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mc:AlternateContent xmlns:mc="http://schemas.openxmlformats.org/markup-compatibility/2006">
    <mc:Choice Requires="x15">
      <x15ac:absPath xmlns:x15ac="http://schemas.microsoft.com/office/spreadsheetml/2010/11/ac" url="C:\Users\sebwr\Public First Dropbox\Policy and Research Team\Polling\Client Tables\CaSE\GE Poll 2\FullResults\PublishTabs\"/>
    </mc:Choice>
  </mc:AlternateContent>
  <xr:revisionPtr revIDLastSave="1" documentId="13_ncr:1_{B5EC2EFF-E0AA-4EF0-957C-E48A8A205E54}" xr6:coauthVersionLast="47" xr6:coauthVersionMax="47" xr10:uidLastSave="{511CA989-BFCD-4A79-9139-5C770EA80224}"/>
  <bookViews>
    <workbookView xWindow="-120" yWindow="-120" windowWidth="38640" windowHeight="21240" activeTab="1"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 name="Table 209" sheetId="212" r:id="rId212"/>
    <sheet name="Table 210" sheetId="213" r:id="rId213"/>
    <sheet name="Table 211" sheetId="214" r:id="rId214"/>
    <sheet name="Table 212" sheetId="215" r:id="rId215"/>
    <sheet name="Table 213" sheetId="216" r:id="rId216"/>
    <sheet name="Table 214" sheetId="217" r:id="rId217"/>
    <sheet name="Table 215" sheetId="218" r:id="rId218"/>
    <sheet name="Table 216" sheetId="219" r:id="rId219"/>
    <sheet name="Table 217" sheetId="220" r:id="rId220"/>
    <sheet name="Table 218" sheetId="221" r:id="rId221"/>
    <sheet name="Table 219" sheetId="222" r:id="rId222"/>
    <sheet name="Table 220" sheetId="223" r:id="rId2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23" l="1"/>
  <c r="B17" i="222"/>
  <c r="B17" i="221"/>
  <c r="B17" i="220"/>
  <c r="B17" i="219"/>
  <c r="B17" i="218"/>
  <c r="B17" i="217"/>
  <c r="B17" i="216"/>
  <c r="B17" i="215"/>
  <c r="B17" i="214"/>
  <c r="B22" i="213"/>
  <c r="B22" i="212"/>
  <c r="B22" i="211"/>
  <c r="B22" i="210"/>
  <c r="B22" i="209"/>
  <c r="B22" i="208"/>
  <c r="B22" i="207"/>
  <c r="B22" i="206"/>
  <c r="B22" i="205"/>
  <c r="B22" i="204"/>
  <c r="B22" i="203"/>
  <c r="B22" i="202"/>
  <c r="B22" i="201"/>
  <c r="B17" i="200"/>
  <c r="B17" i="199"/>
  <c r="B29" i="198"/>
  <c r="B19" i="197"/>
  <c r="B19" i="196"/>
  <c r="B19" i="195"/>
  <c r="B19" i="194"/>
  <c r="B19" i="193"/>
  <c r="B19" i="192"/>
  <c r="B19" i="191"/>
  <c r="B19" i="190"/>
  <c r="B19" i="189"/>
  <c r="B19" i="188"/>
  <c r="B19" i="187"/>
  <c r="B19" i="186"/>
  <c r="B19" i="185"/>
  <c r="B20" i="184"/>
  <c r="B20" i="183"/>
  <c r="B20" i="182"/>
  <c r="B20" i="181"/>
  <c r="B20" i="180"/>
  <c r="B20" i="179"/>
  <c r="B20" i="178"/>
  <c r="B20" i="177"/>
  <c r="B20" i="176"/>
  <c r="B20" i="175"/>
  <c r="B20" i="174"/>
  <c r="B20" i="173"/>
  <c r="B20" i="172"/>
  <c r="B20" i="171"/>
  <c r="B20" i="170"/>
  <c r="B20" i="169"/>
  <c r="B20" i="168"/>
  <c r="B20" i="167"/>
  <c r="B20" i="166"/>
  <c r="B20" i="165"/>
  <c r="B20" i="164"/>
  <c r="B20" i="163"/>
  <c r="B20" i="162"/>
  <c r="B20" i="161"/>
  <c r="B20" i="160"/>
  <c r="B20" i="159"/>
  <c r="B20" i="158"/>
  <c r="B20" i="157"/>
  <c r="B20" i="156"/>
  <c r="B20" i="155"/>
  <c r="B20" i="154"/>
  <c r="B20" i="153"/>
  <c r="B18" i="152"/>
  <c r="B18" i="151"/>
  <c r="B18" i="150"/>
  <c r="B18" i="149"/>
  <c r="B18" i="148"/>
  <c r="B18" i="147"/>
  <c r="B18" i="146"/>
  <c r="B18" i="145"/>
  <c r="B18" i="144"/>
  <c r="B18" i="143"/>
  <c r="B18" i="142"/>
  <c r="B18" i="141"/>
  <c r="B18" i="140"/>
  <c r="B18" i="139"/>
  <c r="B18" i="138"/>
  <c r="B18" i="137"/>
  <c r="B29" i="136"/>
  <c r="B26" i="135"/>
  <c r="B17" i="134"/>
  <c r="B24" i="133"/>
  <c r="B18" i="132"/>
  <c r="B18" i="131"/>
  <c r="B18" i="130"/>
  <c r="B18" i="129"/>
  <c r="B18" i="128"/>
  <c r="B18" i="127"/>
  <c r="B18" i="126"/>
  <c r="B18" i="125"/>
  <c r="B18" i="124"/>
  <c r="B19" i="123"/>
  <c r="B19" i="122"/>
  <c r="B19" i="121"/>
  <c r="B19" i="120"/>
  <c r="B19" i="119"/>
  <c r="B19" i="118"/>
  <c r="B19" i="117"/>
  <c r="B19" i="116"/>
  <c r="B19" i="115"/>
  <c r="B18" i="114"/>
  <c r="B18" i="113"/>
  <c r="B18" i="112"/>
  <c r="B18" i="111"/>
  <c r="B18" i="110"/>
  <c r="B17" i="109"/>
  <c r="B17" i="108"/>
  <c r="B17" i="107"/>
  <c r="B17" i="106"/>
  <c r="B17" i="105"/>
  <c r="B17" i="104"/>
  <c r="B17" i="103"/>
  <c r="B17" i="102"/>
  <c r="B17" i="101"/>
  <c r="B19" i="100"/>
  <c r="B19" i="99"/>
  <c r="B19" i="98"/>
  <c r="B19" i="97"/>
  <c r="B19" i="96"/>
  <c r="B19" i="95"/>
  <c r="B19" i="94"/>
  <c r="B19" i="93"/>
  <c r="B19" i="92"/>
  <c r="B19" i="91"/>
  <c r="B19" i="90"/>
  <c r="B19" i="89"/>
  <c r="B19" i="88"/>
  <c r="B19" i="87"/>
  <c r="B19" i="86"/>
  <c r="B19" i="85"/>
  <c r="B19" i="84"/>
  <c r="B19" i="83"/>
  <c r="B25" i="82"/>
  <c r="B25" i="81"/>
  <c r="B25" i="80"/>
  <c r="B25" i="79"/>
  <c r="B25" i="78"/>
  <c r="B25" i="77"/>
  <c r="B19" i="76"/>
  <c r="B19" i="75"/>
  <c r="B19" i="74"/>
  <c r="B19" i="73"/>
  <c r="B19" i="72"/>
  <c r="B19" i="71"/>
  <c r="B19" i="70"/>
  <c r="B19" i="69"/>
  <c r="B19" i="68"/>
  <c r="B19" i="67"/>
  <c r="B19" i="66"/>
  <c r="B19" i="65"/>
  <c r="B19" i="64"/>
  <c r="B19" i="63"/>
  <c r="B19" i="62"/>
  <c r="B19" i="61"/>
  <c r="B18" i="60"/>
  <c r="B18" i="59"/>
  <c r="B18" i="58"/>
  <c r="B18" i="57"/>
  <c r="B18" i="56"/>
  <c r="B18" i="55"/>
  <c r="B18" i="54"/>
  <c r="B18" i="53"/>
  <c r="B18" i="52"/>
  <c r="B18" i="51"/>
  <c r="B19" i="50"/>
  <c r="B19" i="49"/>
  <c r="B19" i="48"/>
  <c r="B19" i="47"/>
  <c r="B19" i="46"/>
  <c r="B19" i="45"/>
  <c r="B19" i="44"/>
  <c r="B19" i="43"/>
  <c r="B18" i="42"/>
  <c r="B22" i="41"/>
  <c r="B22" i="40"/>
  <c r="B22" i="39"/>
  <c r="B22" i="38"/>
  <c r="B22" i="37"/>
  <c r="B18" i="36"/>
  <c r="B18" i="35"/>
  <c r="B18" i="34"/>
  <c r="B18" i="33"/>
  <c r="B18" i="32"/>
  <c r="B18" i="31"/>
  <c r="B18" i="30"/>
  <c r="B18" i="29"/>
  <c r="B18" i="28"/>
  <c r="B18" i="27"/>
  <c r="B18" i="26"/>
  <c r="B18" i="25"/>
  <c r="B18" i="24"/>
  <c r="B18" i="23"/>
  <c r="B18" i="22"/>
  <c r="B18" i="21"/>
  <c r="B18" i="20"/>
  <c r="B18" i="19"/>
  <c r="B18" i="18"/>
  <c r="B18" i="17"/>
  <c r="B18" i="16"/>
  <c r="B18" i="15"/>
  <c r="B19" i="14"/>
  <c r="B19" i="13"/>
  <c r="B19" i="12"/>
  <c r="B19" i="11"/>
  <c r="B16" i="10"/>
  <c r="B22" i="9"/>
  <c r="B22" i="8"/>
  <c r="B22" i="7"/>
  <c r="B22" i="6"/>
  <c r="B22" i="5"/>
  <c r="B30" i="4"/>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D210" i="2"/>
  <c r="E209" i="2"/>
  <c r="D209" i="2"/>
  <c r="E208" i="2"/>
  <c r="D208" i="2"/>
  <c r="E207" i="2"/>
  <c r="D207"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D129" i="2"/>
  <c r="E128" i="2"/>
  <c r="D128" i="2"/>
  <c r="E127" i="2"/>
  <c r="D127" i="2"/>
  <c r="E126" i="2"/>
  <c r="D126" i="2"/>
  <c r="E125" i="2"/>
  <c r="D125" i="2"/>
  <c r="E124" i="2"/>
  <c r="D124" i="2"/>
  <c r="E123" i="2"/>
  <c r="D123" i="2"/>
  <c r="E122" i="2"/>
  <c r="D122" i="2"/>
  <c r="E121" i="2"/>
  <c r="D121" i="2"/>
  <c r="D120" i="2"/>
  <c r="E119" i="2"/>
  <c r="D119" i="2"/>
  <c r="E118" i="2"/>
  <c r="D118" i="2"/>
  <c r="E117" i="2"/>
  <c r="D117" i="2"/>
  <c r="E116" i="2"/>
  <c r="D116" i="2"/>
  <c r="D115" i="2"/>
  <c r="E114" i="2"/>
  <c r="D114" i="2"/>
  <c r="E113" i="2"/>
  <c r="D113" i="2"/>
  <c r="E112" i="2"/>
  <c r="D112" i="2"/>
  <c r="E111" i="2"/>
  <c r="D111" i="2"/>
  <c r="E110" i="2"/>
  <c r="D110" i="2"/>
  <c r="E109" i="2"/>
  <c r="D109" i="2"/>
  <c r="E108" i="2"/>
  <c r="D108" i="2"/>
  <c r="E107" i="2"/>
  <c r="D107" i="2"/>
  <c r="D106" i="2"/>
  <c r="E105" i="2"/>
  <c r="D105" i="2"/>
  <c r="E104" i="2"/>
  <c r="D104" i="2"/>
  <c r="D103" i="2"/>
  <c r="E102" i="2"/>
  <c r="D102" i="2"/>
  <c r="E101" i="2"/>
  <c r="D101" i="2"/>
  <c r="D100" i="2"/>
  <c r="E99" i="2"/>
  <c r="D99" i="2"/>
  <c r="E98" i="2"/>
  <c r="D98" i="2"/>
  <c r="D97" i="2"/>
  <c r="E96" i="2"/>
  <c r="D96" i="2"/>
  <c r="E95" i="2"/>
  <c r="D95" i="2"/>
  <c r="D94" i="2"/>
  <c r="E93" i="2"/>
  <c r="D93" i="2"/>
  <c r="E92" i="2"/>
  <c r="D92" i="2"/>
  <c r="D91" i="2"/>
  <c r="E90" i="2"/>
  <c r="D90" i="2"/>
  <c r="E89" i="2"/>
  <c r="D89" i="2"/>
  <c r="D88" i="2"/>
  <c r="E87" i="2"/>
  <c r="D87" i="2"/>
  <c r="E86" i="2"/>
  <c r="D86" i="2"/>
  <c r="E85" i="2"/>
  <c r="D85" i="2"/>
  <c r="E84" i="2"/>
  <c r="D84" i="2"/>
  <c r="E83" i="2"/>
  <c r="D83" i="2"/>
  <c r="E82" i="2"/>
  <c r="D82" i="2"/>
  <c r="E81" i="2"/>
  <c r="D81" i="2"/>
  <c r="E80" i="2"/>
  <c r="D80" i="2"/>
  <c r="E79" i="2"/>
  <c r="D79" i="2"/>
  <c r="E78" i="2"/>
  <c r="D78" i="2"/>
  <c r="E77" i="2"/>
  <c r="D77" i="2"/>
  <c r="E76" i="2"/>
  <c r="D76" i="2"/>
  <c r="E75" i="2"/>
  <c r="D75" i="2"/>
  <c r="D74" i="2"/>
  <c r="E73" i="2"/>
  <c r="D73" i="2"/>
  <c r="E72" i="2"/>
  <c r="D72" i="2"/>
  <c r="E71" i="2"/>
  <c r="D71" i="2"/>
  <c r="E70" i="2"/>
  <c r="D70" i="2"/>
  <c r="E69" i="2"/>
  <c r="D69" i="2"/>
  <c r="E68" i="2"/>
  <c r="D68" i="2"/>
  <c r="E67" i="2"/>
  <c r="D67" i="2"/>
  <c r="D66" i="2"/>
  <c r="E65" i="2"/>
  <c r="D65" i="2"/>
  <c r="E64" i="2"/>
  <c r="D64" i="2"/>
  <c r="E63" i="2"/>
  <c r="D63" i="2"/>
  <c r="E62" i="2"/>
  <c r="D62" i="2"/>
  <c r="E61" i="2"/>
  <c r="D61" i="2"/>
  <c r="E60" i="2"/>
  <c r="D60" i="2"/>
  <c r="E59" i="2"/>
  <c r="D59" i="2"/>
  <c r="E58" i="2"/>
  <c r="D58" i="2"/>
  <c r="E57" i="2"/>
  <c r="D57" i="2"/>
  <c r="D56" i="2"/>
  <c r="E55" i="2"/>
  <c r="D55" i="2"/>
  <c r="E54" i="2"/>
  <c r="D54" i="2"/>
  <c r="E53" i="2"/>
  <c r="D53" i="2"/>
  <c r="E52" i="2"/>
  <c r="D52" i="2"/>
  <c r="E51" i="2"/>
  <c r="D51" i="2"/>
  <c r="E50" i="2"/>
  <c r="D50" i="2"/>
  <c r="E49" i="2"/>
  <c r="D49" i="2"/>
  <c r="D48" i="2"/>
  <c r="E47" i="2"/>
  <c r="D47" i="2"/>
  <c r="E46" i="2"/>
  <c r="D46" i="2"/>
  <c r="E45" i="2"/>
  <c r="D45" i="2"/>
  <c r="E44" i="2"/>
  <c r="D44" i="2"/>
  <c r="E43" i="2"/>
  <c r="D43" i="2"/>
  <c r="D42" i="2"/>
  <c r="E41" i="2"/>
  <c r="D41" i="2"/>
  <c r="E40" i="2"/>
  <c r="D40" i="2"/>
  <c r="E39" i="2"/>
  <c r="D39" i="2"/>
  <c r="E38" i="2"/>
  <c r="D38" i="2"/>
  <c r="E37" i="2"/>
  <c r="D37" i="2"/>
  <c r="E36" i="2"/>
  <c r="D36" i="2"/>
  <c r="D35" i="2"/>
  <c r="E34" i="2"/>
  <c r="D34" i="2"/>
  <c r="E33" i="2"/>
  <c r="D33" i="2"/>
  <c r="E32" i="2"/>
  <c r="D32" i="2"/>
  <c r="E31" i="2"/>
  <c r="D31" i="2"/>
  <c r="D30" i="2"/>
  <c r="E29" i="2"/>
  <c r="D29" i="2"/>
  <c r="E28" i="2"/>
  <c r="D28" i="2"/>
  <c r="E27" i="2"/>
  <c r="D27" i="2"/>
  <c r="E26" i="2"/>
  <c r="D26" i="2"/>
  <c r="D25" i="2"/>
  <c r="E24" i="2"/>
  <c r="D24" i="2"/>
  <c r="E23" i="2"/>
  <c r="D23" i="2"/>
  <c r="E22" i="2"/>
  <c r="D22" i="2"/>
  <c r="E21" i="2"/>
  <c r="D21" i="2"/>
  <c r="D20" i="2"/>
  <c r="E19" i="2"/>
  <c r="D19" i="2"/>
  <c r="E18" i="2"/>
  <c r="D18" i="2"/>
  <c r="E17" i="2"/>
  <c r="D17" i="2"/>
  <c r="E16" i="2"/>
  <c r="D16" i="2"/>
  <c r="E15" i="2"/>
  <c r="D15" i="2"/>
  <c r="E14" i="2"/>
  <c r="D14" i="2"/>
  <c r="E13" i="2"/>
  <c r="D13" i="2"/>
  <c r="E12" i="2"/>
  <c r="D12" i="2"/>
  <c r="E11" i="2"/>
  <c r="D11" i="2"/>
  <c r="D10" i="2"/>
  <c r="E9" i="2"/>
  <c r="D9" i="2"/>
  <c r="D6" i="2"/>
  <c r="F20" i="1"/>
</calcChain>
</file>

<file path=xl/sharedStrings.xml><?xml version="1.0" encoding="utf-8"?>
<sst xmlns="http://schemas.openxmlformats.org/spreadsheetml/2006/main" count="14892" uniqueCount="539">
  <si>
    <t>Public First Poll for CaSE June 2024</t>
  </si>
  <si>
    <t>Fieldwork:</t>
  </si>
  <si>
    <t>7th Jun - 9th Jun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</si>
  <si>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</si>
  <si>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</si>
  <si>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</si>
  <si>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</si>
  <si>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</si>
  <si>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</si>
  <si>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</si>
  <si>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</si>
  <si>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</si>
  <si>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</si>
  <si>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</si>
  <si>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</si>
  <si>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BASE: All Respondents</t>
  </si>
  <si>
    <t>BASE: Question randomly assigned to respondents</t>
  </si>
  <si>
    <t>Full Results</t>
  </si>
  <si>
    <t>Gender</t>
  </si>
  <si>
    <t>Age</t>
  </si>
  <si>
    <t>Social Grade</t>
  </si>
  <si>
    <t>Region</t>
  </si>
  <si>
    <t>EU 2016 Vote</t>
  </si>
  <si>
    <t>2019 Vote</t>
  </si>
  <si>
    <t>Voting Intention</t>
  </si>
  <si>
    <t>Education</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</si>
  <si>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</si>
  <si>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</si>
  <si>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</si>
  <si>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</si>
  <si>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</si>
  <si>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</si>
  <si>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</si>
  <si>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</si>
  <si>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</si>
  <si>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</si>
  <si>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</si>
  <si>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</si>
  <si>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</si>
  <si>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</si>
  <si>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</si>
  <si>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</si>
  <si>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</si>
  <si>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</si>
  <si>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</si>
  <si>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</si>
  <si>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</si>
  <si>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</si>
  <si>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</si>
  <si>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</si>
  <si>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</si>
  <si>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</si>
  <si>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</si>
  <si>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</si>
  <si>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</si>
  <si>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</si>
  <si>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</si>
  <si>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t>
  </si>
  <si>
    <t>The Brexit Party</t>
  </si>
  <si>
    <t>Liberal Democrats</t>
  </si>
  <si>
    <t>Reform UK</t>
  </si>
  <si>
    <t>Don't Know</t>
  </si>
  <si>
    <t>GCSE or equivalent (Scottish National/O Level)</t>
  </si>
  <si>
    <t>A Level or equivalent (GCE/Higher/Advanced Higher)</t>
  </si>
  <si>
    <t>University Undergraduate Degree (BA/BSc)</t>
  </si>
  <si>
    <t>University Postgraduate Degree (MA/MSc/MPhil)</t>
  </si>
  <si>
    <t>Doctorate (PhD/DPHil)</t>
  </si>
  <si>
    <t>Unweighted</t>
  </si>
  <si>
    <t>Weighted</t>
  </si>
  <si>
    <t>Which do you think are the most important issues facing the country at this time?Please select up to three</t>
  </si>
  <si>
    <t>Cost of living</t>
  </si>
  <si>
    <t>Quality of the NHS</t>
  </si>
  <si>
    <t>State of the economy</t>
  </si>
  <si>
    <t>Levels of immigration</t>
  </si>
  <si>
    <t>Threat of climate change</t>
  </si>
  <si>
    <t>Availability of housing</t>
  </si>
  <si>
    <t>Levels of crime</t>
  </si>
  <si>
    <t>Level of taxation</t>
  </si>
  <si>
    <t>Britain leaving the EU</t>
  </si>
  <si>
    <t>Number of people on welfare</t>
  </si>
  <si>
    <t>Quality of and access to schools / universities</t>
  </si>
  <si>
    <t>Quality / cost of public transport</t>
  </si>
  <si>
    <t>State of Britain's Armed Forces</t>
  </si>
  <si>
    <t>Threat of terrorism</t>
  </si>
  <si>
    <t>Access to good pensions</t>
  </si>
  <si>
    <t>None of the above</t>
  </si>
  <si>
    <t>Do you agree or disagree with the following?: There is no real difference between the Labour and Conservative Party at the moment</t>
  </si>
  <si>
    <t>Strongly Agree</t>
  </si>
  <si>
    <t>Agree</t>
  </si>
  <si>
    <t>Neither Agree nor Disagree</t>
  </si>
  <si>
    <t>Disagree</t>
  </si>
  <si>
    <t>Strongly Disagree</t>
  </si>
  <si>
    <t>Total Agree:</t>
  </si>
  <si>
    <t>Total Disagree:</t>
  </si>
  <si>
    <t>Net:</t>
  </si>
  <si>
    <t>Do you agree or disagree with the following?: Nothing in the UK seems to work any more</t>
  </si>
  <si>
    <t>Do you agree or disagree with the following?: Things in the UK will not get better after the next election</t>
  </si>
  <si>
    <t>Do you agree or disagree with the following?: At least one of the major political parties in Britain represents me well</t>
  </si>
  <si>
    <t xml:space="preserve"> Which of the following comes closest to your view?</t>
  </si>
  <si>
    <t>The UK needs to take a long-term approach to political decision making, as many of the challenges we face will take a long time to resolve</t>
  </si>
  <si>
    <t>The UK needs to take a short-term approach to political decision making, as we have immediate problems which can be solved right now</t>
  </si>
  <si>
    <t xml:space="preserve"> Imagine during the election campaign that Keir Starmer, leader of the Labour Party, said the following:"Our priority is growing the economy by investing in the UK’s research and development sector" In general, do you think this statement would make you more or less supportive of Keir Starmer?</t>
  </si>
  <si>
    <t>Much more supportive</t>
  </si>
  <si>
    <t>Somewhat more supportive</t>
  </si>
  <si>
    <t>It would have no impact</t>
  </si>
  <si>
    <t>Somewhat less supportive</t>
  </si>
  <si>
    <t>Much less supportive</t>
  </si>
  <si>
    <t>Don’t Know</t>
  </si>
  <si>
    <t xml:space="preserve"> Imagine during the election campaign that Keir Starmer, leader of the Labour Party, said the following:"Our priority is increasing the number of jobs available in the UK by investing in the UK’s research and development sector" In general, do you think this statement would make you more or less supportive of Keir Starmer?</t>
  </si>
  <si>
    <t xml:space="preserve"> Imagine during the election campaign that Rishi Sunak, leader of the Conservative Party, said the following:"Our priority is growing the economy by investing in the UK’s research and development sector" In general, do you think this statement would make you more or less supportive of Rishi Sunak?</t>
  </si>
  <si>
    <t xml:space="preserve"> Imagine during the election campaign that Rishi Sunak, leader of the Conservative Party, said the following:"Our priority is increasing the number of jobs available in the UK by investing in the UK’s research and development sector" In general, do you think this statement would make you more or less supportive of Rishi Sunak?</t>
  </si>
  <si>
    <t>Our priority is growing the economy by investing in the UK’s research and development sector How would you respond if Keir Starmer made this statement.Would you think it was…?: Unachievable | Achievable</t>
  </si>
  <si>
    <t>-2</t>
  </si>
  <si>
    <t>-1</t>
  </si>
  <si>
    <t>0</t>
  </si>
  <si>
    <t>1</t>
  </si>
  <si>
    <t>2</t>
  </si>
  <si>
    <t>Our priority is growing the economy by investing in the UK’s research and development sector How would you respond if Keir Starmer made this statement.Would you think it was…?: A promise they would keep | A promise they would not keep</t>
  </si>
  <si>
    <t>Our priority is growing the economy by investing in the UK’s research and development sector How would you respond if Keir Starmer made this statement.Would you think it was…?: A high priority for me | A low priority for me</t>
  </si>
  <si>
    <t>Our priority is growing the economy by investing in the UK’s research and development sector How would you respond if Keir Starmer made this statement.Would you think it was…?: Something I would expect Keir Starmer to say | Something I would not expect Keir Starmer to say</t>
  </si>
  <si>
    <t>Our priority is increasing the number of jobs available in the UK by investing in the UK’s research and development sector How would you respond if Keir Starmer made this statement.Would you think it was…?: A promise they would keep | A promise they would not keep</t>
  </si>
  <si>
    <t>Our priority is increasing the number of jobs available in the UK by investing in the UK’s research and development sector How would you respond if Keir Starmer made this statement.Would you think it was…?: Unachievable | Achievable</t>
  </si>
  <si>
    <t>Our priority is increasing the number of jobs available in the UK by investing in the UK’s research and development sector How would you respond if Keir Starmer made this statement.Would you think it was…?: Something I would expect Keir Starmer to say | Something I would not expect Keir Starmer to say</t>
  </si>
  <si>
    <t>Our priority is increasing the number of jobs available in the UK by investing in the UK’s research and development sector How would you respond if Keir Starmer made this statement.Would you think it was…?: A high priority for me | A low priority for me</t>
  </si>
  <si>
    <t>Our priority is growing the economy by investing in the UK’s research and development sector How would you respond if Rishi Sunak made this statement.Would you think it was…?: A promise they would keep | A promise they would not keep</t>
  </si>
  <si>
    <t>Our priority is growing the economy by investing in the UK’s research and development sector How would you respond if Rishi Sunak made this statement.Would you think it was…?: Unachievable | Achievable</t>
  </si>
  <si>
    <t>Our priority is growing the economy by investing in the UK’s research and development sector How would you respond if Rishi Sunak made this statement.Would you think it was…?: Something I would expect Rishi Sunak to say | Something I would not expect Rishi Sunak to say</t>
  </si>
  <si>
    <t>Our priority is growing the economy by investing in the UK’s research and development sector How would you respond if Rishi Sunak made this statement.Would you think it was…?: A high priority for me | A low priority for me</t>
  </si>
  <si>
    <t>Our priority is increasing the number of jobs available in the UK by investing in the UK’s research and development sector How would you respond if Rishi Sunak made this statement.Would you think it was…?: Unachievable | Achievable</t>
  </si>
  <si>
    <t>Our priority is increasing the number of jobs available in the UK by investing in the UK’s research and development sector How would you respond if Rishi Sunak made this statement.Would you think it was…?: Something I would expect Rishi Sunak to say | Something I would not expect Rishi Sunak to say</t>
  </si>
  <si>
    <t>Our priority is increasing the number of jobs available in the UK by investing in the UK’s research and development sector How would you respond if Rishi Sunak made this statement.Would you think it was…?: A high priority for me | A low priority for me</t>
  </si>
  <si>
    <t>Our priority is increasing the number of jobs available in the UK by investing in the UK’s research and development sector How would you respond if Rishi Sunak made this statement.Would you think it was…?: A promise they would keep | A promise they would not keep</t>
  </si>
  <si>
    <t>Investing in the UK’s research and development sector is one of the best ways to grow the economy</t>
  </si>
  <si>
    <t>Investing in the UK’s research and development sector is a good way to grow the economy</t>
  </si>
  <si>
    <t>Investing in the UK’s research and development sector is not a good way to grow the economy</t>
  </si>
  <si>
    <t>Investing in the UK’s research and development sector is one of the worst ways to grow the economy</t>
  </si>
  <si>
    <t>Investing in the UK’s research and development sector is one of the best ways to increase the number of jobs available in the UK</t>
  </si>
  <si>
    <t>Investing in the UK’s research and development sector is a good way to increase the number of jobs available in the UK</t>
  </si>
  <si>
    <t>Investing in the UK’s research and development sector is not a good way to increase the number of jobs available in the UK</t>
  </si>
  <si>
    <t>Investing in the UK’s research and development sector is one of the worst ways to increase the number of jobs available in the UK</t>
  </si>
  <si>
    <t>Do you agree or disagree with the following statement?: Research and development should not be funded by taxpayers</t>
  </si>
  <si>
    <t>Do you agree or disagree with the following statement?: Research and development in the UK benefits some people more than others</t>
  </si>
  <si>
    <t>Do you agree or disagree with the following statement?: Research and development has improved my life</t>
  </si>
  <si>
    <t>Do you agree or disagree with the following statement?: I am interested in hearing about the results of new research</t>
  </si>
  <si>
    <t xml:space="preserve"> Can you think of any ways that Government investment in Research &amp; Development improves your life?</t>
  </si>
  <si>
    <t>I can think of many ways that investment in R&amp;D benefits my life</t>
  </si>
  <si>
    <t>I can think of some ways that investment in R&amp;D benefits my life</t>
  </si>
  <si>
    <t>I can think of very few ways that investment in R&amp;D benefits my life</t>
  </si>
  <si>
    <t>I can think of no ways at all that investment in R&amp;D benefits my life</t>
  </si>
  <si>
    <t>In your view how much of a priority should the political parties in the UK be putting in the following areas?: Helping the NHS</t>
  </si>
  <si>
    <t>This should be a top priority</t>
  </si>
  <si>
    <t>This should be a high priority</t>
  </si>
  <si>
    <t>This should be a priority, but not a high one</t>
  </si>
  <si>
    <t>This should be a low priority</t>
  </si>
  <si>
    <t>This should be a bottom priority</t>
  </si>
  <si>
    <t>In your view how much of a priority should the political parties in the UK be putting in the following areas?: Bringing down the cost of living</t>
  </si>
  <si>
    <t>In your view how much of a priority should the political parties in the UK be putting in the following areas?: Tackling climate change</t>
  </si>
  <si>
    <t>In your view how much of a priority should the political parties in the UK be putting in the following areas?: Funding research generally in the UK</t>
  </si>
  <si>
    <t>In your view how much of a priority should the political parties in the UK be putting in the following areas?: Supporting research into new medicines in the UK</t>
  </si>
  <si>
    <t>In your view how much of a priority should the political parties in the UK be putting in the following areas?: Incentivising businesses to hire more researchers in the UK</t>
  </si>
  <si>
    <t>In your view how much of a priority should the political parties in the UK be putting in the following areas?: Supporting UK Universities</t>
  </si>
  <si>
    <t>In general, do you think R&amp;D (Research and Development) has a role to play in addressing the following issues, or not:: Cost of living</t>
  </si>
  <si>
    <t>R&amp;D has an essential role to play</t>
  </si>
  <si>
    <t>R&amp;D has an important role to play</t>
  </si>
  <si>
    <t>R&amp;D has a role to play, but not an important one</t>
  </si>
  <si>
    <t>R&amp;D does not have a role to play at all</t>
  </si>
  <si>
    <t>In general, do you think R&amp;D (Research and Development) has a role to play in addressing the following issues, or not:: Levels of crime</t>
  </si>
  <si>
    <t>In general, do you think R&amp;D (Research and Development) has a role to play in addressing the following issues, or not:: Quality of the NHS</t>
  </si>
  <si>
    <t>In general, do you think R&amp;D (Research and Development) has a role to play in addressing the following issues, or not:: Availability of housing</t>
  </si>
  <si>
    <t>In general, do you think R&amp;D (Research and Development) has a role to play in addressing the following issues, or not:: Levels of immigration</t>
  </si>
  <si>
    <t>In general, do you think R&amp;D (Research and Development) has a role to play in addressing the following issues, or not:: Supporting people in old age</t>
  </si>
  <si>
    <t>In general, do you think R&amp;D (Research and Development) has a role to play in addressing the following issues, or not:: State of the economy</t>
  </si>
  <si>
    <t>In general, do you think R&amp;D (Research and Development) has a role to play in addressing the following issues, or not:: Threat of climate change</t>
  </si>
  <si>
    <t>In general, do you think R&amp;D (Research and Development) has a role to play in addressing the following issues, or not:: Quality / cost of public transport</t>
  </si>
  <si>
    <t>Thinking about the Labour Party, how much of a priority do you believe the following are for them?: Helping the NHS</t>
  </si>
  <si>
    <t>This is a top priority</t>
  </si>
  <si>
    <t>This is  a high priority</t>
  </si>
  <si>
    <t>This is a priority, but not a high one</t>
  </si>
  <si>
    <t>This is a low priority</t>
  </si>
  <si>
    <t>This is a bottom priority</t>
  </si>
  <si>
    <t>Thinking about the Labour Party, how much of a priority do you believe the following are for them?: Bringing down the cost of living</t>
  </si>
  <si>
    <t>Thinking about the Labour Party, how much of a priority do you believe the following are for them?: Tackling climate change</t>
  </si>
  <si>
    <t>Thinking about the Labour Party, how much of a priority do you believe the following are for them?: Funding research generally in the UK</t>
  </si>
  <si>
    <t>Thinking about the Labour Party, how much of a priority do you believe the following are for them?: Supporting research into new medicines in the UK</t>
  </si>
  <si>
    <t>Thinking about the Labour Party, how much of a priority do you believe the following are for them?: Incentivising businesses to hire more researchers in the UK</t>
  </si>
  <si>
    <t>Thinking about the Labour Party, how much of a priority do you believe the following are for them?: Supporting UK Universities</t>
  </si>
  <si>
    <t>Thinking about the Conservative Party, how much of a priority do you believe the following are for them?: Funding research generally in the UK</t>
  </si>
  <si>
    <t>Thinking about the Conservative Party, how much of a priority do you believe the following are for them?: Tackling climate change</t>
  </si>
  <si>
    <t>Thinking about the Conservative Party, how much of a priority do you believe the following are for them?: Supporting research into new medicines in the UK</t>
  </si>
  <si>
    <t>Thinking about the Conservative Party, how much of a priority do you believe the following are for them?: Incentivising businesses to hire more researchers in the UK</t>
  </si>
  <si>
    <t>Thinking about the Conservative Party, how much of a priority do you believe the following are for them?: Helping the NHS</t>
  </si>
  <si>
    <t>Thinking about the Conservative Party, how much of a priority do you believe the following are for them?: Supporting UK Universities</t>
  </si>
  <si>
    <t>Thinking about the Conservative Party, how much of a priority do you believe the following are for them?: Bringing down the cost of living</t>
  </si>
  <si>
    <t>Committing to a long-term plan to support the R&amp;D systemSelect any which apply</t>
  </si>
  <si>
    <t>Grow the economy</t>
  </si>
  <si>
    <t>Create more jobs</t>
  </si>
  <si>
    <t>Encourage foreign investment in the UK</t>
  </si>
  <si>
    <t>Make those on low incomes better off</t>
  </si>
  <si>
    <t>Make the wealthy better off</t>
  </si>
  <si>
    <t>Make me personally better off</t>
  </si>
  <si>
    <t>Make me personally worse off</t>
  </si>
  <si>
    <t>Reduce the number of jobs</t>
  </si>
  <si>
    <t>Discourage foreign investment in the UK</t>
  </si>
  <si>
    <t>Shrink the economy</t>
  </si>
  <si>
    <t>Supporting skills for a more research-intensive economySelect any which apply</t>
  </si>
  <si>
    <t>Maximising the impact of regional R&amp;D strengths across the UKSelect any which apply</t>
  </si>
  <si>
    <t>Incentivising businesses to invest more in R&amp;DSelect any which apply</t>
  </si>
  <si>
    <t>Raising the minimum wageSelect any which apply</t>
  </si>
  <si>
    <t>Increasing taxes on the biggest businessesSelect any which apply</t>
  </si>
  <si>
    <t>If the next Government did commit to a long-term plan to support the R&amp;D system, do you think it would have a positive or negative impact on the following?: The UK economy in the short-term (in the next 5 years)</t>
  </si>
  <si>
    <t>A very positive impact</t>
  </si>
  <si>
    <t>A positive impact</t>
  </si>
  <si>
    <t>Neither a positive nor negative impact</t>
  </si>
  <si>
    <t>A negative impact</t>
  </si>
  <si>
    <t>A very negative impact</t>
  </si>
  <si>
    <t>If the next Government did commit to a long-term plan to support the R&amp;D system, do you think it would have a positive or negative impact on the following?: The UK economy in the long-term (in the next 5-10 years)</t>
  </si>
  <si>
    <t>If the next Government did support skills for a more research-intensive economy, do you think it would have a positive or negative impact on the following?: The UK economy in the short-term (in the next 5 years)</t>
  </si>
  <si>
    <t>If the next Government did support skills for a more research-intensive economy, do you think it would have a positive or negative impact on the following?: The UK economy in the long-term (in the next 5-10 years)</t>
  </si>
  <si>
    <t>If the next Government did maximise the impact of regional R&amp;D strengths across the UK, do you think it would have a positive or negative impact on the following?: The UK economy in the short-term (in the next 5 years)</t>
  </si>
  <si>
    <t>If the next Government did maximise the impact of regional R&amp;D strengths across the UK, do you think it would have a positive or negative impact on the following?: The UK economy in the long-term (in the next 5-10 years)</t>
  </si>
  <si>
    <t>If the next Government did incentivise businesses to invest more in R&amp;D, do you think it would have a positive or negative impact on the following?: The UK economy in the short-term (in the next 5 years)</t>
  </si>
  <si>
    <t>If the next Government did incentivise businesses to invest more in R&amp;D, do you think it would have a positive or negative impact on the following?: The UK economy in the long-term (in the next 5-10 years)</t>
  </si>
  <si>
    <t>If the next Government did raise the minimum wage, do you think it would have a positive or negative impact on the following?: The UK economy in the short-term (in the next 5 years)</t>
  </si>
  <si>
    <t>If the next Government did raise the minimum wage, do you think it would have a positive or negative impact on the following?: The UK economy in the long-term (in the next 5-10 years)</t>
  </si>
  <si>
    <t>If the next Government did increase taxes on the biggest businesses, do you think it would have a positive or negative impact on the following?: The UK economy in the short-term (in the next 5 years)</t>
  </si>
  <si>
    <t>If the next Government did increase taxes on the biggest businesses, do you think it would have a positive or negative impact on the following?: The UK economy in the long-term (in the next 5-10 years)</t>
  </si>
  <si>
    <t>For each of the following, please indicate whether you think Rishi Sunak or Keir Starmer would be best able to do it?: Solve a complicated maths problem</t>
  </si>
  <si>
    <t>Rishi Sunak would be most able to do this</t>
  </si>
  <si>
    <t>They would be equally able or unable to do this</t>
  </si>
  <si>
    <t>Keir Starmer would be most able to do this</t>
  </si>
  <si>
    <t>For each of the following, please indicate whether you think Rishi Sunak or Keir Starmer would be best able to do it?: Analyse the meaning of a poem</t>
  </si>
  <si>
    <t>For each of the following, please indicate whether you think Rishi Sunak or Keir Starmer would be best able to do it?: Write an essay</t>
  </si>
  <si>
    <t>For each of the following, please indicate whether you think Rishi Sunak or Keir Starmer would be best able to do it?: Interpret the results of a survey</t>
  </si>
  <si>
    <t>For each of the following, please indicate whether you think Rishi Sunak or Keir Starmer would be best able to do it?: Explain quantum mechanics</t>
  </si>
  <si>
    <t>For each of the following, please indicate whether you think Rishi Sunak or Keir Starmer would be best able to do it?: Construct a piece of flatpack furniture</t>
  </si>
  <si>
    <t>For each of the following, please indicate whether you think Rishi Sunak or Keir Starmer would be best able to do it?: Learn a new language</t>
  </si>
  <si>
    <t>For each of the following, please indicate whether you think Rishi Sunak or Keir Starmer would be best able to do it?: Teach someone about a complicated issue</t>
  </si>
  <si>
    <t>Do you think the Conservatives or Labour would be more likely to do the following after the next election?: Encourage businesses to spend more on R&amp;D</t>
  </si>
  <si>
    <t>Both parties would be equally likely to do this</t>
  </si>
  <si>
    <t>The Labour Party would be more likely to do this</t>
  </si>
  <si>
    <t>The Conservative Party would be more likely to do this</t>
  </si>
  <si>
    <t>Neither party would be at all likely to do this</t>
  </si>
  <si>
    <t>Do you think the Conservatives or Labour would be more likely to do the following after the next election?: Invest more public money into UK universities</t>
  </si>
  <si>
    <t>Do you think the Conservatives or Labour would be more likely to do the following after the next election?: Invest more public money in R&amp;D</t>
  </si>
  <si>
    <t>Do you think the Conservatives or Labour would be more likely to do the following after the next election?: Encourage more people in the UK to start a business</t>
  </si>
  <si>
    <t>Which of the following, if any, would you like the political parties to discuss more and less in the run up to the next general election?: Their opinions on supporting R&amp;D in the UK</t>
  </si>
  <si>
    <t>The parties should discuss this much more</t>
  </si>
  <si>
    <t>The parties should discuss this more</t>
  </si>
  <si>
    <t>The parties discuss this about the right amount</t>
  </si>
  <si>
    <t>The parties should discuss this less</t>
  </si>
  <si>
    <t>The parties should discuss this much less</t>
  </si>
  <si>
    <t>Which of the following, if any, would you like the political parties to discuss more and less in the run up to the next general election?: Their opinions on strengthening the economy</t>
  </si>
  <si>
    <t>Which of the following, if any, would you like the political parties to discuss more and less in the run up to the next general election?: Their opinions on climate change and the environment</t>
  </si>
  <si>
    <t>Which of the following, if any, would you like the political parties to discuss more and less in the run up to the next general election?: Their opinions on crime and punishment</t>
  </si>
  <si>
    <t>Which of the following, if any, would you like the political parties to discuss more and less in the run up to the next general election?: Their opinions on immigration</t>
  </si>
  <si>
    <t>Which of the following, if any, would you like the political parties to discuss more and less in the run up to the next general election?: Their opinions on education</t>
  </si>
  <si>
    <t>Which of the following, if any, would you like the political parties to discuss more and less in the run up to the next general election?: Their opinions on international relationships</t>
  </si>
  <si>
    <t>Which of the following, if any, would you like the political parties to discuss more and less in the run up to the next general election?: Their opinions on the NHS and healthcare</t>
  </si>
  <si>
    <t>For each of the following issues, please indicate how distinct you believe the Labour party and the Conservative party are in their positions?: Supporting R&amp;D in the UK</t>
  </si>
  <si>
    <t>Labour and Conservative parties have basically the same position on this</t>
  </si>
  <si>
    <t>Labour and Conservative parties have similar positions on this</t>
  </si>
  <si>
    <t>Labour and Conservative parties have distinct positions on this</t>
  </si>
  <si>
    <t>Labour and Conservative parties have entirely different positions on this</t>
  </si>
  <si>
    <t>For each of the following issues, please indicate how distinct you believe the Labour party and the Conservative party are in their positions?: Strengthening the economy</t>
  </si>
  <si>
    <t>For each of the following issues, please indicate how distinct you believe the Labour party and the Conservative party are in their positions?: Climate change and the environment</t>
  </si>
  <si>
    <t>For each of the following issues, please indicate how distinct you believe the Labour party and the Conservative party are in their positions?: Crime and punishment</t>
  </si>
  <si>
    <t>For each of the following issues, please indicate how distinct you believe the Labour party and the Conservative party are in their positions?: Immigration</t>
  </si>
  <si>
    <t>For each of the following issues, please indicate how distinct you believe the Labour party and the Conservative party are in their positions?: Education</t>
  </si>
  <si>
    <t>For each of the following issues, please indicate how distinct you believe the Labour party and the Conservative party are in their positions?: International relationships</t>
  </si>
  <si>
    <t>For each of the following issues, please indicate how distinct you believe the Labour party and the Conservative party are in their positions?: The NHS and healthcare</t>
  </si>
  <si>
    <t>Which of the following would you prefer the next UK Government to listen to when deciding what actions to take in Government?Select up to three of the following</t>
  </si>
  <si>
    <t>Public sector staff like nurses and doctors</t>
  </si>
  <si>
    <t>Economists</t>
  </si>
  <si>
    <t>People who work in R&amp;D like scientists</t>
  </si>
  <si>
    <t>Business leaders</t>
  </si>
  <si>
    <t>People who have set up successful businesses</t>
  </si>
  <si>
    <t>Civil servants</t>
  </si>
  <si>
    <t>Charity sector workers</t>
  </si>
  <si>
    <t>Creatives like artists and musicians</t>
  </si>
  <si>
    <t>Religious leaders</t>
  </si>
  <si>
    <t xml:space="preserve"> Have you heard the phrase “Science Superpower” before?</t>
  </si>
  <si>
    <t>Yes, have heard this phrase before and know what it means</t>
  </si>
  <si>
    <t>Yes, have heard this phrase before but do not know what it means</t>
  </si>
  <si>
    <t>No, have never heard this phrase before</t>
  </si>
  <si>
    <t>The previous Government in the UK committed to spending £22bn each year on Research and Development in the UK.  The Government described this increased investment into Research and Development as part of a plan to make Britain a “science superpower”.  What words would you use to describe this ambition for Britain to become a “science superpower”?</t>
  </si>
  <si>
    <t>Ambitious</t>
  </si>
  <si>
    <t>Inspiring</t>
  </si>
  <si>
    <t>Exciting</t>
  </si>
  <si>
    <t>Unrealistic</t>
  </si>
  <si>
    <t>Achievable</t>
  </si>
  <si>
    <t>Smart</t>
  </si>
  <si>
    <t>Meaningless</t>
  </si>
  <si>
    <t>Realistic</t>
  </si>
  <si>
    <t>Silly</t>
  </si>
  <si>
    <t>Uninspiring</t>
  </si>
  <si>
    <t>Boring</t>
  </si>
  <si>
    <t>Unambitious</t>
  </si>
  <si>
    <t>Which of the following areas of research do you think need more attention from the next UK Government?Select any which apply</t>
  </si>
  <si>
    <t>Medical research and new medical technology</t>
  </si>
  <si>
    <t>Renewable energy and environmental research</t>
  </si>
  <si>
    <t>Mental health and wellbeing research</t>
  </si>
  <si>
    <t>Cybersecurity and data protection research</t>
  </si>
  <si>
    <t>Education and learning technologies</t>
  </si>
  <si>
    <t>Defence and military technology</t>
  </si>
  <si>
    <t>Artificial Intelligence (AI) research</t>
  </si>
  <si>
    <t>Economics research</t>
  </si>
  <si>
    <t>Modern methods of construction</t>
  </si>
  <si>
    <t>Social sciences research</t>
  </si>
  <si>
    <t>Quantum technologies</t>
  </si>
  <si>
    <t>Consumer technology like phones and computers</t>
  </si>
  <si>
    <t>Space exploration and technology</t>
  </si>
  <si>
    <t>Research into arts and humanities</t>
  </si>
  <si>
    <t>Other (Please Specify)</t>
  </si>
  <si>
    <t xml:space="preserve"> Looking at the following Research &amp; Development objective:Develop climate-change resistant crops How much do you think you would personally benefit from this objective being achieved?</t>
  </si>
  <si>
    <t>I would personally benefit a great deal</t>
  </si>
  <si>
    <t>I would personally benefit to some degree</t>
  </si>
  <si>
    <t>I would not personally benefit much</t>
  </si>
  <si>
    <t>I would not personally benefit at all</t>
  </si>
  <si>
    <t xml:space="preserve"> Looking at the following Research &amp; Development objective:Develop crops that are so productive they can feed the world How much do you think you would personally benefit from this objective being achieved?</t>
  </si>
  <si>
    <t xml:space="preserve"> Looking at the following Research &amp; Development objective:Develop technology that can cure paralysis How much do you think you would personally benefit from this objective being achieved?</t>
  </si>
  <si>
    <t xml:space="preserve"> Looking at the following Research &amp; Development objective:Develop a “pace-maker for the brain” to treat brain disorders How much do you think you would personally benefit from this objective being achieved?</t>
  </si>
  <si>
    <t xml:space="preserve"> Looking at the following Research &amp; Development objective:Develop technology that can accurately monitor climate change to mitigate its effects on local areas How much do you think you would personally benefit from this objective being achieved?</t>
  </si>
  <si>
    <t xml:space="preserve"> Looking at the following Research &amp; Development objective:Develop technology that can precisely predict extreme weather events before they happen How much do you think you would personally benefit from this objective being achieved?</t>
  </si>
  <si>
    <t xml:space="preserve"> Looking at the following Research &amp; Development objective:Develop AI technology that costs one thousand times less than it does currently How much do you think you would personally benefit from this objective being achieved?</t>
  </si>
  <si>
    <t xml:space="preserve"> Looking at the following Research &amp; Development objective:Develop the next generation of energy-efficient supercomputers How much do you think you would personally benefit from this objective being achieved?</t>
  </si>
  <si>
    <t xml:space="preserve"> Looking at the following Research &amp; Development objective:Develop an AI that is completely safe and free from the biases that humans hold How much do you think you would personally benefit from this objective being achieved?</t>
  </si>
  <si>
    <t xml:space="preserve"> Looking at the following Research &amp; Development objective:Develop a superintelligent AI that can solve humanity’s unsolvable problems How much do you think you would personally benefit from this objective being achieved?</t>
  </si>
  <si>
    <t xml:space="preserve"> Looking at the following Research &amp; Development objective:Develop technology that can engineer the weather to prevent hurricanes How much do you think you would personally benefit from this objective being achieved?</t>
  </si>
  <si>
    <t xml:space="preserve"> Looking at the following Research &amp; Development objective:Develop the ability to quickly counteract the global effects of a super-volcano erupting How much do you think you would personally benefit from this objective being achieved?</t>
  </si>
  <si>
    <t xml:space="preserve"> Looking at the following Research &amp; Development objective:Develop mechanical muscle technology for stronger, more versatile robots How much do you think you would personally benefit from this objective being achieved?</t>
  </si>
  <si>
    <t xml:space="preserve"> Looking at the following Research &amp; Development objective:Develop a self-healing skin for robots to make them more robust How much do you think you would personally benefit from this objective being achieved?</t>
  </si>
  <si>
    <t xml:space="preserve"> Looking at the following Research &amp; Development objective:Develop fully immersive virtual reality technology for work and leisure How much do you think you would personally benefit from this objective being achieved?</t>
  </si>
  <si>
    <t xml:space="preserve"> Looking at the following Research &amp; Development objective:Develop high-speed internet which can be accessed anywhere in the world How much do you think you would personally benefit from this objective being achieved?</t>
  </si>
  <si>
    <t xml:space="preserve"> Looking again at this Research &amp; Development objective:Develop climate-change resistant cropsHow long do you think this would take to achieve?</t>
  </si>
  <si>
    <t>I would expect this can be achieved in the next 1-2 years</t>
  </si>
  <si>
    <t>I would expect this can be achieved in the next 3-5 years</t>
  </si>
  <si>
    <t>I would expect this can be achieved in the next 6-10 years</t>
  </si>
  <si>
    <t>I would expect this can be achieved in the next 11-20 years</t>
  </si>
  <si>
    <t>I would expect this can be achieved, but not for over 20 years</t>
  </si>
  <si>
    <t>I would expect this can never be achieved</t>
  </si>
  <si>
    <t xml:space="preserve"> Looking again at this Research &amp; Development objective:Develop crops that are so productive they can feed the worldHow long do you think this would take to achieve?</t>
  </si>
  <si>
    <t xml:space="preserve"> Looking again at this Research &amp; Development objective:Develop technology that can cure paralysisHow long do you think this would take to achieve?</t>
  </si>
  <si>
    <t xml:space="preserve"> Looking again at this Research &amp; Development objective:Develop a “pace-maker for the brain” to treat brain disordersHow long do you think this would take to achieve?</t>
  </si>
  <si>
    <t xml:space="preserve"> Looking again at this Research &amp; Development objective:Develop technology that can accurately monitor climate change to mitigate its effects on local areasHow long do you think this would take to achieve?</t>
  </si>
  <si>
    <t xml:space="preserve"> Looking again at this Research &amp; Development objective:Develop technology that can precisely predict extreme weather events before they happenHow long do you think this would take to achieve?</t>
  </si>
  <si>
    <t xml:space="preserve"> Looking again at this Research &amp; Development objective:Develop AI technology that costs one thousand times less than it does currentlyHow long do you think this would take to achieve?</t>
  </si>
  <si>
    <t xml:space="preserve"> Looking again at this Research &amp; Development objective:Develop the next generation of energy-efficient supercomputersHow long do you think this would take to achieve?</t>
  </si>
  <si>
    <t xml:space="preserve"> Looking again at this Research &amp; Development objective:Develop an AI that is completely safe and free from the biases that humans holdHow long do you think this would take to achieve?</t>
  </si>
  <si>
    <t xml:space="preserve"> Looking again at this Research &amp; Development objective:Develop a superintelligent AI that can solve humanity’s unsolvable problemsHow long do you think this would take to achieve?</t>
  </si>
  <si>
    <t xml:space="preserve"> Looking again at this Research &amp; Development objective:Develop technology that can engineer the weather to prevent hurricanesHow long do you think this would take to achieve?</t>
  </si>
  <si>
    <t xml:space="preserve"> Looking again at this Research &amp; Development objective:Develop the ability to quickly counteract the global effects of a super-volcano eruptingHow long do you think this would take to achieve?</t>
  </si>
  <si>
    <t xml:space="preserve"> Looking again at this Research &amp; Development objective:Develop mechanical muscle technology for stronger, more versatile robotsHow long do you think this would take to achieve?</t>
  </si>
  <si>
    <t xml:space="preserve"> Looking again at this Research &amp; Development objective:Develop a self-healing skin for robots to make them more robustHow long do you think this would take to achieve?</t>
  </si>
  <si>
    <t xml:space="preserve"> Looking again at this Research &amp; Development objective:Develop fully immersive virtual reality technology for work and leisureHow long do you think this would take to achieve?</t>
  </si>
  <si>
    <t xml:space="preserve"> Looking again at this Research &amp; Development objective:Develop high-speed internet which can be accessed anywhere in the worldHow long do you think this would take to achieve?</t>
  </si>
  <si>
    <t xml:space="preserve"> Looking again at this Research &amp; Development objective:Develop climate-change resistant cropsIn which country do you think this is most likely to be achieved first?</t>
  </si>
  <si>
    <t>The UK</t>
  </si>
  <si>
    <t>The US</t>
  </si>
  <si>
    <t>China</t>
  </si>
  <si>
    <t>India</t>
  </si>
  <si>
    <t>A country in the EU, such as France or Germany</t>
  </si>
  <si>
    <t>A different country</t>
  </si>
  <si>
    <t xml:space="preserve"> Looking again at this Research &amp; Development objective:Develop crops that are so productive they can feed the worldIn which country do you think this is most likely to be achieved first?</t>
  </si>
  <si>
    <t xml:space="preserve"> Looking again at this Research &amp; Development objective:Develop technology that can cure paralysisIn which country do you think this is most likely to be achieved first?</t>
  </si>
  <si>
    <t xml:space="preserve"> Looking again at this Research &amp; Development objective:Develop a “pace-maker for the brain” to treat brain disordersIn which country do you think this is most likely to be achieved first?</t>
  </si>
  <si>
    <t xml:space="preserve"> Looking again at this Research &amp; Development objective:Develop technology that can accurately monitor climate change to mitigate its effects on local areasIn which country do you think this is most likely to be achieved first?</t>
  </si>
  <si>
    <t xml:space="preserve"> Looking again at this Research &amp; Development objective:Develop technology that can precisely predict extreme weather events before they happenIn which country do you think this is most likely to be achieved first?</t>
  </si>
  <si>
    <t xml:space="preserve"> Looking again at this Research &amp; Development objective:Develop AI technology that costs one thousand times less than it does currentlyIn which country do you think this is most likely to be achieved first?</t>
  </si>
  <si>
    <t xml:space="preserve"> Looking again at this Research &amp; Development objective:Develop the next generation of energy-efficient supercomputersIn which country do you think this is most likely to be achieved first?</t>
  </si>
  <si>
    <t xml:space="preserve"> Looking again at this Research &amp; Development objective:Develop an AI that is completely safe and free from the biases that humans holdIn which country do you think this is most likely to be achieved first?</t>
  </si>
  <si>
    <t xml:space="preserve"> Looking again at this Research &amp; Development objective:Develop a superintelligent AI that can solve humanity’s unsolvable problemsIn which country do you think this is most likely to be achieved first?</t>
  </si>
  <si>
    <t xml:space="preserve"> Looking again at this Research &amp; Development objective:Develop technology that can engineer the weather to prevent hurricanesIn which country do you think this is most likely to be achieved first?</t>
  </si>
  <si>
    <t xml:space="preserve"> Looking again at this Research &amp; Development objective:Develop the ability to quickly counteract the global effects of a super-volcano eruptingIn which country do you think this is most likely to be achieved first?</t>
  </si>
  <si>
    <t xml:space="preserve"> Looking again at this Research &amp; Development objective:Develop mechanical muscle technology for stronger, more versatile robotsIn which country do you think this is most likely to be achieved first?</t>
  </si>
  <si>
    <t xml:space="preserve"> Looking again at this Research &amp; Development objective:Develop a self-healing skin for robots to make them more robustIn which country do you think this is most likely to be achieved first?</t>
  </si>
  <si>
    <t xml:space="preserve"> Looking again at this Research &amp; Development objective:Develop fully immersive virtual reality technology for work and leisureIn which country do you think this is most likely to be achieved first?</t>
  </si>
  <si>
    <t xml:space="preserve"> Looking again at this Research &amp; Development objective:Develop high-speed internet which can be accessed anywhere in the worldIn which country do you think this is most likely to be achieved first?</t>
  </si>
  <si>
    <t>Would you say the following have got better or worse in the UK in the past 10 years?: Quality of healthcare</t>
  </si>
  <si>
    <t>Much better</t>
  </si>
  <si>
    <t>Somewhat better</t>
  </si>
  <si>
    <t>Stayed about the same</t>
  </si>
  <si>
    <t>Somewhat worse</t>
  </si>
  <si>
    <t>Much worse</t>
  </si>
  <si>
    <t>Would you say the following have got better or worse in the UK in the past 10 years?: Arts, media and culture</t>
  </si>
  <si>
    <t>Would you say the following have got better or worse in the UK in the past 10 years?: The state of the economy</t>
  </si>
  <si>
    <t>Would you say the following have got better or worse in the UK in the past 10 years?: The stability of politics</t>
  </si>
  <si>
    <t>Would you say the following have got better or worse in the UK in the past 10 years?: Research and development</t>
  </si>
  <si>
    <t>Would you say the following have got better or worse in the UK in the past 10 years?: The strength of the UK military</t>
  </si>
  <si>
    <t>Would you say the following have got better or worse in the UK in the past 10 years?: The strength of UK alliances with other countries</t>
  </si>
  <si>
    <t>Would you say the following have got better or worse in the UK in the past 10 years?: The quality of UK business</t>
  </si>
  <si>
    <t>Would you say the following have got better or worse in the UK in the past 10 years?: The quality of life for people who live in the UK</t>
  </si>
  <si>
    <t>Would you say the following have got better or worse in the UK in the past 10 years?: Environmental sustainability and impact</t>
  </si>
  <si>
    <t>Would you say the following have got better or worse in the UK in the past 10 years?: History and heritage</t>
  </si>
  <si>
    <t>Would you say the following have got better or worse in the UK in the past 10 years?: Sports</t>
  </si>
  <si>
    <t>Which of the following areas of research would you most like the UK to lead the world in, if any?Select up to three of the following</t>
  </si>
  <si>
    <t xml:space="preserve"> Imagine an organisation was looking to establish a new research centre in the UK.Which of the following best describes how you would like your local MP to respond?</t>
  </si>
  <si>
    <t>I would like my local MP to actively campaign for the centre to be set up in my constituency</t>
  </si>
  <si>
    <t>I would like my local MP not to get involved at all</t>
  </si>
  <si>
    <t>I would like my local MP to actively campaign against the centre being set up in my constituency</t>
  </si>
  <si>
    <t>I would like there to be new R&amp;D jobs in my area</t>
  </si>
  <si>
    <t>I would like there to be new R&amp;D jobs in the UK but not in my area</t>
  </si>
  <si>
    <t>I would not like there to be new R&amp;D jobs in the UK</t>
  </si>
  <si>
    <t>Do you agree or disagree with the following?: I would like more R&amp;D investment and facilities in my local area</t>
  </si>
  <si>
    <t>Do you agree or disagree with the following?: Politicians should embrace long-term thinking and solutions</t>
  </si>
  <si>
    <t>Do you agree or disagree with the following?: I would like to vote for someone who will support R&amp;D in the UK</t>
  </si>
  <si>
    <t>Imagine the next MP elected to represent your constituency did the following. Would you support or oppose these actions being taken by your next MP?: Campaigning for a new research centre to be built on your nearest high street</t>
  </si>
  <si>
    <t>Strongly Support</t>
  </si>
  <si>
    <t>Support</t>
  </si>
  <si>
    <t>Neither Support nor Oppose</t>
  </si>
  <si>
    <t>Oppose</t>
  </si>
  <si>
    <t>Strongly Oppose</t>
  </si>
  <si>
    <t>Total Support:</t>
  </si>
  <si>
    <t>Total Oppose:</t>
  </si>
  <si>
    <t>Imagine the next MP elected to represent your constituency did the following. Would you support or oppose these actions being taken by your next MP?: Campaigning for businesses to set up a research centre in the area</t>
  </si>
  <si>
    <t>Imagine the next MP elected to represent your constituency did the following. Would you support or oppose these actions being taken by your next MP?: Creating a new scheme for local school children to visit research centres</t>
  </si>
  <si>
    <t>Imagine the next MP elected to represent your constituency did the following. Would you support or oppose these actions being taken by your next MP?: Campaigning for your nearest NHS hospital to host more clinical trials</t>
  </si>
  <si>
    <t>Imagine the next MP elected to represent your constituency did the following. Would you support or oppose these actions being taken by your next MP?: Speaking in Parliament about the importance of R&amp;D</t>
  </si>
  <si>
    <t>Imagine the next MP elected to represent your constituency did the following. Would you support or oppose these actions being taken by your next MP?: Voting in Parliament in favour of decisions that will support R&amp;D in the UK</t>
  </si>
  <si>
    <t>Imagine the next MP elected to represent your constituency did the following. Would you support or oppose these actions being taken by your next MP?: Engaging with the leaders of local R&amp;D organisations such as universities and businesses</t>
  </si>
  <si>
    <t>Imagine the next MP elected to represent your constituency did the following. Would you support or oppose these actions being taken by your next MP?: Campaigning for more R&amp;D jobs to be created in the area</t>
  </si>
  <si>
    <t xml:space="preserve"> "Technologies like AI will bring a transformation as far-reaching as the industrial revolution, the coming of electricity, or the birth of the internet."Who do you think made this statement?</t>
  </si>
  <si>
    <t>Keir Starmer, leader of the Labour Party</t>
  </si>
  <si>
    <t>Rishi Sunak, leader of the Conservative Party</t>
  </si>
  <si>
    <t>Neither of these</t>
  </si>
  <si>
    <t xml:space="preserve"> "Technology can be a game-changer, no question about that. But look, there’ll be no technological revolution in our public services unless we have an economy that is open to that, with new institutions that can crowd-in new investment and a government that takes seriously our reputation - our global standing - in everything it does."Who do you think made this statement?</t>
  </si>
  <si>
    <t xml:space="preserve"> "New jobs are created by innovation. People's wages increased by innovation. The cost of goods and services reduced by innovation. And major challenges like energy security and net zero will be solved by innovation. The more we innovate, the more we grow."Who do you think made this statement?</t>
  </si>
  <si>
    <t xml:space="preserve"> "The mission: secure the highest sustained growth in the G7. A measurable goal."Who do you think made this statement?</t>
  </si>
  <si>
    <t xml:space="preserve"> "We’ll back businesseswith the tools to transform the role of investment in our economy. A new industrial strategy that can maximise our distinctive strengths: life sciences, digital technology, financial services, the creative industries, car manufacturing, clean power."Who do you think made this statement?</t>
  </si>
  <si>
    <t xml:space="preserve"> "The speed of the Covid response – particularly the development and deployment of new vaccines – shows what can happen when the government and the private sector mobilise effectively behind a clear purpose."Who do you think made this statement?</t>
  </si>
  <si>
    <t xml:space="preserve"> "But more important than what government does is what businesses do. It’s private sector innovations that really drive growth…But any credible strategy also needs to support fast growing businesses; …those firms disproportionately responsible for our future growth."Who do you think made this statement?</t>
  </si>
  <si>
    <t xml:space="preserve"> "We have tremendous advantages here: our universities, our creativity, the depth of our skills, the graft of our people, the superpower sciences, the technological edge."Who do you think made this statement?</t>
  </si>
  <si>
    <t xml:space="preserve"> "We are a leading innovator and a science and tech superpower."Who do you think made this statement?</t>
  </si>
  <si>
    <t xml:space="preserve"> "The future of Britain will depend on a new age of invention and innovation. Technological superpowers such as the United States and China are investing heavily in their futures, raising the possibility that everyone else will be trapped behind these two forces."Who do you think made this statement?</t>
  </si>
  <si>
    <t>Fieldwork:  7th Jun - 9th Jun 2024</t>
  </si>
  <si>
    <t>Data weighted by interlocking age &amp; gender, region and social grade to Nationally Representative Proportions</t>
  </si>
  <si>
    <t>Grid Summary: Do you agree or disagree with the following?</t>
  </si>
  <si>
    <t xml:space="preserve"> Nothing in the UK seems to work any more</t>
  </si>
  <si>
    <t xml:space="preserve"> Things in the UK will not get better after the next election</t>
  </si>
  <si>
    <t xml:space="preserve"> At least one of the major political parties in Britain represents me well</t>
  </si>
  <si>
    <t xml:space="preserve"> There is no real difference between the Labour and Conservative Party at the moment</t>
  </si>
  <si>
    <t>Grid Summary: Our priority is growing the economy by investing in the UK’s research and development sector How would you respond if Keir Starmer made this statement.Would you think it was…?</t>
  </si>
  <si>
    <t xml:space="preserve"> Unachievable | Achievable</t>
  </si>
  <si>
    <t xml:space="preserve"> A promise they would keep | A promise they would not keep</t>
  </si>
  <si>
    <t xml:space="preserve"> A high priority for me | A low priority for me</t>
  </si>
  <si>
    <t xml:space="preserve"> Something I would expect Keir Starmer to say | Something I would not expect Keir Starmer to say</t>
  </si>
  <si>
    <t>Grid Summary: Our priority is increasing the number of jobs available in the UK by investing in the UK’s research and development sector How would you respond if Keir Starmer made this statement.Would you think it was…?</t>
  </si>
  <si>
    <t>Grid Summary: Our priority is growing the economy by investing in the UK’s research and development sector How would you respond if Rishi Sunak made this statement.Would you think it was…?</t>
  </si>
  <si>
    <t xml:space="preserve"> Something I would expect Rishi Sunak to say | Something I would not expect Rishi Sunak to say</t>
  </si>
  <si>
    <t>Grid Summary: Our priority is increasing the number of jobs available in the UK by investing in the UK’s research and development sector How would you respond if Rishi Sunak made this statement.Would you think it was…?</t>
  </si>
  <si>
    <t>Grid Summary: Do you agree or disagree with the following statement?</t>
  </si>
  <si>
    <t xml:space="preserve"> I am interested in hearing about the results of new research</t>
  </si>
  <si>
    <t xml:space="preserve"> Research and development in the UK benefits some people more than others</t>
  </si>
  <si>
    <t xml:space="preserve"> Research and development has improved my life</t>
  </si>
  <si>
    <t xml:space="preserve"> Research and development should not be funded by taxpayers</t>
  </si>
  <si>
    <t>Grid Summary: In your view how much of a priority should the political parties in the UK be putting in the following areas?</t>
  </si>
  <si>
    <t xml:space="preserve"> Helping the NHS</t>
  </si>
  <si>
    <t xml:space="preserve"> Bringing down the cost of living</t>
  </si>
  <si>
    <t xml:space="preserve"> Tackling climate change</t>
  </si>
  <si>
    <t xml:space="preserve"> Funding research generally in the UK</t>
  </si>
  <si>
    <t xml:space="preserve"> Supporting research into new medicines in the UK</t>
  </si>
  <si>
    <t xml:space="preserve"> Incentivising businesses to hire more researchers in the UK</t>
  </si>
  <si>
    <t xml:space="preserve"> Supporting UK Universities</t>
  </si>
  <si>
    <t>Grid Summary: In general, do you think R&amp;D (Research and Development) has a role to play in addressing the following issues, or not</t>
  </si>
  <si>
    <t xml:space="preserve"> Cost of living</t>
  </si>
  <si>
    <t xml:space="preserve"> Levels of crime</t>
  </si>
  <si>
    <t xml:space="preserve"> Quality of the NHS</t>
  </si>
  <si>
    <t xml:space="preserve"> Availability of housing</t>
  </si>
  <si>
    <t xml:space="preserve"> Levels of immigration</t>
  </si>
  <si>
    <t xml:space="preserve"> Supporting people in old age</t>
  </si>
  <si>
    <t xml:space="preserve"> State of the economy</t>
  </si>
  <si>
    <t xml:space="preserve"> Threat of climate change</t>
  </si>
  <si>
    <t xml:space="preserve"> Quality / cost of public transport</t>
  </si>
  <si>
    <t>Grid Summary: Thinking about the Labour Party, how much of a priority do you believe the following are for them?</t>
  </si>
  <si>
    <t>Grid Summary: Thinking about the Conservative Party, how much of a priority do you believe the following are for them?</t>
  </si>
  <si>
    <t>Grid Summary: If the next Government did commit to a long-term plan to support the R&amp;D system, do you think it would have a positive or negative impact on the following?</t>
  </si>
  <si>
    <t xml:space="preserve"> The UK economy in the short-term (in the next 5 years)</t>
  </si>
  <si>
    <t xml:space="preserve"> The UK economy in the long-term (in the next 5-10 years)</t>
  </si>
  <si>
    <t>Grid Summary: If the next Government did support skills for a more research-intensive economy, do you think it would have a positive or negative impact on the following?</t>
  </si>
  <si>
    <t>Grid Summary: If the next Government did maximise the impact of regional R&amp;D strengths across the UK, do you think it would have a positive or negative impact on the following?</t>
  </si>
  <si>
    <t>Grid Summary: If the next Government did incentivise businesses to invest more in R&amp;D, do you think it would have a positive or negative impact on the following?</t>
  </si>
  <si>
    <t>Grid Summary: If the next Government did raise the minimum wage, do you think it would have a positive or negative impact on the following?</t>
  </si>
  <si>
    <t>Grid Summary: If the next Government did increase taxes on the biggest businesses, do you think it would have a positive or negative impact on the following?</t>
  </si>
  <si>
    <t>Grid Summary: For each of the following, please indicate whether you think Rishi Sunak or Keir Starmer would be best able to do it?</t>
  </si>
  <si>
    <t xml:space="preserve"> Solve a complicated maths problem</t>
  </si>
  <si>
    <t xml:space="preserve"> Analyse the meaning of a poem</t>
  </si>
  <si>
    <t xml:space="preserve"> Write an essay</t>
  </si>
  <si>
    <t xml:space="preserve"> Interpret the results of a survey</t>
  </si>
  <si>
    <t xml:space="preserve"> Explain quantum mechanics</t>
  </si>
  <si>
    <t xml:space="preserve"> Construct a piece of flatpack furniture</t>
  </si>
  <si>
    <t xml:space="preserve"> Learn a new language</t>
  </si>
  <si>
    <t xml:space="preserve"> Teach someone about a complicated issue</t>
  </si>
  <si>
    <t>Grid Summary: Do you think the Conservatives or Labour would be more likely to do the following after the next election?</t>
  </si>
  <si>
    <t xml:space="preserve"> Encourage businesses to spend more on R&amp;D</t>
  </si>
  <si>
    <t xml:space="preserve"> Invest more public money into UK universities</t>
  </si>
  <si>
    <t xml:space="preserve"> Invest more public money in R&amp;D</t>
  </si>
  <si>
    <t xml:space="preserve"> Encourage more people in the UK to start a business</t>
  </si>
  <si>
    <t>Grid Summary: Which of the following, if any, would you like the political parties to discuss more and less in the run up to the next general election?</t>
  </si>
  <si>
    <t xml:space="preserve"> Their opinions on supporting R&amp;D in the UK</t>
  </si>
  <si>
    <t xml:space="preserve"> Their opinions on strengthening the economy</t>
  </si>
  <si>
    <t xml:space="preserve"> Their opinions on climate change and the environment</t>
  </si>
  <si>
    <t xml:space="preserve"> Their opinions on crime and punishment</t>
  </si>
  <si>
    <t xml:space="preserve"> Their opinions on immigration</t>
  </si>
  <si>
    <t xml:space="preserve"> Their opinions on education</t>
  </si>
  <si>
    <t xml:space="preserve"> Their opinions on international relationships</t>
  </si>
  <si>
    <t xml:space="preserve"> Their opinions on the NHS and healthcare</t>
  </si>
  <si>
    <t>Grid Summary: For each of the following issues, please indicate how distinct you believe the Labour party and the Conservative party are in their positions?</t>
  </si>
  <si>
    <t xml:space="preserve"> Supporting R&amp;D in the UK</t>
  </si>
  <si>
    <t xml:space="preserve"> Strengthening the economy</t>
  </si>
  <si>
    <t xml:space="preserve"> Climate change and the environment</t>
  </si>
  <si>
    <t xml:space="preserve"> Crime and punishment</t>
  </si>
  <si>
    <t xml:space="preserve"> Immigration</t>
  </si>
  <si>
    <t xml:space="preserve"> Education</t>
  </si>
  <si>
    <t xml:space="preserve"> International relationships</t>
  </si>
  <si>
    <t xml:space="preserve"> The NHS and healthcare</t>
  </si>
  <si>
    <t>Grid Summary: Would you say the following have got better or worse in the UK in the past 10 years?</t>
  </si>
  <si>
    <t xml:space="preserve"> Quality of healthcare</t>
  </si>
  <si>
    <t xml:space="preserve"> Arts, media and culture</t>
  </si>
  <si>
    <t xml:space="preserve"> The state of the economy</t>
  </si>
  <si>
    <t xml:space="preserve"> The stability of politics</t>
  </si>
  <si>
    <t xml:space="preserve"> Research and development</t>
  </si>
  <si>
    <t xml:space="preserve"> The strength of the UK military</t>
  </si>
  <si>
    <t xml:space="preserve"> The strength of UK alliances with other countries</t>
  </si>
  <si>
    <t xml:space="preserve"> The quality of UK business</t>
  </si>
  <si>
    <t xml:space="preserve"> The quality of life for people who live in the UK</t>
  </si>
  <si>
    <t xml:space="preserve"> Environmental sustainability and impact</t>
  </si>
  <si>
    <t xml:space="preserve"> History and heritage</t>
  </si>
  <si>
    <t xml:space="preserve"> Sports</t>
  </si>
  <si>
    <t xml:space="preserve"> Politicians should embrace long-term thinking and solutions</t>
  </si>
  <si>
    <t xml:space="preserve"> I would like to vote for someone who will support R&amp;D in the UK</t>
  </si>
  <si>
    <t xml:space="preserve"> I would like more R&amp;D investment and facilities in my local area</t>
  </si>
  <si>
    <t>Grid Summary: Imagine the next MP elected to represent your constituency did the following. Would you support or oppose these actions being taken by your next MP?</t>
  </si>
  <si>
    <t xml:space="preserve"> Campaigning for your nearest NHS hospital to host more clinical trials</t>
  </si>
  <si>
    <t xml:space="preserve"> Engaging with the leaders of local R&amp;D organisations such as universities and businesses</t>
  </si>
  <si>
    <t xml:space="preserve"> Creating a new scheme for local school children to visit research centres</t>
  </si>
  <si>
    <t xml:space="preserve"> Speaking in Parliament about the importance of R&amp;D</t>
  </si>
  <si>
    <t xml:space="preserve"> Voting in Parliament in favour of decisions that will support R&amp;D in the UK</t>
  </si>
  <si>
    <t xml:space="preserve"> Campaigning for more R&amp;D jobs to be created in the area</t>
  </si>
  <si>
    <t xml:space="preserve"> Campaigning for businesses to set up a research centre in the area</t>
  </si>
  <si>
    <t xml:space="preserve"> Campaigning for a new research centre to be built on your nearest high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</si>
</sst>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1">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customXml" Target="../customXml/item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customXml" Target="../customXml/item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customXml" Target="../customXml/item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election activeCell="L18" sqref="L18"/>
    </sheetView>
  </sheetViews>
  <sheetFormatPr defaultColWidth="11.42578125" defaultRowHeight="15"/>
  <sheetData>
    <row r="7" spans="6:12" ht="39.950000000000003" customHeight="1">
      <c r="F7" s="25" t="s">
        <v>0</v>
      </c>
      <c r="G7" s="30"/>
      <c r="H7" s="30"/>
      <c r="I7" s="30"/>
      <c r="J7" s="30"/>
      <c r="K7" s="30"/>
      <c r="L7" s="30"/>
    </row>
    <row r="10" spans="6:12" ht="20.100000000000001" customHeight="1">
      <c r="F10" s="2" t="s">
        <v>1</v>
      </c>
      <c r="K10" s="3" t="s">
        <v>2</v>
      </c>
    </row>
    <row r="11" spans="6:12" ht="20.100000000000001" customHeight="1">
      <c r="F11" s="2" t="s">
        <v>3</v>
      </c>
      <c r="K11" s="3" t="s">
        <v>4</v>
      </c>
    </row>
    <row r="12" spans="6:12" ht="20.100000000000001" customHeight="1">
      <c r="F12" s="2" t="s">
        <v>5</v>
      </c>
      <c r="K12" s="3" t="s">
        <v>6</v>
      </c>
    </row>
    <row r="13" spans="6:12" ht="20.100000000000001" customHeight="1">
      <c r="F13" s="2" t="s">
        <v>7</v>
      </c>
      <c r="K13" s="3">
        <v>4100</v>
      </c>
    </row>
    <row r="14" spans="6:12" ht="18.75">
      <c r="F14" s="2"/>
    </row>
    <row r="15" spans="6:12" ht="18.75">
      <c r="F15" s="2"/>
    </row>
    <row r="16" spans="6:12" ht="18.75">
      <c r="F16" s="2" t="s">
        <v>8</v>
      </c>
    </row>
    <row r="17" spans="6:13" ht="50.1" customHeight="1">
      <c r="F17" s="26" t="s">
        <v>9</v>
      </c>
      <c r="G17" s="30"/>
      <c r="H17" s="30"/>
      <c r="I17" s="30"/>
      <c r="J17" s="30"/>
      <c r="K17" s="30"/>
      <c r="L17" s="30"/>
      <c r="M17" s="30"/>
    </row>
    <row r="19" spans="6:13" ht="30" customHeight="1">
      <c r="F19" s="4" t="s">
        <v>10</v>
      </c>
    </row>
    <row r="20" spans="6:13" ht="17.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Z16"/>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90">
      <c r="B9" s="18" t="s">
        <v>99</v>
      </c>
      <c r="C9" s="17">
        <v>0.60143967005126298</v>
      </c>
      <c r="D9" s="17">
        <v>0.62780368891716698</v>
      </c>
      <c r="E9" s="17">
        <v>0.57770002780924701</v>
      </c>
      <c r="F9" s="17"/>
      <c r="G9" s="17">
        <v>0.61177634369679901</v>
      </c>
      <c r="H9" s="17">
        <v>0.59861710291862902</v>
      </c>
      <c r="I9" s="17">
        <v>0.54475984554878198</v>
      </c>
      <c r="J9" s="17">
        <v>0.59029584392642698</v>
      </c>
      <c r="K9" s="17">
        <v>0.63039012244025605</v>
      </c>
      <c r="L9" s="17">
        <v>0.63267188989452205</v>
      </c>
      <c r="M9" s="17"/>
      <c r="N9" s="17">
        <v>0.68257069913400403</v>
      </c>
      <c r="O9" s="17">
        <v>0.61488066811040498</v>
      </c>
      <c r="P9" s="17">
        <v>0.55472137094013496</v>
      </c>
      <c r="Q9" s="17">
        <v>0.53824848848362195</v>
      </c>
      <c r="R9" s="17"/>
      <c r="S9" s="17">
        <v>0.63503593565066396</v>
      </c>
      <c r="T9" s="17">
        <v>0.63207201147160397</v>
      </c>
      <c r="U9" s="17">
        <v>0.57794650629026501</v>
      </c>
      <c r="V9" s="17">
        <v>0.58051860377939302</v>
      </c>
      <c r="W9" s="17">
        <v>0.57849876241199005</v>
      </c>
      <c r="X9" s="17">
        <v>0.56726749528299503</v>
      </c>
      <c r="Y9" s="17">
        <v>0.60828812169677504</v>
      </c>
      <c r="Z9" s="17">
        <v>0.64135165010277395</v>
      </c>
      <c r="AA9" s="17">
        <v>0.58337498203760996</v>
      </c>
      <c r="AB9" s="17">
        <v>0.63889494853388296</v>
      </c>
      <c r="AC9" s="17">
        <v>0.57883441389638701</v>
      </c>
      <c r="AD9" s="17">
        <v>0.51345839130760396</v>
      </c>
      <c r="AE9" s="17"/>
      <c r="AF9" s="17">
        <v>0.588598933244045</v>
      </c>
      <c r="AG9" s="17">
        <v>0.64779191093158495</v>
      </c>
      <c r="AH9" s="17">
        <v>0.53604324101155199</v>
      </c>
      <c r="AI9" s="17"/>
      <c r="AJ9" s="17">
        <v>0.62104014105734096</v>
      </c>
      <c r="AK9" s="17">
        <v>0.62684354815023102</v>
      </c>
      <c r="AL9" s="17">
        <v>0.70103401882771099</v>
      </c>
      <c r="AM9" s="17">
        <v>0.54639624523211205</v>
      </c>
      <c r="AN9" s="17">
        <v>0.49359907318429502</v>
      </c>
      <c r="AO9" s="17"/>
      <c r="AP9" s="17">
        <v>0.64543659766964401</v>
      </c>
      <c r="AQ9" s="17">
        <v>0.63561338370825704</v>
      </c>
      <c r="AR9" s="17">
        <v>0.62732876218343003</v>
      </c>
      <c r="AS9" s="17">
        <v>0.53336373544121196</v>
      </c>
      <c r="AT9" s="17">
        <v>0.49258767112413898</v>
      </c>
      <c r="AU9" s="17"/>
      <c r="AV9" s="17">
        <v>0.55484891510836198</v>
      </c>
      <c r="AW9" s="17">
        <v>0.59104617007621696</v>
      </c>
      <c r="AX9" s="17">
        <v>0.64499228225277605</v>
      </c>
      <c r="AY9" s="17">
        <v>0.69202419459039899</v>
      </c>
      <c r="AZ9" s="17">
        <v>0.63545432690272496</v>
      </c>
    </row>
    <row r="10" spans="2:52" ht="90">
      <c r="B10" s="18" t="s">
        <v>100</v>
      </c>
      <c r="C10" s="17">
        <v>0.30665025042441202</v>
      </c>
      <c r="D10" s="17">
        <v>0.31020190772288703</v>
      </c>
      <c r="E10" s="17">
        <v>0.30339854917914399</v>
      </c>
      <c r="F10" s="17"/>
      <c r="G10" s="17">
        <v>0.30879051873945301</v>
      </c>
      <c r="H10" s="17">
        <v>0.29181313810117898</v>
      </c>
      <c r="I10" s="17">
        <v>0.338304852706798</v>
      </c>
      <c r="J10" s="17">
        <v>0.30444636839441902</v>
      </c>
      <c r="K10" s="17">
        <v>0.30255032878815802</v>
      </c>
      <c r="L10" s="17">
        <v>0.29608152819831302</v>
      </c>
      <c r="M10" s="17"/>
      <c r="N10" s="17">
        <v>0.26417231989142598</v>
      </c>
      <c r="O10" s="17">
        <v>0.30870053375524198</v>
      </c>
      <c r="P10" s="17">
        <v>0.35573499282072601</v>
      </c>
      <c r="Q10" s="17">
        <v>0.30986037391611498</v>
      </c>
      <c r="R10" s="17"/>
      <c r="S10" s="17">
        <v>0.27429836325338902</v>
      </c>
      <c r="T10" s="17">
        <v>0.26948031770306302</v>
      </c>
      <c r="U10" s="17">
        <v>0.33019212134006798</v>
      </c>
      <c r="V10" s="17">
        <v>0.30694476589037001</v>
      </c>
      <c r="W10" s="17">
        <v>0.33379801757926503</v>
      </c>
      <c r="X10" s="17">
        <v>0.32515173290494098</v>
      </c>
      <c r="Y10" s="17">
        <v>0.29935324856156298</v>
      </c>
      <c r="Z10" s="17">
        <v>0.32443529943784399</v>
      </c>
      <c r="AA10" s="17">
        <v>0.31354192199012798</v>
      </c>
      <c r="AB10" s="17">
        <v>0.29539726624165702</v>
      </c>
      <c r="AC10" s="17">
        <v>0.34652748333057898</v>
      </c>
      <c r="AD10" s="17">
        <v>0.37394540747083599</v>
      </c>
      <c r="AE10" s="17"/>
      <c r="AF10" s="17">
        <v>0.34234498870128</v>
      </c>
      <c r="AG10" s="17">
        <v>0.28512725084674401</v>
      </c>
      <c r="AH10" s="17">
        <v>0.28505300726329902</v>
      </c>
      <c r="AI10" s="17"/>
      <c r="AJ10" s="17">
        <v>0.32585097580899097</v>
      </c>
      <c r="AK10" s="17">
        <v>0.307091161056674</v>
      </c>
      <c r="AL10" s="17">
        <v>0.21781895783730901</v>
      </c>
      <c r="AM10" s="17">
        <v>0.36049972109221801</v>
      </c>
      <c r="AN10" s="17">
        <v>0.29916030017057499</v>
      </c>
      <c r="AO10" s="17"/>
      <c r="AP10" s="17">
        <v>0.30074207567005901</v>
      </c>
      <c r="AQ10" s="17">
        <v>0.30068220831046599</v>
      </c>
      <c r="AR10" s="17">
        <v>0.316615205780298</v>
      </c>
      <c r="AS10" s="17">
        <v>0.40962251886446399</v>
      </c>
      <c r="AT10" s="17">
        <v>0.27865297509309001</v>
      </c>
      <c r="AU10" s="17"/>
      <c r="AV10" s="17">
        <v>0.329469190368332</v>
      </c>
      <c r="AW10" s="17">
        <v>0.30954186242715998</v>
      </c>
      <c r="AX10" s="17">
        <v>0.287330989129296</v>
      </c>
      <c r="AY10" s="17">
        <v>0.24754521188096701</v>
      </c>
      <c r="AZ10" s="17">
        <v>0.30454240630034801</v>
      </c>
    </row>
    <row r="11" spans="2:52">
      <c r="B11" s="18" t="s">
        <v>61</v>
      </c>
      <c r="C11" s="19">
        <v>9.19100795243247E-2</v>
      </c>
      <c r="D11" s="19">
        <v>6.1994403359945903E-2</v>
      </c>
      <c r="E11" s="19">
        <v>0.118901423011609</v>
      </c>
      <c r="F11" s="19"/>
      <c r="G11" s="19">
        <v>7.9433137563747799E-2</v>
      </c>
      <c r="H11" s="19">
        <v>0.109569758980191</v>
      </c>
      <c r="I11" s="19">
        <v>0.11693530174442</v>
      </c>
      <c r="J11" s="19">
        <v>0.105257787679154</v>
      </c>
      <c r="K11" s="19">
        <v>6.7059548771585306E-2</v>
      </c>
      <c r="L11" s="19">
        <v>7.1246581907165193E-2</v>
      </c>
      <c r="M11" s="19"/>
      <c r="N11" s="19">
        <v>5.3256980974569199E-2</v>
      </c>
      <c r="O11" s="19">
        <v>7.64187981343529E-2</v>
      </c>
      <c r="P11" s="19">
        <v>8.9543636239139607E-2</v>
      </c>
      <c r="Q11" s="19">
        <v>0.15189113760026399</v>
      </c>
      <c r="R11" s="19"/>
      <c r="S11" s="19">
        <v>9.0665701095946793E-2</v>
      </c>
      <c r="T11" s="19">
        <v>9.8447670825333303E-2</v>
      </c>
      <c r="U11" s="19">
        <v>9.1861372369667099E-2</v>
      </c>
      <c r="V11" s="19">
        <v>0.112536630330237</v>
      </c>
      <c r="W11" s="19">
        <v>8.7703220008745406E-2</v>
      </c>
      <c r="X11" s="19">
        <v>0.10758077181206301</v>
      </c>
      <c r="Y11" s="19">
        <v>9.2358629741661799E-2</v>
      </c>
      <c r="Z11" s="19">
        <v>3.4213050459382402E-2</v>
      </c>
      <c r="AA11" s="19">
        <v>0.10308309597226201</v>
      </c>
      <c r="AB11" s="19">
        <v>6.5707785224459803E-2</v>
      </c>
      <c r="AC11" s="19">
        <v>7.4638102773033899E-2</v>
      </c>
      <c r="AD11" s="19">
        <v>0.11259620122156</v>
      </c>
      <c r="AE11" s="19"/>
      <c r="AF11" s="19">
        <v>6.9056078054674605E-2</v>
      </c>
      <c r="AG11" s="19">
        <v>6.70808382216702E-2</v>
      </c>
      <c r="AH11" s="19">
        <v>0.17890375172515</v>
      </c>
      <c r="AI11" s="19"/>
      <c r="AJ11" s="19">
        <v>5.3108883133668502E-2</v>
      </c>
      <c r="AK11" s="19">
        <v>6.60652907930942E-2</v>
      </c>
      <c r="AL11" s="19">
        <v>8.1147023334979806E-2</v>
      </c>
      <c r="AM11" s="19">
        <v>9.31040336756703E-2</v>
      </c>
      <c r="AN11" s="19">
        <v>0.20724062664512999</v>
      </c>
      <c r="AO11" s="19"/>
      <c r="AP11" s="19">
        <v>5.3821326660296903E-2</v>
      </c>
      <c r="AQ11" s="19">
        <v>6.3704407981277703E-2</v>
      </c>
      <c r="AR11" s="19">
        <v>5.6056032036272199E-2</v>
      </c>
      <c r="AS11" s="19">
        <v>5.7013745694323603E-2</v>
      </c>
      <c r="AT11" s="19">
        <v>0.22875935378277101</v>
      </c>
      <c r="AU11" s="19"/>
      <c r="AV11" s="19">
        <v>0.115681894523307</v>
      </c>
      <c r="AW11" s="19">
        <v>9.9411967496623094E-2</v>
      </c>
      <c r="AX11" s="19">
        <v>6.7676728617927603E-2</v>
      </c>
      <c r="AY11" s="19">
        <v>6.0430593528634099E-2</v>
      </c>
      <c r="AZ11" s="19">
        <v>6.0003266796927503E-2</v>
      </c>
    </row>
    <row r="12" spans="2:52">
      <c r="B12" s="16"/>
    </row>
    <row r="13" spans="2:52">
      <c r="B13" t="s">
        <v>433</v>
      </c>
    </row>
    <row r="14" spans="2:52">
      <c r="B14" t="s">
        <v>434</v>
      </c>
    </row>
    <row r="16" spans="2:52">
      <c r="B16"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1339</v>
      </c>
      <c r="D7" s="10">
        <v>689</v>
      </c>
      <c r="E7" s="10">
        <v>645</v>
      </c>
      <c r="F7" s="10"/>
      <c r="G7" s="10">
        <v>204</v>
      </c>
      <c r="H7" s="10">
        <v>225</v>
      </c>
      <c r="I7" s="10">
        <v>240</v>
      </c>
      <c r="J7" s="10">
        <v>220</v>
      </c>
      <c r="K7" s="10">
        <v>162</v>
      </c>
      <c r="L7" s="10">
        <v>288</v>
      </c>
      <c r="M7" s="10"/>
      <c r="N7" s="10">
        <v>407</v>
      </c>
      <c r="O7" s="10">
        <v>365</v>
      </c>
      <c r="P7" s="10">
        <v>256</v>
      </c>
      <c r="Q7" s="10">
        <v>308</v>
      </c>
      <c r="R7" s="10"/>
      <c r="S7" s="10">
        <v>205</v>
      </c>
      <c r="T7" s="10">
        <v>180</v>
      </c>
      <c r="U7" s="10">
        <v>102</v>
      </c>
      <c r="V7" s="10">
        <v>134</v>
      </c>
      <c r="W7" s="10">
        <v>107</v>
      </c>
      <c r="X7" s="10">
        <v>108</v>
      </c>
      <c r="Y7" s="10">
        <v>96</v>
      </c>
      <c r="Z7" s="10">
        <v>57</v>
      </c>
      <c r="AA7" s="10">
        <v>159</v>
      </c>
      <c r="AB7" s="10">
        <v>102</v>
      </c>
      <c r="AC7" s="10">
        <v>56</v>
      </c>
      <c r="AD7" s="10">
        <v>33</v>
      </c>
      <c r="AE7" s="10"/>
      <c r="AF7" s="10">
        <v>430</v>
      </c>
      <c r="AG7" s="10">
        <v>559</v>
      </c>
      <c r="AH7" s="10">
        <v>204</v>
      </c>
      <c r="AI7" s="10"/>
      <c r="AJ7" s="10">
        <v>431</v>
      </c>
      <c r="AK7" s="10">
        <v>392</v>
      </c>
      <c r="AL7" s="10">
        <v>92</v>
      </c>
      <c r="AM7" s="10">
        <v>17</v>
      </c>
      <c r="AN7" s="10">
        <v>187</v>
      </c>
      <c r="AO7" s="10"/>
      <c r="AP7" s="10">
        <v>237</v>
      </c>
      <c r="AQ7" s="10">
        <v>532</v>
      </c>
      <c r="AR7" s="10">
        <v>99</v>
      </c>
      <c r="AS7" s="10">
        <v>145</v>
      </c>
      <c r="AT7" s="10">
        <v>132</v>
      </c>
      <c r="AU7" s="10"/>
      <c r="AV7" s="10">
        <v>345</v>
      </c>
      <c r="AW7" s="10">
        <v>284</v>
      </c>
      <c r="AX7" s="10">
        <v>392</v>
      </c>
      <c r="AY7" s="10">
        <v>142</v>
      </c>
      <c r="AZ7" s="10">
        <v>21</v>
      </c>
    </row>
    <row r="8" spans="2:52" ht="30" customHeight="1">
      <c r="B8" s="11" t="s">
        <v>68</v>
      </c>
      <c r="C8" s="11">
        <v>1347</v>
      </c>
      <c r="D8" s="11">
        <v>680</v>
      </c>
      <c r="E8" s="11">
        <v>662</v>
      </c>
      <c r="F8" s="11"/>
      <c r="G8" s="11">
        <v>221</v>
      </c>
      <c r="H8" s="11">
        <v>229</v>
      </c>
      <c r="I8" s="11">
        <v>234</v>
      </c>
      <c r="J8" s="11">
        <v>222</v>
      </c>
      <c r="K8" s="11">
        <v>159</v>
      </c>
      <c r="L8" s="11">
        <v>282</v>
      </c>
      <c r="M8" s="11"/>
      <c r="N8" s="11">
        <v>369</v>
      </c>
      <c r="O8" s="11">
        <v>336</v>
      </c>
      <c r="P8" s="11">
        <v>305</v>
      </c>
      <c r="Q8" s="11">
        <v>334</v>
      </c>
      <c r="R8" s="11"/>
      <c r="S8" s="11">
        <v>211</v>
      </c>
      <c r="T8" s="11">
        <v>170</v>
      </c>
      <c r="U8" s="11">
        <v>100</v>
      </c>
      <c r="V8" s="11">
        <v>130</v>
      </c>
      <c r="W8" s="11">
        <v>102</v>
      </c>
      <c r="X8" s="11">
        <v>112</v>
      </c>
      <c r="Y8" s="11">
        <v>90</v>
      </c>
      <c r="Z8" s="11">
        <v>51</v>
      </c>
      <c r="AA8" s="11">
        <v>153</v>
      </c>
      <c r="AB8" s="11">
        <v>131</v>
      </c>
      <c r="AC8" s="11">
        <v>59</v>
      </c>
      <c r="AD8" s="11">
        <v>37</v>
      </c>
      <c r="AE8" s="11"/>
      <c r="AF8" s="11">
        <v>427</v>
      </c>
      <c r="AG8" s="11">
        <v>554</v>
      </c>
      <c r="AH8" s="11">
        <v>208</v>
      </c>
      <c r="AI8" s="11"/>
      <c r="AJ8" s="11">
        <v>417</v>
      </c>
      <c r="AK8" s="11">
        <v>391</v>
      </c>
      <c r="AL8" s="11">
        <v>90</v>
      </c>
      <c r="AM8" s="11">
        <v>17</v>
      </c>
      <c r="AN8" s="11">
        <v>193</v>
      </c>
      <c r="AO8" s="11"/>
      <c r="AP8" s="11">
        <v>230</v>
      </c>
      <c r="AQ8" s="11">
        <v>540</v>
      </c>
      <c r="AR8" s="11">
        <v>99</v>
      </c>
      <c r="AS8" s="11">
        <v>144</v>
      </c>
      <c r="AT8" s="11">
        <v>131</v>
      </c>
      <c r="AU8" s="11"/>
      <c r="AV8" s="11">
        <v>360</v>
      </c>
      <c r="AW8" s="11">
        <v>296</v>
      </c>
      <c r="AX8" s="11">
        <v>382</v>
      </c>
      <c r="AY8" s="11">
        <v>136</v>
      </c>
      <c r="AZ8" s="11">
        <v>18</v>
      </c>
    </row>
    <row r="9" spans="2:52">
      <c r="B9" s="18" t="s">
        <v>210</v>
      </c>
      <c r="C9" s="17">
        <v>0.123885794894472</v>
      </c>
      <c r="D9" s="17">
        <v>0.13647601709593099</v>
      </c>
      <c r="E9" s="17">
        <v>0.1118362527595</v>
      </c>
      <c r="F9" s="17"/>
      <c r="G9" s="17">
        <v>0.16277591306524899</v>
      </c>
      <c r="H9" s="17">
        <v>0.17462349184738599</v>
      </c>
      <c r="I9" s="17">
        <v>0.10741281957694999</v>
      </c>
      <c r="J9" s="17">
        <v>0.113562391546946</v>
      </c>
      <c r="K9" s="17">
        <v>0.122282140805845</v>
      </c>
      <c r="L9" s="17">
        <v>7.4955269869362101E-2</v>
      </c>
      <c r="M9" s="17"/>
      <c r="N9" s="17">
        <v>0.127846804496104</v>
      </c>
      <c r="O9" s="17">
        <v>0.119407548354711</v>
      </c>
      <c r="P9" s="17">
        <v>0.11222878479103</v>
      </c>
      <c r="Q9" s="17">
        <v>0.132919557628875</v>
      </c>
      <c r="R9" s="17"/>
      <c r="S9" s="17">
        <v>0.144947390932263</v>
      </c>
      <c r="T9" s="17">
        <v>0.123984480886894</v>
      </c>
      <c r="U9" s="17">
        <v>0.14688147624085099</v>
      </c>
      <c r="V9" s="17">
        <v>9.7045729888437904E-2</v>
      </c>
      <c r="W9" s="17">
        <v>6.75356729505249E-2</v>
      </c>
      <c r="X9" s="17">
        <v>0.127748889996807</v>
      </c>
      <c r="Y9" s="17">
        <v>0.15223810851599101</v>
      </c>
      <c r="Z9" s="17">
        <v>0.12826784709560499</v>
      </c>
      <c r="AA9" s="17">
        <v>0.11629571220359999</v>
      </c>
      <c r="AB9" s="17">
        <v>0.11900362598912401</v>
      </c>
      <c r="AC9" s="17">
        <v>0.112996612557571</v>
      </c>
      <c r="AD9" s="17">
        <v>0.17009037696370699</v>
      </c>
      <c r="AE9" s="17"/>
      <c r="AF9" s="17">
        <v>0.108658861906351</v>
      </c>
      <c r="AG9" s="17">
        <v>0.134324774562391</v>
      </c>
      <c r="AH9" s="17">
        <v>0.108494553473965</v>
      </c>
      <c r="AI9" s="17"/>
      <c r="AJ9" s="17">
        <v>0.100286265225059</v>
      </c>
      <c r="AK9" s="17">
        <v>0.17302281925645199</v>
      </c>
      <c r="AL9" s="17">
        <v>0.124051949321678</v>
      </c>
      <c r="AM9" s="17">
        <v>0.24105064111291399</v>
      </c>
      <c r="AN9" s="17">
        <v>6.7366869603056698E-2</v>
      </c>
      <c r="AO9" s="17"/>
      <c r="AP9" s="17">
        <v>7.7655271584492994E-2</v>
      </c>
      <c r="AQ9" s="17">
        <v>0.17192219126368599</v>
      </c>
      <c r="AR9" s="17">
        <v>0.15397064591096801</v>
      </c>
      <c r="AS9" s="17">
        <v>0.114735023850894</v>
      </c>
      <c r="AT9" s="17">
        <v>5.5624743394205603E-2</v>
      </c>
      <c r="AU9" s="17"/>
      <c r="AV9" s="17">
        <v>9.7448753816678099E-2</v>
      </c>
      <c r="AW9" s="17">
        <v>9.0464701759067304E-2</v>
      </c>
      <c r="AX9" s="17">
        <v>0.15917837402483601</v>
      </c>
      <c r="AY9" s="17">
        <v>0.19384324106349199</v>
      </c>
      <c r="AZ9" s="17">
        <v>0.13565148323177101</v>
      </c>
    </row>
    <row r="10" spans="2:52">
      <c r="B10" s="18" t="s">
        <v>211</v>
      </c>
      <c r="C10" s="17">
        <v>0.36754928549118299</v>
      </c>
      <c r="D10" s="17">
        <v>0.35048085667922302</v>
      </c>
      <c r="E10" s="17">
        <v>0.38197701304932402</v>
      </c>
      <c r="F10" s="17"/>
      <c r="G10" s="17">
        <v>0.44339671275624498</v>
      </c>
      <c r="H10" s="17">
        <v>0.35007759115582099</v>
      </c>
      <c r="I10" s="17">
        <v>0.44080591721784801</v>
      </c>
      <c r="J10" s="17">
        <v>0.37313445413504598</v>
      </c>
      <c r="K10" s="17">
        <v>0.32256324332418401</v>
      </c>
      <c r="L10" s="17">
        <v>0.28254977091776001</v>
      </c>
      <c r="M10" s="17"/>
      <c r="N10" s="17">
        <v>0.39959354291867</v>
      </c>
      <c r="O10" s="17">
        <v>0.34357223844097401</v>
      </c>
      <c r="P10" s="17">
        <v>0.377149779576616</v>
      </c>
      <c r="Q10" s="17">
        <v>0.347722647995304</v>
      </c>
      <c r="R10" s="17"/>
      <c r="S10" s="17">
        <v>0.41160592833028398</v>
      </c>
      <c r="T10" s="17">
        <v>0.33032851119487799</v>
      </c>
      <c r="U10" s="17">
        <v>0.41403600937715102</v>
      </c>
      <c r="V10" s="17">
        <v>0.35297019451905798</v>
      </c>
      <c r="W10" s="17">
        <v>0.37466156118857302</v>
      </c>
      <c r="X10" s="17">
        <v>0.31133568789480598</v>
      </c>
      <c r="Y10" s="17">
        <v>0.32887716338532003</v>
      </c>
      <c r="Z10" s="17">
        <v>0.385369385523673</v>
      </c>
      <c r="AA10" s="17">
        <v>0.39445895405606801</v>
      </c>
      <c r="AB10" s="17">
        <v>0.35055195337893602</v>
      </c>
      <c r="AC10" s="17">
        <v>0.33106864564444</v>
      </c>
      <c r="AD10" s="17">
        <v>0.43966158683814799</v>
      </c>
      <c r="AE10" s="17"/>
      <c r="AF10" s="17">
        <v>0.311011797437386</v>
      </c>
      <c r="AG10" s="17">
        <v>0.39502390429340201</v>
      </c>
      <c r="AH10" s="17">
        <v>0.35248842158435401</v>
      </c>
      <c r="AI10" s="17"/>
      <c r="AJ10" s="17">
        <v>0.30077285643335999</v>
      </c>
      <c r="AK10" s="17">
        <v>0.45963470422721298</v>
      </c>
      <c r="AL10" s="17">
        <v>0.36942145576700602</v>
      </c>
      <c r="AM10" s="17">
        <v>0.18299128690284899</v>
      </c>
      <c r="AN10" s="17">
        <v>0.29151050545235102</v>
      </c>
      <c r="AO10" s="17"/>
      <c r="AP10" s="17">
        <v>0.353715129302964</v>
      </c>
      <c r="AQ10" s="17">
        <v>0.42409919536733798</v>
      </c>
      <c r="AR10" s="17">
        <v>0.43364248413360001</v>
      </c>
      <c r="AS10" s="17">
        <v>0.24761025252093</v>
      </c>
      <c r="AT10" s="17">
        <v>0.24762313569150701</v>
      </c>
      <c r="AU10" s="17"/>
      <c r="AV10" s="17">
        <v>0.30712577719136402</v>
      </c>
      <c r="AW10" s="17">
        <v>0.37033459228559401</v>
      </c>
      <c r="AX10" s="17">
        <v>0.39440653933602499</v>
      </c>
      <c r="AY10" s="17">
        <v>0.445807151595497</v>
      </c>
      <c r="AZ10" s="17">
        <v>0.51331654264966897</v>
      </c>
    </row>
    <row r="11" spans="2:52" ht="30">
      <c r="B11" s="18" t="s">
        <v>212</v>
      </c>
      <c r="C11" s="17">
        <v>0.22641437344804399</v>
      </c>
      <c r="D11" s="17">
        <v>0.241156786145618</v>
      </c>
      <c r="E11" s="17">
        <v>0.21152730045363399</v>
      </c>
      <c r="F11" s="17"/>
      <c r="G11" s="17">
        <v>0.161933640762012</v>
      </c>
      <c r="H11" s="17">
        <v>0.22032709679488299</v>
      </c>
      <c r="I11" s="17">
        <v>0.26804819716655598</v>
      </c>
      <c r="J11" s="17">
        <v>0.23380909562142099</v>
      </c>
      <c r="K11" s="17">
        <v>0.26998876215044099</v>
      </c>
      <c r="L11" s="17">
        <v>0.21711781728943599</v>
      </c>
      <c r="M11" s="17"/>
      <c r="N11" s="17">
        <v>0.20181553202323499</v>
      </c>
      <c r="O11" s="17">
        <v>0.235911848711198</v>
      </c>
      <c r="P11" s="17">
        <v>0.26018106311793099</v>
      </c>
      <c r="Q11" s="17">
        <v>0.21216309364320099</v>
      </c>
      <c r="R11" s="17"/>
      <c r="S11" s="17">
        <v>0.18132384066329699</v>
      </c>
      <c r="T11" s="17">
        <v>0.23623838205285499</v>
      </c>
      <c r="U11" s="17">
        <v>0.16133958550852701</v>
      </c>
      <c r="V11" s="17">
        <v>0.24635223620947699</v>
      </c>
      <c r="W11" s="17">
        <v>0.22705898984617501</v>
      </c>
      <c r="X11" s="17">
        <v>0.248717893669606</v>
      </c>
      <c r="Y11" s="17">
        <v>0.29008011375098702</v>
      </c>
      <c r="Z11" s="17">
        <v>0.24688323619703001</v>
      </c>
      <c r="AA11" s="17">
        <v>0.24985992783959901</v>
      </c>
      <c r="AB11" s="17">
        <v>0.246768851888747</v>
      </c>
      <c r="AC11" s="17">
        <v>0.17217674817593701</v>
      </c>
      <c r="AD11" s="17">
        <v>0.208954255390155</v>
      </c>
      <c r="AE11" s="17"/>
      <c r="AF11" s="17">
        <v>0.24843343758413899</v>
      </c>
      <c r="AG11" s="17">
        <v>0.20812675963859001</v>
      </c>
      <c r="AH11" s="17">
        <v>0.282015888987311</v>
      </c>
      <c r="AI11" s="17"/>
      <c r="AJ11" s="17">
        <v>0.236668241775013</v>
      </c>
      <c r="AK11" s="17">
        <v>0.169208723650769</v>
      </c>
      <c r="AL11" s="17">
        <v>0.219073313712595</v>
      </c>
      <c r="AM11" s="17">
        <v>0.29999390212895299</v>
      </c>
      <c r="AN11" s="17">
        <v>0.288346906992203</v>
      </c>
      <c r="AO11" s="17"/>
      <c r="AP11" s="17">
        <v>0.228883299298206</v>
      </c>
      <c r="AQ11" s="17">
        <v>0.20179207942631999</v>
      </c>
      <c r="AR11" s="17">
        <v>0.13869762496884799</v>
      </c>
      <c r="AS11" s="17">
        <v>0.281820354493728</v>
      </c>
      <c r="AT11" s="17">
        <v>0.26476614181899999</v>
      </c>
      <c r="AU11" s="17"/>
      <c r="AV11" s="17">
        <v>0.27672989709627199</v>
      </c>
      <c r="AW11" s="17">
        <v>0.224918902897872</v>
      </c>
      <c r="AX11" s="17">
        <v>0.20237610093680999</v>
      </c>
      <c r="AY11" s="17">
        <v>0.108618217740659</v>
      </c>
      <c r="AZ11" s="17">
        <v>0.158139789419173</v>
      </c>
    </row>
    <row r="12" spans="2:52">
      <c r="B12" s="18" t="s">
        <v>213</v>
      </c>
      <c r="C12" s="17">
        <v>0.141754115651511</v>
      </c>
      <c r="D12" s="17">
        <v>0.14214805180211701</v>
      </c>
      <c r="E12" s="17">
        <v>0.14234347649496701</v>
      </c>
      <c r="F12" s="17"/>
      <c r="G12" s="17">
        <v>0.14835262810966501</v>
      </c>
      <c r="H12" s="17">
        <v>0.10718922420973299</v>
      </c>
      <c r="I12" s="17">
        <v>6.7038596778833795E-2</v>
      </c>
      <c r="J12" s="17">
        <v>0.117941557028779</v>
      </c>
      <c r="K12" s="17">
        <v>0.12731248533652301</v>
      </c>
      <c r="L12" s="17">
        <v>0.25322610037122401</v>
      </c>
      <c r="M12" s="17"/>
      <c r="N12" s="17">
        <v>0.15793287281469601</v>
      </c>
      <c r="O12" s="17">
        <v>0.13289320151331099</v>
      </c>
      <c r="P12" s="17">
        <v>0.139075195192297</v>
      </c>
      <c r="Q12" s="17">
        <v>0.136488853205186</v>
      </c>
      <c r="R12" s="17"/>
      <c r="S12" s="17">
        <v>0.113869257186798</v>
      </c>
      <c r="T12" s="17">
        <v>0.13401918364568199</v>
      </c>
      <c r="U12" s="17">
        <v>0.16900218182538401</v>
      </c>
      <c r="V12" s="17">
        <v>0.145043393424478</v>
      </c>
      <c r="W12" s="17">
        <v>0.18216889530567601</v>
      </c>
      <c r="X12" s="17">
        <v>0.154586079375618</v>
      </c>
      <c r="Y12" s="17">
        <v>0.126535786414261</v>
      </c>
      <c r="Z12" s="17">
        <v>0.15219602921022299</v>
      </c>
      <c r="AA12" s="17">
        <v>0.12538445525334699</v>
      </c>
      <c r="AB12" s="17">
        <v>0.151002468879328</v>
      </c>
      <c r="AC12" s="17">
        <v>0.18519828894597701</v>
      </c>
      <c r="AD12" s="17">
        <v>8.9787319825747794E-2</v>
      </c>
      <c r="AE12" s="17"/>
      <c r="AF12" s="17">
        <v>0.16022482367447599</v>
      </c>
      <c r="AG12" s="17">
        <v>0.14791262813388201</v>
      </c>
      <c r="AH12" s="17">
        <v>9.9718877695846003E-2</v>
      </c>
      <c r="AI12" s="17"/>
      <c r="AJ12" s="17">
        <v>0.20094183232014901</v>
      </c>
      <c r="AK12" s="17">
        <v>0.101629750271931</v>
      </c>
      <c r="AL12" s="17">
        <v>0.17684035999032</v>
      </c>
      <c r="AM12" s="17">
        <v>0.22624988191495099</v>
      </c>
      <c r="AN12" s="17">
        <v>0.130693506296234</v>
      </c>
      <c r="AO12" s="17"/>
      <c r="AP12" s="17">
        <v>0.20117287789278401</v>
      </c>
      <c r="AQ12" s="17">
        <v>0.121062325791224</v>
      </c>
      <c r="AR12" s="17">
        <v>0.19183024056180201</v>
      </c>
      <c r="AS12" s="17">
        <v>0.20205538798464601</v>
      </c>
      <c r="AT12" s="17">
        <v>0.106155107067104</v>
      </c>
      <c r="AU12" s="17"/>
      <c r="AV12" s="17">
        <v>0.13887876215089201</v>
      </c>
      <c r="AW12" s="17">
        <v>0.172353098262298</v>
      </c>
      <c r="AX12" s="17">
        <v>0.13346547368417899</v>
      </c>
      <c r="AY12" s="17">
        <v>0.136501979742677</v>
      </c>
      <c r="AZ12" s="17">
        <v>0.10025026124804499</v>
      </c>
    </row>
    <row r="13" spans="2:52">
      <c r="B13" s="18" t="s">
        <v>214</v>
      </c>
      <c r="C13" s="17">
        <v>3.9260512767499298E-2</v>
      </c>
      <c r="D13" s="17">
        <v>5.6010607887880003E-2</v>
      </c>
      <c r="E13" s="17">
        <v>2.2349712343913399E-2</v>
      </c>
      <c r="F13" s="17"/>
      <c r="G13" s="17">
        <v>2.43650479557312E-2</v>
      </c>
      <c r="H13" s="17">
        <v>2.8981584707403401E-2</v>
      </c>
      <c r="I13" s="17">
        <v>3.6678805028570197E-2</v>
      </c>
      <c r="J13" s="17">
        <v>2.4675993636660402E-2</v>
      </c>
      <c r="K13" s="17">
        <v>4.5196011705566697E-2</v>
      </c>
      <c r="L13" s="17">
        <v>6.9511589170360905E-2</v>
      </c>
      <c r="M13" s="17"/>
      <c r="N13" s="17">
        <v>3.5255280838635703E-2</v>
      </c>
      <c r="O13" s="17">
        <v>4.9603545287419601E-2</v>
      </c>
      <c r="P13" s="17">
        <v>3.7632143375512898E-2</v>
      </c>
      <c r="Q13" s="17">
        <v>3.5128955705457203E-2</v>
      </c>
      <c r="R13" s="17"/>
      <c r="S13" s="17">
        <v>4.0519628272767998E-2</v>
      </c>
      <c r="T13" s="17">
        <v>4.9306610111381897E-2</v>
      </c>
      <c r="U13" s="17">
        <v>2.7399812360799702E-2</v>
      </c>
      <c r="V13" s="17">
        <v>3.6468115354755297E-2</v>
      </c>
      <c r="W13" s="17">
        <v>5.9731240364382897E-2</v>
      </c>
      <c r="X13" s="17">
        <v>3.6129205288611903E-2</v>
      </c>
      <c r="Y13" s="17">
        <v>3.9760320402043497E-2</v>
      </c>
      <c r="Z13" s="17">
        <v>5.3818932355690199E-2</v>
      </c>
      <c r="AA13" s="17">
        <v>1.9940839367876599E-2</v>
      </c>
      <c r="AB13" s="17">
        <v>3.5908733323955999E-2</v>
      </c>
      <c r="AC13" s="17">
        <v>3.5442783646123403E-2</v>
      </c>
      <c r="AD13" s="17">
        <v>5.73226897919141E-2</v>
      </c>
      <c r="AE13" s="17"/>
      <c r="AF13" s="17">
        <v>7.8699154252049194E-2</v>
      </c>
      <c r="AG13" s="17">
        <v>2.2581998056479799E-2</v>
      </c>
      <c r="AH13" s="17">
        <v>2.24639937081564E-2</v>
      </c>
      <c r="AI13" s="17"/>
      <c r="AJ13" s="17">
        <v>7.5270132270152001E-2</v>
      </c>
      <c r="AK13" s="17">
        <v>1.8513572060951701E-2</v>
      </c>
      <c r="AL13" s="17">
        <v>2.39871564856536E-2</v>
      </c>
      <c r="AM13" s="17">
        <v>4.9714287940333002E-2</v>
      </c>
      <c r="AN13" s="17">
        <v>1.54352600882248E-2</v>
      </c>
      <c r="AO13" s="17"/>
      <c r="AP13" s="17">
        <v>6.2464086577097198E-2</v>
      </c>
      <c r="AQ13" s="17">
        <v>1.4332767288409499E-2</v>
      </c>
      <c r="AR13" s="17">
        <v>3.2934234649303701E-2</v>
      </c>
      <c r="AS13" s="17">
        <v>9.8267380239843605E-2</v>
      </c>
      <c r="AT13" s="17">
        <v>4.5801445800042098E-2</v>
      </c>
      <c r="AU13" s="17"/>
      <c r="AV13" s="17">
        <v>5.5435507410743198E-2</v>
      </c>
      <c r="AW13" s="17">
        <v>3.4168542555421302E-2</v>
      </c>
      <c r="AX13" s="17">
        <v>4.2260355047615099E-2</v>
      </c>
      <c r="AY13" s="17">
        <v>2.04511334552018E-2</v>
      </c>
      <c r="AZ13" s="17">
        <v>0</v>
      </c>
    </row>
    <row r="14" spans="2:52">
      <c r="B14" s="18" t="s">
        <v>107</v>
      </c>
      <c r="C14" s="19">
        <v>0.10113591774729</v>
      </c>
      <c r="D14" s="19">
        <v>7.37276803892324E-2</v>
      </c>
      <c r="E14" s="19">
        <v>0.12996624489866199</v>
      </c>
      <c r="F14" s="19"/>
      <c r="G14" s="19">
        <v>5.9176057351097697E-2</v>
      </c>
      <c r="H14" s="19">
        <v>0.11880101128477399</v>
      </c>
      <c r="I14" s="19">
        <v>8.0015664231242303E-2</v>
      </c>
      <c r="J14" s="19">
        <v>0.13687650803114701</v>
      </c>
      <c r="K14" s="19">
        <v>0.11265735667744201</v>
      </c>
      <c r="L14" s="19">
        <v>0.102639452381857</v>
      </c>
      <c r="M14" s="19"/>
      <c r="N14" s="19">
        <v>7.7555966908659693E-2</v>
      </c>
      <c r="O14" s="19">
        <v>0.118611617692387</v>
      </c>
      <c r="P14" s="19">
        <v>7.3733033946612805E-2</v>
      </c>
      <c r="Q14" s="19">
        <v>0.13557689182197699</v>
      </c>
      <c r="R14" s="19"/>
      <c r="S14" s="19">
        <v>0.107733954614589</v>
      </c>
      <c r="T14" s="19">
        <v>0.12612283210830999</v>
      </c>
      <c r="U14" s="19">
        <v>8.1340934687287994E-2</v>
      </c>
      <c r="V14" s="19">
        <v>0.122120330603794</v>
      </c>
      <c r="W14" s="19">
        <v>8.8843640344669406E-2</v>
      </c>
      <c r="X14" s="19">
        <v>0.121482243774551</v>
      </c>
      <c r="Y14" s="19">
        <v>6.2508507531397903E-2</v>
      </c>
      <c r="Z14" s="19">
        <v>3.3464569617779903E-2</v>
      </c>
      <c r="AA14" s="19">
        <v>9.4060111279509306E-2</v>
      </c>
      <c r="AB14" s="19">
        <v>9.67643665399084E-2</v>
      </c>
      <c r="AC14" s="19">
        <v>0.16311692102995201</v>
      </c>
      <c r="AD14" s="19">
        <v>3.4183771190328498E-2</v>
      </c>
      <c r="AE14" s="19"/>
      <c r="AF14" s="19">
        <v>9.2971925145599293E-2</v>
      </c>
      <c r="AG14" s="19">
        <v>9.2029935315255607E-2</v>
      </c>
      <c r="AH14" s="19">
        <v>0.13481826455036799</v>
      </c>
      <c r="AI14" s="19"/>
      <c r="AJ14" s="19">
        <v>8.6060671976265796E-2</v>
      </c>
      <c r="AK14" s="19">
        <v>7.79904305326828E-2</v>
      </c>
      <c r="AL14" s="19">
        <v>8.6625764722747994E-2</v>
      </c>
      <c r="AM14" s="19">
        <v>0</v>
      </c>
      <c r="AN14" s="19">
        <v>0.206646951567931</v>
      </c>
      <c r="AO14" s="19"/>
      <c r="AP14" s="19">
        <v>7.61093353444562E-2</v>
      </c>
      <c r="AQ14" s="19">
        <v>6.67914408630218E-2</v>
      </c>
      <c r="AR14" s="19">
        <v>4.8924769775477703E-2</v>
      </c>
      <c r="AS14" s="19">
        <v>5.5511600909957201E-2</v>
      </c>
      <c r="AT14" s="19">
        <v>0.28002942622814098</v>
      </c>
      <c r="AU14" s="19"/>
      <c r="AV14" s="19">
        <v>0.12438130233405</v>
      </c>
      <c r="AW14" s="19">
        <v>0.10776016223974801</v>
      </c>
      <c r="AX14" s="19">
        <v>6.8313156970534694E-2</v>
      </c>
      <c r="AY14" s="19">
        <v>9.4778276402473494E-2</v>
      </c>
      <c r="AZ14" s="19">
        <v>9.26419234513427E-2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K17"/>
  <sheetViews>
    <sheetView showGridLines="0" workbookViewId="0">
      <pane xSplit="2" topLeftCell="C1" activePane="topRight" state="frozen"/>
      <selection pane="topRight"/>
    </sheetView>
  </sheetViews>
  <sheetFormatPr defaultColWidth="11.42578125" defaultRowHeight="15"/>
  <cols>
    <col min="2" max="2" width="25.7109375" customWidth="1"/>
    <col min="3" max="11" width="20.7109375" customWidth="1"/>
  </cols>
  <sheetData>
    <row r="2" spans="2:11" ht="39.950000000000003" customHeight="1">
      <c r="D2" s="29" t="s">
        <v>482</v>
      </c>
      <c r="E2" s="30"/>
      <c r="F2" s="30"/>
      <c r="G2" s="30"/>
      <c r="H2" s="30"/>
      <c r="I2" s="30"/>
      <c r="J2" s="30"/>
      <c r="K2" s="30"/>
    </row>
    <row r="6" spans="2:11" ht="50.1" customHeight="1">
      <c r="B6" s="20" t="s">
        <v>26</v>
      </c>
      <c r="C6" s="20" t="s">
        <v>483</v>
      </c>
      <c r="D6" s="20" t="s">
        <v>484</v>
      </c>
      <c r="E6" s="20" t="s">
        <v>485</v>
      </c>
      <c r="F6" s="20" t="s">
        <v>486</v>
      </c>
      <c r="G6" s="20" t="s">
        <v>487</v>
      </c>
      <c r="H6" s="20" t="s">
        <v>488</v>
      </c>
      <c r="I6" s="20" t="s">
        <v>489</v>
      </c>
      <c r="J6" s="20" t="s">
        <v>490</v>
      </c>
    </row>
    <row r="7" spans="2:11" ht="30">
      <c r="B7" s="18" t="s">
        <v>227</v>
      </c>
      <c r="C7" s="17">
        <v>0.30764743569236902</v>
      </c>
      <c r="D7" s="17">
        <v>0.14386408509708401</v>
      </c>
      <c r="E7" s="17">
        <v>0.18293461656340099</v>
      </c>
      <c r="F7" s="17">
        <v>0.167989289735374</v>
      </c>
      <c r="G7" s="17">
        <v>0.16494957554440001</v>
      </c>
      <c r="H7" s="17">
        <v>9.5441568902896096E-2</v>
      </c>
      <c r="I7" s="17">
        <v>0.27247342319325102</v>
      </c>
      <c r="J7" s="17">
        <v>0.18264157321438301</v>
      </c>
    </row>
    <row r="8" spans="2:11" ht="30">
      <c r="B8" s="18" t="s">
        <v>228</v>
      </c>
      <c r="C8" s="17">
        <v>0.34438895509124401</v>
      </c>
      <c r="D8" s="17">
        <v>0.37127232382133701</v>
      </c>
      <c r="E8" s="17">
        <v>0.42268412116996701</v>
      </c>
      <c r="F8" s="17">
        <v>0.44486658492487102</v>
      </c>
      <c r="G8" s="17">
        <v>0.38885049447544001</v>
      </c>
      <c r="H8" s="17">
        <v>0.36823679419653599</v>
      </c>
      <c r="I8" s="17">
        <v>0.359409185028564</v>
      </c>
      <c r="J8" s="17">
        <v>0.36767820005991902</v>
      </c>
    </row>
    <row r="9" spans="2:11" ht="30">
      <c r="B9" s="18" t="s">
        <v>229</v>
      </c>
      <c r="C9" s="17">
        <v>0.179462083220367</v>
      </c>
      <c r="D9" s="17">
        <v>0.24558329278229701</v>
      </c>
      <c r="E9" s="17">
        <v>0.24353796115340301</v>
      </c>
      <c r="F9" s="17">
        <v>0.22555437902171499</v>
      </c>
      <c r="G9" s="17">
        <v>0.15066721051137399</v>
      </c>
      <c r="H9" s="17">
        <v>0.32939758413452402</v>
      </c>
      <c r="I9" s="17">
        <v>0.166529678575777</v>
      </c>
      <c r="J9" s="17">
        <v>0.26448180081758998</v>
      </c>
    </row>
    <row r="10" spans="2:11">
      <c r="B10" s="18" t="s">
        <v>61</v>
      </c>
      <c r="C10" s="17">
        <v>0.168501525996021</v>
      </c>
      <c r="D10" s="17">
        <v>0.23928029829928299</v>
      </c>
      <c r="E10" s="17">
        <v>0.15084330111322899</v>
      </c>
      <c r="F10" s="17">
        <v>0.16158974631803999</v>
      </c>
      <c r="G10" s="17">
        <v>0.29553271946878501</v>
      </c>
      <c r="H10" s="17">
        <v>0.206924052766044</v>
      </c>
      <c r="I10" s="17">
        <v>0.20158771320240701</v>
      </c>
      <c r="J10" s="17">
        <v>0.18519842590810801</v>
      </c>
    </row>
    <row r="11" spans="2:11">
      <c r="B11" s="16"/>
      <c r="C11" s="16"/>
      <c r="D11" s="16"/>
      <c r="E11" s="16"/>
      <c r="F11" s="16"/>
      <c r="G11" s="16"/>
      <c r="H11" s="16"/>
      <c r="I11" s="16"/>
      <c r="J11" s="16"/>
    </row>
    <row r="12" spans="2:11">
      <c r="B12" t="s">
        <v>433</v>
      </c>
    </row>
    <row r="13" spans="2:11">
      <c r="B13" t="s">
        <v>434</v>
      </c>
    </row>
    <row r="17" spans="2:2">
      <c r="B17"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0.30764743569236902</v>
      </c>
      <c r="D9" s="17">
        <v>0.33370594825498201</v>
      </c>
      <c r="E9" s="17">
        <v>0.282329591815692</v>
      </c>
      <c r="F9" s="17"/>
      <c r="G9" s="17">
        <v>0.26665985764605898</v>
      </c>
      <c r="H9" s="17">
        <v>0.207329458172585</v>
      </c>
      <c r="I9" s="17">
        <v>0.26579150833464299</v>
      </c>
      <c r="J9" s="17">
        <v>0.31535672479768001</v>
      </c>
      <c r="K9" s="17">
        <v>0.32443518692702</v>
      </c>
      <c r="L9" s="17">
        <v>0.43334242599178902</v>
      </c>
      <c r="M9" s="17"/>
      <c r="N9" s="17">
        <v>0.37663760539170399</v>
      </c>
      <c r="O9" s="17">
        <v>0.318121446031783</v>
      </c>
      <c r="P9" s="17">
        <v>0.27666554383066899</v>
      </c>
      <c r="Q9" s="17">
        <v>0.25017741094020202</v>
      </c>
      <c r="R9" s="17"/>
      <c r="S9" s="17">
        <v>0.30344743643599098</v>
      </c>
      <c r="T9" s="17">
        <v>0.322358209286768</v>
      </c>
      <c r="U9" s="17">
        <v>0.37982982663392101</v>
      </c>
      <c r="V9" s="17">
        <v>0.35236614012502199</v>
      </c>
      <c r="W9" s="17">
        <v>0.31758466851522399</v>
      </c>
      <c r="X9" s="17">
        <v>0.31042910941674001</v>
      </c>
      <c r="Y9" s="17">
        <v>0.28893718551077002</v>
      </c>
      <c r="Z9" s="17">
        <v>0.25790554160638401</v>
      </c>
      <c r="AA9" s="17">
        <v>0.26999811374004601</v>
      </c>
      <c r="AB9" s="17">
        <v>0.23392963307058301</v>
      </c>
      <c r="AC9" s="17">
        <v>0.35618581336117</v>
      </c>
      <c r="AD9" s="17">
        <v>0.29983772641124201</v>
      </c>
      <c r="AE9" s="17"/>
      <c r="AF9" s="17">
        <v>0.38605688578924902</v>
      </c>
      <c r="AG9" s="17">
        <v>0.28538380254038298</v>
      </c>
      <c r="AH9" s="17">
        <v>0.22765623115481301</v>
      </c>
      <c r="AI9" s="17"/>
      <c r="AJ9" s="17">
        <v>0.499482366050291</v>
      </c>
      <c r="AK9" s="17">
        <v>0.18280580843628799</v>
      </c>
      <c r="AL9" s="17">
        <v>0.309990857734181</v>
      </c>
      <c r="AM9" s="17">
        <v>0.23895297214427499</v>
      </c>
      <c r="AN9" s="17">
        <v>0.19688209453615799</v>
      </c>
      <c r="AO9" s="17"/>
      <c r="AP9" s="17">
        <v>0.586897513035052</v>
      </c>
      <c r="AQ9" s="17">
        <v>0.18797364869668401</v>
      </c>
      <c r="AR9" s="17">
        <v>0.32352784855194999</v>
      </c>
      <c r="AS9" s="17">
        <v>0.40527303656964497</v>
      </c>
      <c r="AT9" s="17">
        <v>0.294695342680384</v>
      </c>
      <c r="AU9" s="17"/>
      <c r="AV9" s="17">
        <v>0.31797242150782701</v>
      </c>
      <c r="AW9" s="17">
        <v>0.296839571211308</v>
      </c>
      <c r="AX9" s="17">
        <v>0.31757075119044398</v>
      </c>
      <c r="AY9" s="17">
        <v>0.32343914682894698</v>
      </c>
      <c r="AZ9" s="17">
        <v>0.26401697094730497</v>
      </c>
    </row>
    <row r="10" spans="2:52" ht="30">
      <c r="B10" s="18" t="s">
        <v>228</v>
      </c>
      <c r="C10" s="17">
        <v>0.34438895509124401</v>
      </c>
      <c r="D10" s="17">
        <v>0.32705960332033301</v>
      </c>
      <c r="E10" s="17">
        <v>0.36253135366607703</v>
      </c>
      <c r="F10" s="17"/>
      <c r="G10" s="17">
        <v>0.38170161900718702</v>
      </c>
      <c r="H10" s="17">
        <v>0.37947028132480698</v>
      </c>
      <c r="I10" s="17">
        <v>0.34228248109175602</v>
      </c>
      <c r="J10" s="17">
        <v>0.30712119065141102</v>
      </c>
      <c r="K10" s="17">
        <v>0.36445164816470399</v>
      </c>
      <c r="L10" s="17">
        <v>0.30946686893328801</v>
      </c>
      <c r="M10" s="17"/>
      <c r="N10" s="17">
        <v>0.31240633753180502</v>
      </c>
      <c r="O10" s="17">
        <v>0.33233991170555899</v>
      </c>
      <c r="P10" s="17">
        <v>0.38227770966819002</v>
      </c>
      <c r="Q10" s="17">
        <v>0.35633045058944002</v>
      </c>
      <c r="R10" s="17"/>
      <c r="S10" s="17">
        <v>0.31722943336626902</v>
      </c>
      <c r="T10" s="17">
        <v>0.36763632591407602</v>
      </c>
      <c r="U10" s="17">
        <v>0.34673964320695799</v>
      </c>
      <c r="V10" s="17">
        <v>0.32429854337932201</v>
      </c>
      <c r="W10" s="17">
        <v>0.33911385170895503</v>
      </c>
      <c r="X10" s="17">
        <v>0.30699310342967701</v>
      </c>
      <c r="Y10" s="17">
        <v>0.36149923012991497</v>
      </c>
      <c r="Z10" s="17">
        <v>0.36770095020219301</v>
      </c>
      <c r="AA10" s="17">
        <v>0.346690125842607</v>
      </c>
      <c r="AB10" s="17">
        <v>0.390702407416053</v>
      </c>
      <c r="AC10" s="17">
        <v>0.308873835654151</v>
      </c>
      <c r="AD10" s="17">
        <v>0.38400553327453202</v>
      </c>
      <c r="AE10" s="17"/>
      <c r="AF10" s="17">
        <v>0.33171374138336401</v>
      </c>
      <c r="AG10" s="17">
        <v>0.34437083898569099</v>
      </c>
      <c r="AH10" s="17">
        <v>0.371307506848013</v>
      </c>
      <c r="AI10" s="17"/>
      <c r="AJ10" s="17">
        <v>0.30618313893454402</v>
      </c>
      <c r="AK10" s="17">
        <v>0.34393148078841801</v>
      </c>
      <c r="AL10" s="17">
        <v>0.37016762270377002</v>
      </c>
      <c r="AM10" s="17">
        <v>0.32765661153636599</v>
      </c>
      <c r="AN10" s="17">
        <v>0.38688960698572</v>
      </c>
      <c r="AO10" s="17"/>
      <c r="AP10" s="17">
        <v>0.272937656388959</v>
      </c>
      <c r="AQ10" s="17">
        <v>0.35026322651549102</v>
      </c>
      <c r="AR10" s="17">
        <v>0.41073398657605698</v>
      </c>
      <c r="AS10" s="17">
        <v>0.36193689056692802</v>
      </c>
      <c r="AT10" s="17">
        <v>0.29079700208287301</v>
      </c>
      <c r="AU10" s="17"/>
      <c r="AV10" s="17">
        <v>0.31541445040559402</v>
      </c>
      <c r="AW10" s="17">
        <v>0.362983037371087</v>
      </c>
      <c r="AX10" s="17">
        <v>0.36020040340897203</v>
      </c>
      <c r="AY10" s="17">
        <v>0.27764324735319001</v>
      </c>
      <c r="AZ10" s="17">
        <v>0.35855820928829901</v>
      </c>
    </row>
    <row r="11" spans="2:52" ht="30">
      <c r="B11" s="18" t="s">
        <v>229</v>
      </c>
      <c r="C11" s="17">
        <v>0.179462083220367</v>
      </c>
      <c r="D11" s="17">
        <v>0.19235517949422601</v>
      </c>
      <c r="E11" s="17">
        <v>0.16712004432141001</v>
      </c>
      <c r="F11" s="17"/>
      <c r="G11" s="17">
        <v>0.213340942583337</v>
      </c>
      <c r="H11" s="17">
        <v>0.22940567572645401</v>
      </c>
      <c r="I11" s="17">
        <v>0.20848178377382801</v>
      </c>
      <c r="J11" s="17">
        <v>0.186303544259599</v>
      </c>
      <c r="K11" s="17">
        <v>0.14100520010387599</v>
      </c>
      <c r="L11" s="17">
        <v>0.11278910467988799</v>
      </c>
      <c r="M11" s="17"/>
      <c r="N11" s="17">
        <v>0.17617594946406701</v>
      </c>
      <c r="O11" s="17">
        <v>0.176639548269342</v>
      </c>
      <c r="P11" s="17">
        <v>0.18376761932472599</v>
      </c>
      <c r="Q11" s="17">
        <v>0.18330981655987599</v>
      </c>
      <c r="R11" s="17"/>
      <c r="S11" s="17">
        <v>0.21167391397956201</v>
      </c>
      <c r="T11" s="17">
        <v>0.14507211064845499</v>
      </c>
      <c r="U11" s="17">
        <v>0.13923980798782201</v>
      </c>
      <c r="V11" s="17">
        <v>0.14219266714745499</v>
      </c>
      <c r="W11" s="17">
        <v>0.147964136876958</v>
      </c>
      <c r="X11" s="17">
        <v>0.217575066875002</v>
      </c>
      <c r="Y11" s="17">
        <v>0.14827938997628901</v>
      </c>
      <c r="Z11" s="17">
        <v>0.20952464404698801</v>
      </c>
      <c r="AA11" s="17">
        <v>0.22748430792288901</v>
      </c>
      <c r="AB11" s="17">
        <v>0.18343654451527</v>
      </c>
      <c r="AC11" s="17">
        <v>0.214947607870901</v>
      </c>
      <c r="AD11" s="17">
        <v>0.15230877371197299</v>
      </c>
      <c r="AE11" s="17"/>
      <c r="AF11" s="17">
        <v>0.129058049081583</v>
      </c>
      <c r="AG11" s="17">
        <v>0.22785982479178399</v>
      </c>
      <c r="AH11" s="17">
        <v>0.149832701585392</v>
      </c>
      <c r="AI11" s="17"/>
      <c r="AJ11" s="17">
        <v>6.8539667488127204E-2</v>
      </c>
      <c r="AK11" s="17">
        <v>0.34182778986241602</v>
      </c>
      <c r="AL11" s="17">
        <v>0.16283641034893301</v>
      </c>
      <c r="AM11" s="17">
        <v>0.111550881823002</v>
      </c>
      <c r="AN11" s="17">
        <v>0.120851754833797</v>
      </c>
      <c r="AO11" s="17"/>
      <c r="AP11" s="17">
        <v>4.2316387070832399E-2</v>
      </c>
      <c r="AQ11" s="17">
        <v>0.33836939217010698</v>
      </c>
      <c r="AR11" s="17">
        <v>0.12751809583516699</v>
      </c>
      <c r="AS11" s="17">
        <v>6.5312457347267594E-2</v>
      </c>
      <c r="AT11" s="17">
        <v>4.5524811902733997E-2</v>
      </c>
      <c r="AU11" s="17"/>
      <c r="AV11" s="17">
        <v>0.16938883075018299</v>
      </c>
      <c r="AW11" s="17">
        <v>0.16661281227474101</v>
      </c>
      <c r="AX11" s="17">
        <v>0.18649293978162099</v>
      </c>
      <c r="AY11" s="17">
        <v>0.25519830509095498</v>
      </c>
      <c r="AZ11" s="17">
        <v>0.20869548079887701</v>
      </c>
    </row>
    <row r="12" spans="2:52">
      <c r="B12" s="18" t="s">
        <v>61</v>
      </c>
      <c r="C12" s="19">
        <v>0.168501525996021</v>
      </c>
      <c r="D12" s="19">
        <v>0.14687926893045899</v>
      </c>
      <c r="E12" s="19">
        <v>0.18801901019682099</v>
      </c>
      <c r="F12" s="19"/>
      <c r="G12" s="19">
        <v>0.138297580763416</v>
      </c>
      <c r="H12" s="19">
        <v>0.18379458477615301</v>
      </c>
      <c r="I12" s="19">
        <v>0.18344422679977199</v>
      </c>
      <c r="J12" s="19">
        <v>0.191218540291311</v>
      </c>
      <c r="K12" s="19">
        <v>0.17010796480439999</v>
      </c>
      <c r="L12" s="19">
        <v>0.144401600395035</v>
      </c>
      <c r="M12" s="19"/>
      <c r="N12" s="19">
        <v>0.13478010761242301</v>
      </c>
      <c r="O12" s="19">
        <v>0.17289909399331599</v>
      </c>
      <c r="P12" s="19">
        <v>0.15728912717641499</v>
      </c>
      <c r="Q12" s="19">
        <v>0.210182321910481</v>
      </c>
      <c r="R12" s="19"/>
      <c r="S12" s="19">
        <v>0.16764921621817799</v>
      </c>
      <c r="T12" s="19">
        <v>0.16493335415070001</v>
      </c>
      <c r="U12" s="19">
        <v>0.13419072217129799</v>
      </c>
      <c r="V12" s="19">
        <v>0.18114264934820201</v>
      </c>
      <c r="W12" s="19">
        <v>0.19533734289886301</v>
      </c>
      <c r="X12" s="19">
        <v>0.16500272027858101</v>
      </c>
      <c r="Y12" s="19">
        <v>0.201284194383026</v>
      </c>
      <c r="Z12" s="19">
        <v>0.164868864144434</v>
      </c>
      <c r="AA12" s="19">
        <v>0.15582745249445801</v>
      </c>
      <c r="AB12" s="19">
        <v>0.19193141499809399</v>
      </c>
      <c r="AC12" s="19">
        <v>0.119992743113778</v>
      </c>
      <c r="AD12" s="19">
        <v>0.16384796660225301</v>
      </c>
      <c r="AE12" s="19"/>
      <c r="AF12" s="19">
        <v>0.153171323745804</v>
      </c>
      <c r="AG12" s="19">
        <v>0.14238553368214299</v>
      </c>
      <c r="AH12" s="19">
        <v>0.25120356041178299</v>
      </c>
      <c r="AI12" s="19"/>
      <c r="AJ12" s="19">
        <v>0.12579482752703799</v>
      </c>
      <c r="AK12" s="19">
        <v>0.13143492091287701</v>
      </c>
      <c r="AL12" s="19">
        <v>0.157005109213115</v>
      </c>
      <c r="AM12" s="19">
        <v>0.32183953449635599</v>
      </c>
      <c r="AN12" s="19">
        <v>0.29537654364432497</v>
      </c>
      <c r="AO12" s="19"/>
      <c r="AP12" s="19">
        <v>9.7848443505156493E-2</v>
      </c>
      <c r="AQ12" s="19">
        <v>0.12339373261771799</v>
      </c>
      <c r="AR12" s="19">
        <v>0.13822006903682499</v>
      </c>
      <c r="AS12" s="19">
        <v>0.16747761551616</v>
      </c>
      <c r="AT12" s="19">
        <v>0.36898284333400899</v>
      </c>
      <c r="AU12" s="19"/>
      <c r="AV12" s="19">
        <v>0.19722429733639699</v>
      </c>
      <c r="AW12" s="19">
        <v>0.173564579142864</v>
      </c>
      <c r="AX12" s="19">
        <v>0.13573590561896201</v>
      </c>
      <c r="AY12" s="19">
        <v>0.143719300726907</v>
      </c>
      <c r="AZ12" s="19">
        <v>0.168729338965519</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0.14386408509708401</v>
      </c>
      <c r="D9" s="17">
        <v>0.15620538296040801</v>
      </c>
      <c r="E9" s="17">
        <v>0.13228480208238499</v>
      </c>
      <c r="F9" s="17"/>
      <c r="G9" s="17">
        <v>0.17623152832165401</v>
      </c>
      <c r="H9" s="17">
        <v>0.13482744364923499</v>
      </c>
      <c r="I9" s="17">
        <v>0.13934962247173899</v>
      </c>
      <c r="J9" s="17">
        <v>0.119447079950094</v>
      </c>
      <c r="K9" s="17">
        <v>0.12787536704991401</v>
      </c>
      <c r="L9" s="17">
        <v>0.16395895311324599</v>
      </c>
      <c r="M9" s="17"/>
      <c r="N9" s="17">
        <v>0.18317639411773201</v>
      </c>
      <c r="O9" s="17">
        <v>0.13739943311199501</v>
      </c>
      <c r="P9" s="17">
        <v>0.14601144989140999</v>
      </c>
      <c r="Q9" s="17">
        <v>0.105994105048454</v>
      </c>
      <c r="R9" s="17"/>
      <c r="S9" s="17">
        <v>0.173311270022422</v>
      </c>
      <c r="T9" s="17">
        <v>0.127950285192448</v>
      </c>
      <c r="U9" s="17">
        <v>0.141168957975324</v>
      </c>
      <c r="V9" s="17">
        <v>0.16197577038748801</v>
      </c>
      <c r="W9" s="17">
        <v>0.166512697886706</v>
      </c>
      <c r="X9" s="17">
        <v>0.16503306624379899</v>
      </c>
      <c r="Y9" s="17">
        <v>0.121591356807909</v>
      </c>
      <c r="Z9" s="17">
        <v>0.145534680996526</v>
      </c>
      <c r="AA9" s="17">
        <v>0.140604581614691</v>
      </c>
      <c r="AB9" s="17">
        <v>9.7633516222784503E-2</v>
      </c>
      <c r="AC9" s="17">
        <v>0.180705203457766</v>
      </c>
      <c r="AD9" s="17">
        <v>5.8303352266137802E-2</v>
      </c>
      <c r="AE9" s="17"/>
      <c r="AF9" s="17">
        <v>0.18430260175019</v>
      </c>
      <c r="AG9" s="17">
        <v>0.13120799135951899</v>
      </c>
      <c r="AH9" s="17">
        <v>0.10548308092544</v>
      </c>
      <c r="AI9" s="17"/>
      <c r="AJ9" s="17">
        <v>0.25690529474909801</v>
      </c>
      <c r="AK9" s="17">
        <v>8.8284695463284199E-2</v>
      </c>
      <c r="AL9" s="17">
        <v>0.12781723982686899</v>
      </c>
      <c r="AM9" s="17">
        <v>8.2071870047700807E-2</v>
      </c>
      <c r="AN9" s="17">
        <v>7.8305567915350302E-2</v>
      </c>
      <c r="AO9" s="17"/>
      <c r="AP9" s="17">
        <v>0.37018042656551498</v>
      </c>
      <c r="AQ9" s="17">
        <v>8.5712718270883101E-2</v>
      </c>
      <c r="AR9" s="17">
        <v>0.10901323849467601</v>
      </c>
      <c r="AS9" s="17">
        <v>0.148870931331787</v>
      </c>
      <c r="AT9" s="17">
        <v>9.0932023624003794E-2</v>
      </c>
      <c r="AU9" s="17"/>
      <c r="AV9" s="17">
        <v>0.14783676520164599</v>
      </c>
      <c r="AW9" s="17">
        <v>0.135575998358205</v>
      </c>
      <c r="AX9" s="17">
        <v>0.158876447045777</v>
      </c>
      <c r="AY9" s="17">
        <v>0.155228985260074</v>
      </c>
      <c r="AZ9" s="17">
        <v>0.174096987364908</v>
      </c>
    </row>
    <row r="10" spans="2:52" ht="30">
      <c r="B10" s="18" t="s">
        <v>228</v>
      </c>
      <c r="C10" s="17">
        <v>0.37127232382133701</v>
      </c>
      <c r="D10" s="17">
        <v>0.37160261449031701</v>
      </c>
      <c r="E10" s="17">
        <v>0.37197998567936802</v>
      </c>
      <c r="F10" s="17"/>
      <c r="G10" s="17">
        <v>0.37647909064650698</v>
      </c>
      <c r="H10" s="17">
        <v>0.36940229047805101</v>
      </c>
      <c r="I10" s="17">
        <v>0.35219085027221098</v>
      </c>
      <c r="J10" s="17">
        <v>0.37295534682937098</v>
      </c>
      <c r="K10" s="17">
        <v>0.40311716520445401</v>
      </c>
      <c r="L10" s="17">
        <v>0.362137258825037</v>
      </c>
      <c r="M10" s="17"/>
      <c r="N10" s="17">
        <v>0.36261192122104202</v>
      </c>
      <c r="O10" s="17">
        <v>0.38236704617850598</v>
      </c>
      <c r="P10" s="17">
        <v>0.39460864102738402</v>
      </c>
      <c r="Q10" s="17">
        <v>0.35096465691814199</v>
      </c>
      <c r="R10" s="17"/>
      <c r="S10" s="17">
        <v>0.35583324678279699</v>
      </c>
      <c r="T10" s="17">
        <v>0.38584449826457601</v>
      </c>
      <c r="U10" s="17">
        <v>0.39224840990972298</v>
      </c>
      <c r="V10" s="17">
        <v>0.35561407875078699</v>
      </c>
      <c r="W10" s="17">
        <v>0.35226954095575902</v>
      </c>
      <c r="X10" s="17">
        <v>0.383533837599973</v>
      </c>
      <c r="Y10" s="17">
        <v>0.39428427235453201</v>
      </c>
      <c r="Z10" s="17">
        <v>0.41001282594672001</v>
      </c>
      <c r="AA10" s="17">
        <v>0.35125394762726803</v>
      </c>
      <c r="AB10" s="17">
        <v>0.370944139137111</v>
      </c>
      <c r="AC10" s="17">
        <v>0.34903932352382799</v>
      </c>
      <c r="AD10" s="17">
        <v>0.37718842223617999</v>
      </c>
      <c r="AE10" s="17"/>
      <c r="AF10" s="17">
        <v>0.38883443635964099</v>
      </c>
      <c r="AG10" s="17">
        <v>0.35423673720464899</v>
      </c>
      <c r="AH10" s="17">
        <v>0.36863909203803402</v>
      </c>
      <c r="AI10" s="17"/>
      <c r="AJ10" s="17">
        <v>0.37740733680038802</v>
      </c>
      <c r="AK10" s="17">
        <v>0.34018055740690401</v>
      </c>
      <c r="AL10" s="17">
        <v>0.37370716976208801</v>
      </c>
      <c r="AM10" s="17">
        <v>0.39115767366339299</v>
      </c>
      <c r="AN10" s="17">
        <v>0.38829564480345702</v>
      </c>
      <c r="AO10" s="17"/>
      <c r="AP10" s="17">
        <v>0.324593772398936</v>
      </c>
      <c r="AQ10" s="17">
        <v>0.338589119880703</v>
      </c>
      <c r="AR10" s="17">
        <v>0.447714367978788</v>
      </c>
      <c r="AS10" s="17">
        <v>0.46556120731897199</v>
      </c>
      <c r="AT10" s="17">
        <v>0.34957233750591798</v>
      </c>
      <c r="AU10" s="17"/>
      <c r="AV10" s="17">
        <v>0.35091327404565897</v>
      </c>
      <c r="AW10" s="17">
        <v>0.37952198750039801</v>
      </c>
      <c r="AX10" s="17">
        <v>0.385471226345592</v>
      </c>
      <c r="AY10" s="17">
        <v>0.34656119069119001</v>
      </c>
      <c r="AZ10" s="17">
        <v>0.32868144209500999</v>
      </c>
    </row>
    <row r="11" spans="2:52" ht="30">
      <c r="B11" s="18" t="s">
        <v>229</v>
      </c>
      <c r="C11" s="17">
        <v>0.24558329278229701</v>
      </c>
      <c r="D11" s="17">
        <v>0.25064929711066403</v>
      </c>
      <c r="E11" s="17">
        <v>0.24041645529132899</v>
      </c>
      <c r="F11" s="17"/>
      <c r="G11" s="17">
        <v>0.287220320466885</v>
      </c>
      <c r="H11" s="17">
        <v>0.28514665943320799</v>
      </c>
      <c r="I11" s="17">
        <v>0.28837437720304199</v>
      </c>
      <c r="J11" s="17">
        <v>0.23301450621532399</v>
      </c>
      <c r="K11" s="17">
        <v>0.21674067030795399</v>
      </c>
      <c r="L11" s="17">
        <v>0.18031123777522001</v>
      </c>
      <c r="M11" s="17"/>
      <c r="N11" s="17">
        <v>0.25742653205203703</v>
      </c>
      <c r="O11" s="17">
        <v>0.250551090778805</v>
      </c>
      <c r="P11" s="17">
        <v>0.23702800179664699</v>
      </c>
      <c r="Q11" s="17">
        <v>0.234164460654634</v>
      </c>
      <c r="R11" s="17"/>
      <c r="S11" s="17">
        <v>0.28233805575988202</v>
      </c>
      <c r="T11" s="17">
        <v>0.22718947911874501</v>
      </c>
      <c r="U11" s="17">
        <v>0.23733053823277001</v>
      </c>
      <c r="V11" s="17">
        <v>0.19261912943119899</v>
      </c>
      <c r="W11" s="17">
        <v>0.25012978884883103</v>
      </c>
      <c r="X11" s="17">
        <v>0.22030003987213301</v>
      </c>
      <c r="Y11" s="17">
        <v>0.22321809748716701</v>
      </c>
      <c r="Z11" s="17">
        <v>0.19637143185734901</v>
      </c>
      <c r="AA11" s="17">
        <v>0.27849781377632099</v>
      </c>
      <c r="AB11" s="17">
        <v>0.25694596381434798</v>
      </c>
      <c r="AC11" s="17">
        <v>0.26438003957393003</v>
      </c>
      <c r="AD11" s="17">
        <v>0.33907292927640897</v>
      </c>
      <c r="AE11" s="17"/>
      <c r="AF11" s="17">
        <v>0.17215970617036999</v>
      </c>
      <c r="AG11" s="17">
        <v>0.30484841642863703</v>
      </c>
      <c r="AH11" s="17">
        <v>0.22453534335247</v>
      </c>
      <c r="AI11" s="17"/>
      <c r="AJ11" s="17">
        <v>0.138319948581031</v>
      </c>
      <c r="AK11" s="17">
        <v>0.38871068585028901</v>
      </c>
      <c r="AL11" s="17">
        <v>0.24430594753963999</v>
      </c>
      <c r="AM11" s="17">
        <v>0.15938427935826199</v>
      </c>
      <c r="AN11" s="17">
        <v>0.17382780982974899</v>
      </c>
      <c r="AO11" s="17"/>
      <c r="AP11" s="17">
        <v>0.101207646928237</v>
      </c>
      <c r="AQ11" s="17">
        <v>0.393603797947642</v>
      </c>
      <c r="AR11" s="17">
        <v>0.26061255935468802</v>
      </c>
      <c r="AS11" s="17">
        <v>0.14013673469509899</v>
      </c>
      <c r="AT11" s="17">
        <v>0.105238265671392</v>
      </c>
      <c r="AU11" s="17"/>
      <c r="AV11" s="17">
        <v>0.20572114153061299</v>
      </c>
      <c r="AW11" s="17">
        <v>0.245335615445957</v>
      </c>
      <c r="AX11" s="17">
        <v>0.27699347587352102</v>
      </c>
      <c r="AY11" s="17">
        <v>0.31415402039722001</v>
      </c>
      <c r="AZ11" s="17">
        <v>0.30190792231529101</v>
      </c>
    </row>
    <row r="12" spans="2:52">
      <c r="B12" s="18" t="s">
        <v>61</v>
      </c>
      <c r="C12" s="19">
        <v>0.23928029829928299</v>
      </c>
      <c r="D12" s="19">
        <v>0.22154270543861099</v>
      </c>
      <c r="E12" s="19">
        <v>0.25531875694691802</v>
      </c>
      <c r="F12" s="19"/>
      <c r="G12" s="19">
        <v>0.16006906056495299</v>
      </c>
      <c r="H12" s="19">
        <v>0.21062360643950601</v>
      </c>
      <c r="I12" s="19">
        <v>0.22008515005300799</v>
      </c>
      <c r="J12" s="19">
        <v>0.27458306700521101</v>
      </c>
      <c r="K12" s="19">
        <v>0.25226679743767799</v>
      </c>
      <c r="L12" s="19">
        <v>0.293592550286497</v>
      </c>
      <c r="M12" s="19"/>
      <c r="N12" s="19">
        <v>0.196785152609189</v>
      </c>
      <c r="O12" s="19">
        <v>0.22968242993069299</v>
      </c>
      <c r="P12" s="19">
        <v>0.222351907284559</v>
      </c>
      <c r="Q12" s="19">
        <v>0.30887677737877001</v>
      </c>
      <c r="R12" s="19"/>
      <c r="S12" s="19">
        <v>0.18851742743489899</v>
      </c>
      <c r="T12" s="19">
        <v>0.25901573742423101</v>
      </c>
      <c r="U12" s="19">
        <v>0.22925209388218301</v>
      </c>
      <c r="V12" s="19">
        <v>0.28979102143052698</v>
      </c>
      <c r="W12" s="19">
        <v>0.23108797230870501</v>
      </c>
      <c r="X12" s="19">
        <v>0.231133056284094</v>
      </c>
      <c r="Y12" s="19">
        <v>0.26090627335039202</v>
      </c>
      <c r="Z12" s="19">
        <v>0.24808106119940501</v>
      </c>
      <c r="AA12" s="19">
        <v>0.22964365698172001</v>
      </c>
      <c r="AB12" s="19">
        <v>0.27447638082575598</v>
      </c>
      <c r="AC12" s="19">
        <v>0.20587543344447601</v>
      </c>
      <c r="AD12" s="19">
        <v>0.22543529622127301</v>
      </c>
      <c r="AE12" s="19"/>
      <c r="AF12" s="19">
        <v>0.25470325571979902</v>
      </c>
      <c r="AG12" s="19">
        <v>0.20970685500719499</v>
      </c>
      <c r="AH12" s="19">
        <v>0.30134248368405497</v>
      </c>
      <c r="AI12" s="19"/>
      <c r="AJ12" s="19">
        <v>0.227367419869483</v>
      </c>
      <c r="AK12" s="19">
        <v>0.182824061279523</v>
      </c>
      <c r="AL12" s="19">
        <v>0.25416964287140198</v>
      </c>
      <c r="AM12" s="19">
        <v>0.36738617693064402</v>
      </c>
      <c r="AN12" s="19">
        <v>0.35957097745144401</v>
      </c>
      <c r="AO12" s="19"/>
      <c r="AP12" s="19">
        <v>0.204018154107311</v>
      </c>
      <c r="AQ12" s="19">
        <v>0.18209436390077199</v>
      </c>
      <c r="AR12" s="19">
        <v>0.182659834171848</v>
      </c>
      <c r="AS12" s="19">
        <v>0.24543112665414199</v>
      </c>
      <c r="AT12" s="19">
        <v>0.45425737319868598</v>
      </c>
      <c r="AU12" s="19"/>
      <c r="AV12" s="19">
        <v>0.29552881922208202</v>
      </c>
      <c r="AW12" s="19">
        <v>0.23956639869544</v>
      </c>
      <c r="AX12" s="19">
        <v>0.17865885073511001</v>
      </c>
      <c r="AY12" s="19">
        <v>0.184055803651517</v>
      </c>
      <c r="AZ12" s="19">
        <v>0.195313648224792</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0.18293461656340099</v>
      </c>
      <c r="D9" s="17">
        <v>0.195301282742532</v>
      </c>
      <c r="E9" s="17">
        <v>0.171589797792572</v>
      </c>
      <c r="F9" s="17"/>
      <c r="G9" s="17">
        <v>0.20152378252112299</v>
      </c>
      <c r="H9" s="17">
        <v>0.144180981646224</v>
      </c>
      <c r="I9" s="17">
        <v>0.16271348014763401</v>
      </c>
      <c r="J9" s="17">
        <v>0.17575571336146401</v>
      </c>
      <c r="K9" s="17">
        <v>0.170935669693004</v>
      </c>
      <c r="L9" s="17">
        <v>0.23255990276190799</v>
      </c>
      <c r="M9" s="17"/>
      <c r="N9" s="17">
        <v>0.21234125589491101</v>
      </c>
      <c r="O9" s="17">
        <v>0.16763882692385301</v>
      </c>
      <c r="P9" s="17">
        <v>0.19465156210134801</v>
      </c>
      <c r="Q9" s="17">
        <v>0.156060522095849</v>
      </c>
      <c r="R9" s="17"/>
      <c r="S9" s="17">
        <v>0.19292046983442401</v>
      </c>
      <c r="T9" s="17">
        <v>0.196616989311096</v>
      </c>
      <c r="U9" s="17">
        <v>0.184904637771209</v>
      </c>
      <c r="V9" s="17">
        <v>0.22091336276197901</v>
      </c>
      <c r="W9" s="17">
        <v>0.18996367568688799</v>
      </c>
      <c r="X9" s="17">
        <v>0.201070156175986</v>
      </c>
      <c r="Y9" s="17">
        <v>0.15826837573222099</v>
      </c>
      <c r="Z9" s="17">
        <v>0.178322770906197</v>
      </c>
      <c r="AA9" s="17">
        <v>0.173000060704318</v>
      </c>
      <c r="AB9" s="17">
        <v>0.111741625679685</v>
      </c>
      <c r="AC9" s="17">
        <v>0.21132209368515001</v>
      </c>
      <c r="AD9" s="17">
        <v>0.16165553405862701</v>
      </c>
      <c r="AE9" s="17"/>
      <c r="AF9" s="17">
        <v>0.24982463671285501</v>
      </c>
      <c r="AG9" s="17">
        <v>0.15056181867259999</v>
      </c>
      <c r="AH9" s="17">
        <v>0.13395623784536501</v>
      </c>
      <c r="AI9" s="17"/>
      <c r="AJ9" s="17">
        <v>0.32144412875433898</v>
      </c>
      <c r="AK9" s="17">
        <v>0.10005242828340701</v>
      </c>
      <c r="AL9" s="17">
        <v>0.14814976896576801</v>
      </c>
      <c r="AM9" s="17">
        <v>0.132279312866768</v>
      </c>
      <c r="AN9" s="17">
        <v>0.107152600749107</v>
      </c>
      <c r="AO9" s="17"/>
      <c r="AP9" s="17">
        <v>0.42696685242753601</v>
      </c>
      <c r="AQ9" s="17">
        <v>9.6505134780039595E-2</v>
      </c>
      <c r="AR9" s="17">
        <v>0.17225996442323599</v>
      </c>
      <c r="AS9" s="17">
        <v>0.21999198714451801</v>
      </c>
      <c r="AT9" s="17">
        <v>0.14012404090136099</v>
      </c>
      <c r="AU9" s="17"/>
      <c r="AV9" s="17">
        <v>0.190007384109214</v>
      </c>
      <c r="AW9" s="17">
        <v>0.18286297894412201</v>
      </c>
      <c r="AX9" s="17">
        <v>0.191599231087663</v>
      </c>
      <c r="AY9" s="17">
        <v>0.16427256899065901</v>
      </c>
      <c r="AZ9" s="17">
        <v>0.14051753173064399</v>
      </c>
    </row>
    <row r="10" spans="2:52" ht="30">
      <c r="B10" s="18" t="s">
        <v>228</v>
      </c>
      <c r="C10" s="17">
        <v>0.42268412116996701</v>
      </c>
      <c r="D10" s="17">
        <v>0.404354912786764</v>
      </c>
      <c r="E10" s="17">
        <v>0.44144820928839101</v>
      </c>
      <c r="F10" s="17"/>
      <c r="G10" s="17">
        <v>0.41920108933445999</v>
      </c>
      <c r="H10" s="17">
        <v>0.40615355189635599</v>
      </c>
      <c r="I10" s="17">
        <v>0.40245625195071999</v>
      </c>
      <c r="J10" s="17">
        <v>0.40645807853613197</v>
      </c>
      <c r="K10" s="17">
        <v>0.46547054749608902</v>
      </c>
      <c r="L10" s="17">
        <v>0.43942807258536698</v>
      </c>
      <c r="M10" s="17"/>
      <c r="N10" s="17">
        <v>0.42236207010029198</v>
      </c>
      <c r="O10" s="17">
        <v>0.42526549931517699</v>
      </c>
      <c r="P10" s="17">
        <v>0.45608567154242602</v>
      </c>
      <c r="Q10" s="17">
        <v>0.38995324089295602</v>
      </c>
      <c r="R10" s="17"/>
      <c r="S10" s="17">
        <v>0.40532826043793702</v>
      </c>
      <c r="T10" s="17">
        <v>0.46690579712541502</v>
      </c>
      <c r="U10" s="17">
        <v>0.46134766465752403</v>
      </c>
      <c r="V10" s="17">
        <v>0.394580033748479</v>
      </c>
      <c r="W10" s="17">
        <v>0.43976967452239302</v>
      </c>
      <c r="X10" s="17">
        <v>0.37486084365330002</v>
      </c>
      <c r="Y10" s="17">
        <v>0.45495274174223699</v>
      </c>
      <c r="Z10" s="17">
        <v>0.43653297015390102</v>
      </c>
      <c r="AA10" s="17">
        <v>0.38114329801931501</v>
      </c>
      <c r="AB10" s="17">
        <v>0.46304268994660103</v>
      </c>
      <c r="AC10" s="17">
        <v>0.39423584426659303</v>
      </c>
      <c r="AD10" s="17">
        <v>0.37101644783612597</v>
      </c>
      <c r="AE10" s="17"/>
      <c r="AF10" s="17">
        <v>0.45036457821598902</v>
      </c>
      <c r="AG10" s="17">
        <v>0.41382204776026499</v>
      </c>
      <c r="AH10" s="17">
        <v>0.41155194731214401</v>
      </c>
      <c r="AI10" s="17"/>
      <c r="AJ10" s="17">
        <v>0.44794024291040702</v>
      </c>
      <c r="AK10" s="17">
        <v>0.36188662154423601</v>
      </c>
      <c r="AL10" s="17">
        <v>0.46486227262073498</v>
      </c>
      <c r="AM10" s="17">
        <v>0.41818636942631299</v>
      </c>
      <c r="AN10" s="17">
        <v>0.43917025551417999</v>
      </c>
      <c r="AO10" s="17"/>
      <c r="AP10" s="17">
        <v>0.40106068980301701</v>
      </c>
      <c r="AQ10" s="17">
        <v>0.38468473754511601</v>
      </c>
      <c r="AR10" s="17">
        <v>0.48089662204490702</v>
      </c>
      <c r="AS10" s="17">
        <v>0.52595758250054803</v>
      </c>
      <c r="AT10" s="17">
        <v>0.41349463806139802</v>
      </c>
      <c r="AU10" s="17"/>
      <c r="AV10" s="17">
        <v>0.41742007364112799</v>
      </c>
      <c r="AW10" s="17">
        <v>0.42884600381795401</v>
      </c>
      <c r="AX10" s="17">
        <v>0.42279127155141499</v>
      </c>
      <c r="AY10" s="17">
        <v>0.406285909007989</v>
      </c>
      <c r="AZ10" s="17">
        <v>0.47703442506874499</v>
      </c>
    </row>
    <row r="11" spans="2:52" ht="30">
      <c r="B11" s="18" t="s">
        <v>229</v>
      </c>
      <c r="C11" s="17">
        <v>0.24353796115340301</v>
      </c>
      <c r="D11" s="17">
        <v>0.26168440306280599</v>
      </c>
      <c r="E11" s="17">
        <v>0.22605354545293299</v>
      </c>
      <c r="F11" s="17"/>
      <c r="G11" s="17">
        <v>0.27495682472406302</v>
      </c>
      <c r="H11" s="17">
        <v>0.27610537174546401</v>
      </c>
      <c r="I11" s="17">
        <v>0.27576974377929803</v>
      </c>
      <c r="J11" s="17">
        <v>0.240379378854292</v>
      </c>
      <c r="K11" s="17">
        <v>0.213335095243915</v>
      </c>
      <c r="L11" s="17">
        <v>0.19264439351660501</v>
      </c>
      <c r="M11" s="17"/>
      <c r="N11" s="17">
        <v>0.25252536543380999</v>
      </c>
      <c r="O11" s="17">
        <v>0.26083651994047702</v>
      </c>
      <c r="P11" s="17">
        <v>0.209840326517575</v>
      </c>
      <c r="Q11" s="17">
        <v>0.24647763530355701</v>
      </c>
      <c r="R11" s="17"/>
      <c r="S11" s="17">
        <v>0.26276028525077699</v>
      </c>
      <c r="T11" s="17">
        <v>0.19770339594772901</v>
      </c>
      <c r="U11" s="17">
        <v>0.21787808301311101</v>
      </c>
      <c r="V11" s="17">
        <v>0.191640532084422</v>
      </c>
      <c r="W11" s="17">
        <v>0.22267440226983401</v>
      </c>
      <c r="X11" s="17">
        <v>0.26675307108958302</v>
      </c>
      <c r="Y11" s="17">
        <v>0.23886478346047799</v>
      </c>
      <c r="Z11" s="17">
        <v>0.23772842822689799</v>
      </c>
      <c r="AA11" s="17">
        <v>0.29066354494799401</v>
      </c>
      <c r="AB11" s="17">
        <v>0.25828870617469901</v>
      </c>
      <c r="AC11" s="17">
        <v>0.25309053714588597</v>
      </c>
      <c r="AD11" s="17">
        <v>0.34284587306483599</v>
      </c>
      <c r="AE11" s="17"/>
      <c r="AF11" s="17">
        <v>0.16622077913001701</v>
      </c>
      <c r="AG11" s="17">
        <v>0.30228655409737298</v>
      </c>
      <c r="AH11" s="17">
        <v>0.23089494469546001</v>
      </c>
      <c r="AI11" s="17"/>
      <c r="AJ11" s="17">
        <v>0.11933826979696199</v>
      </c>
      <c r="AK11" s="17">
        <v>0.415980032905717</v>
      </c>
      <c r="AL11" s="17">
        <v>0.24343498302906599</v>
      </c>
      <c r="AM11" s="17">
        <v>0.158368138353639</v>
      </c>
      <c r="AN11" s="17">
        <v>0.190862593269221</v>
      </c>
      <c r="AO11" s="17"/>
      <c r="AP11" s="17">
        <v>8.0037612624104401E-2</v>
      </c>
      <c r="AQ11" s="17">
        <v>0.40811757892260597</v>
      </c>
      <c r="AR11" s="17">
        <v>0.25106904779004902</v>
      </c>
      <c r="AS11" s="17">
        <v>0.117921183008686</v>
      </c>
      <c r="AT11" s="17">
        <v>0.11757653218882901</v>
      </c>
      <c r="AU11" s="17"/>
      <c r="AV11" s="17">
        <v>0.213999476032773</v>
      </c>
      <c r="AW11" s="17">
        <v>0.23075592889400501</v>
      </c>
      <c r="AX11" s="17">
        <v>0.272360968374882</v>
      </c>
      <c r="AY11" s="17">
        <v>0.31558392767069698</v>
      </c>
      <c r="AZ11" s="17">
        <v>0.23496397469862099</v>
      </c>
    </row>
    <row r="12" spans="2:52">
      <c r="B12" s="18" t="s">
        <v>61</v>
      </c>
      <c r="C12" s="19">
        <v>0.15084330111322899</v>
      </c>
      <c r="D12" s="19">
        <v>0.13865940140789901</v>
      </c>
      <c r="E12" s="19">
        <v>0.160908447466104</v>
      </c>
      <c r="F12" s="19"/>
      <c r="G12" s="19">
        <v>0.104318303420354</v>
      </c>
      <c r="H12" s="19">
        <v>0.17356009471195699</v>
      </c>
      <c r="I12" s="19">
        <v>0.159060524122349</v>
      </c>
      <c r="J12" s="19">
        <v>0.17740682924811099</v>
      </c>
      <c r="K12" s="19">
        <v>0.15025868756699301</v>
      </c>
      <c r="L12" s="19">
        <v>0.13536763113611999</v>
      </c>
      <c r="M12" s="19"/>
      <c r="N12" s="19">
        <v>0.11277130857098699</v>
      </c>
      <c r="O12" s="19">
        <v>0.14625915382049301</v>
      </c>
      <c r="P12" s="19">
        <v>0.13942243983864999</v>
      </c>
      <c r="Q12" s="19">
        <v>0.20750860170763699</v>
      </c>
      <c r="R12" s="19"/>
      <c r="S12" s="19">
        <v>0.13899098447686201</v>
      </c>
      <c r="T12" s="19">
        <v>0.13877381761575999</v>
      </c>
      <c r="U12" s="19">
        <v>0.13586961455815599</v>
      </c>
      <c r="V12" s="19">
        <v>0.19286607140511999</v>
      </c>
      <c r="W12" s="19">
        <v>0.14759224752088501</v>
      </c>
      <c r="X12" s="19">
        <v>0.15731592908113001</v>
      </c>
      <c r="Y12" s="19">
        <v>0.147914099065064</v>
      </c>
      <c r="Z12" s="19">
        <v>0.14741583071300399</v>
      </c>
      <c r="AA12" s="19">
        <v>0.155193096328373</v>
      </c>
      <c r="AB12" s="19">
        <v>0.166926978199016</v>
      </c>
      <c r="AC12" s="19">
        <v>0.14135152490237099</v>
      </c>
      <c r="AD12" s="19">
        <v>0.124482145040411</v>
      </c>
      <c r="AE12" s="19"/>
      <c r="AF12" s="19">
        <v>0.13359000594113901</v>
      </c>
      <c r="AG12" s="19">
        <v>0.13332957946976201</v>
      </c>
      <c r="AH12" s="19">
        <v>0.22359687014703</v>
      </c>
      <c r="AI12" s="19"/>
      <c r="AJ12" s="19">
        <v>0.111277358538293</v>
      </c>
      <c r="AK12" s="19">
        <v>0.12208091726664</v>
      </c>
      <c r="AL12" s="19">
        <v>0.14355297538442999</v>
      </c>
      <c r="AM12" s="19">
        <v>0.29116617935327999</v>
      </c>
      <c r="AN12" s="19">
        <v>0.26281455046749203</v>
      </c>
      <c r="AO12" s="19"/>
      <c r="AP12" s="19">
        <v>9.1934845145342503E-2</v>
      </c>
      <c r="AQ12" s="19">
        <v>0.110692548752238</v>
      </c>
      <c r="AR12" s="19">
        <v>9.5774365741808407E-2</v>
      </c>
      <c r="AS12" s="19">
        <v>0.13612924734624801</v>
      </c>
      <c r="AT12" s="19">
        <v>0.32880478884841202</v>
      </c>
      <c r="AU12" s="19"/>
      <c r="AV12" s="19">
        <v>0.17857306621688501</v>
      </c>
      <c r="AW12" s="19">
        <v>0.15753508834391899</v>
      </c>
      <c r="AX12" s="19">
        <v>0.11324852898604</v>
      </c>
      <c r="AY12" s="19">
        <v>0.113857594330655</v>
      </c>
      <c r="AZ12" s="19">
        <v>0.14748406850199</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0.167989289735374</v>
      </c>
      <c r="D9" s="17">
        <v>0.19097606285381699</v>
      </c>
      <c r="E9" s="17">
        <v>0.14579692332380201</v>
      </c>
      <c r="F9" s="17"/>
      <c r="G9" s="17">
        <v>0.17257185135469499</v>
      </c>
      <c r="H9" s="17">
        <v>0.12625597063038499</v>
      </c>
      <c r="I9" s="17">
        <v>0.14136700891576801</v>
      </c>
      <c r="J9" s="17">
        <v>0.155960116825485</v>
      </c>
      <c r="K9" s="17">
        <v>0.14612366931714799</v>
      </c>
      <c r="L9" s="17">
        <v>0.245142502898511</v>
      </c>
      <c r="M9" s="17"/>
      <c r="N9" s="17">
        <v>0.230514844127237</v>
      </c>
      <c r="O9" s="17">
        <v>0.15395515813838401</v>
      </c>
      <c r="P9" s="17">
        <v>0.17152218587719101</v>
      </c>
      <c r="Q9" s="17">
        <v>0.11201710257637899</v>
      </c>
      <c r="R9" s="17"/>
      <c r="S9" s="17">
        <v>0.19005448112891801</v>
      </c>
      <c r="T9" s="17">
        <v>0.16387317839190199</v>
      </c>
      <c r="U9" s="17">
        <v>0.160779056601734</v>
      </c>
      <c r="V9" s="17">
        <v>0.18404330191781801</v>
      </c>
      <c r="W9" s="17">
        <v>0.15970213564232499</v>
      </c>
      <c r="X9" s="17">
        <v>0.17804836276370001</v>
      </c>
      <c r="Y9" s="17">
        <v>0.17339768208546699</v>
      </c>
      <c r="Z9" s="17">
        <v>0.13980690499430601</v>
      </c>
      <c r="AA9" s="17">
        <v>0.16116874829465</v>
      </c>
      <c r="AB9" s="17">
        <v>0.134758039769174</v>
      </c>
      <c r="AC9" s="17">
        <v>0.18605025941498801</v>
      </c>
      <c r="AD9" s="17">
        <v>0.16083191614937301</v>
      </c>
      <c r="AE9" s="17"/>
      <c r="AF9" s="17">
        <v>0.219373974633083</v>
      </c>
      <c r="AG9" s="17">
        <v>0.15264177461162301</v>
      </c>
      <c r="AH9" s="17">
        <v>0.123942048258075</v>
      </c>
      <c r="AI9" s="17"/>
      <c r="AJ9" s="17">
        <v>0.31324844592287299</v>
      </c>
      <c r="AK9" s="17">
        <v>8.9145191233399104E-2</v>
      </c>
      <c r="AL9" s="17">
        <v>0.14505531271061001</v>
      </c>
      <c r="AM9" s="17">
        <v>0.190993792238244</v>
      </c>
      <c r="AN9" s="17">
        <v>7.8201451836362804E-2</v>
      </c>
      <c r="AO9" s="17"/>
      <c r="AP9" s="17">
        <v>0.45496754720774202</v>
      </c>
      <c r="AQ9" s="17">
        <v>7.4236185826332596E-2</v>
      </c>
      <c r="AR9" s="17">
        <v>0.143455267691945</v>
      </c>
      <c r="AS9" s="17">
        <v>0.20182883785768199</v>
      </c>
      <c r="AT9" s="17">
        <v>0.10298165058858801</v>
      </c>
      <c r="AU9" s="17"/>
      <c r="AV9" s="17">
        <v>0.15522261392616299</v>
      </c>
      <c r="AW9" s="17">
        <v>0.14767281472514099</v>
      </c>
      <c r="AX9" s="17">
        <v>0.18524865493283099</v>
      </c>
      <c r="AY9" s="17">
        <v>0.18939826569250301</v>
      </c>
      <c r="AZ9" s="17">
        <v>0.21925855194782701</v>
      </c>
    </row>
    <row r="10" spans="2:52" ht="30">
      <c r="B10" s="18" t="s">
        <v>228</v>
      </c>
      <c r="C10" s="17">
        <v>0.44486658492487102</v>
      </c>
      <c r="D10" s="17">
        <v>0.43180896722765899</v>
      </c>
      <c r="E10" s="17">
        <v>0.45905599817707199</v>
      </c>
      <c r="F10" s="17"/>
      <c r="G10" s="17">
        <v>0.39166002367503799</v>
      </c>
      <c r="H10" s="17">
        <v>0.42567725924252298</v>
      </c>
      <c r="I10" s="17">
        <v>0.42362350476505201</v>
      </c>
      <c r="J10" s="17">
        <v>0.43728255705471097</v>
      </c>
      <c r="K10" s="17">
        <v>0.52523892408396</v>
      </c>
      <c r="L10" s="17">
        <v>0.46542331865318198</v>
      </c>
      <c r="M10" s="17"/>
      <c r="N10" s="17">
        <v>0.426721090688991</v>
      </c>
      <c r="O10" s="17">
        <v>0.46675454361979402</v>
      </c>
      <c r="P10" s="17">
        <v>0.46823571445232698</v>
      </c>
      <c r="Q10" s="17">
        <v>0.42050481416357399</v>
      </c>
      <c r="R10" s="17"/>
      <c r="S10" s="17">
        <v>0.40545453476783799</v>
      </c>
      <c r="T10" s="17">
        <v>0.48867183504416101</v>
      </c>
      <c r="U10" s="17">
        <v>0.49595919880830402</v>
      </c>
      <c r="V10" s="17">
        <v>0.42583634598930598</v>
      </c>
      <c r="W10" s="17">
        <v>0.46080737554611301</v>
      </c>
      <c r="X10" s="17">
        <v>0.41599933219565099</v>
      </c>
      <c r="Y10" s="17">
        <v>0.451985523879322</v>
      </c>
      <c r="Z10" s="17">
        <v>0.50838578798326495</v>
      </c>
      <c r="AA10" s="17">
        <v>0.40675861166704402</v>
      </c>
      <c r="AB10" s="17">
        <v>0.455095092225965</v>
      </c>
      <c r="AC10" s="17">
        <v>0.42897178876978098</v>
      </c>
      <c r="AD10" s="17">
        <v>0.44107888853231803</v>
      </c>
      <c r="AE10" s="17"/>
      <c r="AF10" s="17">
        <v>0.49589330640159501</v>
      </c>
      <c r="AG10" s="17">
        <v>0.428842516196974</v>
      </c>
      <c r="AH10" s="17">
        <v>0.39611271766210299</v>
      </c>
      <c r="AI10" s="17"/>
      <c r="AJ10" s="17">
        <v>0.47292819043679601</v>
      </c>
      <c r="AK10" s="17">
        <v>0.38400073698966097</v>
      </c>
      <c r="AL10" s="17">
        <v>0.52254354041997297</v>
      </c>
      <c r="AM10" s="17">
        <v>0.354664366426163</v>
      </c>
      <c r="AN10" s="17">
        <v>0.45415999385045902</v>
      </c>
      <c r="AO10" s="17"/>
      <c r="AP10" s="17">
        <v>0.39551145113248298</v>
      </c>
      <c r="AQ10" s="17">
        <v>0.40336010226227098</v>
      </c>
      <c r="AR10" s="17">
        <v>0.53702061277172797</v>
      </c>
      <c r="AS10" s="17">
        <v>0.53909219193673397</v>
      </c>
      <c r="AT10" s="17">
        <v>0.47503321047935798</v>
      </c>
      <c r="AU10" s="17"/>
      <c r="AV10" s="17">
        <v>0.43938808993803602</v>
      </c>
      <c r="AW10" s="17">
        <v>0.44181670087223701</v>
      </c>
      <c r="AX10" s="17">
        <v>0.44751135874535503</v>
      </c>
      <c r="AY10" s="17">
        <v>0.41237112865472397</v>
      </c>
      <c r="AZ10" s="17">
        <v>0.425155981242401</v>
      </c>
    </row>
    <row r="11" spans="2:52" ht="30">
      <c r="B11" s="18" t="s">
        <v>229</v>
      </c>
      <c r="C11" s="17">
        <v>0.22555437902171499</v>
      </c>
      <c r="D11" s="17">
        <v>0.23460459364709299</v>
      </c>
      <c r="E11" s="17">
        <v>0.21679592310290299</v>
      </c>
      <c r="F11" s="17"/>
      <c r="G11" s="17">
        <v>0.28115248141773902</v>
      </c>
      <c r="H11" s="17">
        <v>0.25414623030188599</v>
      </c>
      <c r="I11" s="17">
        <v>0.258263358082437</v>
      </c>
      <c r="J11" s="17">
        <v>0.226289888885086</v>
      </c>
      <c r="K11" s="17">
        <v>0.184042923416675</v>
      </c>
      <c r="L11" s="17">
        <v>0.165863583998691</v>
      </c>
      <c r="M11" s="17"/>
      <c r="N11" s="17">
        <v>0.22644197339974401</v>
      </c>
      <c r="O11" s="17">
        <v>0.224966889908046</v>
      </c>
      <c r="P11" s="17">
        <v>0.201365304240644</v>
      </c>
      <c r="Q11" s="17">
        <v>0.247160738951239</v>
      </c>
      <c r="R11" s="17"/>
      <c r="S11" s="17">
        <v>0.23865751200900001</v>
      </c>
      <c r="T11" s="17">
        <v>0.18655742776856801</v>
      </c>
      <c r="U11" s="17">
        <v>0.20385642745611099</v>
      </c>
      <c r="V11" s="17">
        <v>0.21885498031389</v>
      </c>
      <c r="W11" s="17">
        <v>0.21741354398257201</v>
      </c>
      <c r="X11" s="17">
        <v>0.23899261572570701</v>
      </c>
      <c r="Y11" s="17">
        <v>0.21020687704497301</v>
      </c>
      <c r="Z11" s="17">
        <v>0.199092723906966</v>
      </c>
      <c r="AA11" s="17">
        <v>0.26338306623575503</v>
      </c>
      <c r="AB11" s="17">
        <v>0.23685306952201499</v>
      </c>
      <c r="AC11" s="17">
        <v>0.24998611570038601</v>
      </c>
      <c r="AD11" s="17">
        <v>0.25291989013587102</v>
      </c>
      <c r="AE11" s="17"/>
      <c r="AF11" s="17">
        <v>0.13553935789903801</v>
      </c>
      <c r="AG11" s="17">
        <v>0.292681889851094</v>
      </c>
      <c r="AH11" s="17">
        <v>0.23126012560951001</v>
      </c>
      <c r="AI11" s="17"/>
      <c r="AJ11" s="17">
        <v>9.1780743528803305E-2</v>
      </c>
      <c r="AK11" s="17">
        <v>0.39448170242613301</v>
      </c>
      <c r="AL11" s="17">
        <v>0.23221520403294499</v>
      </c>
      <c r="AM11" s="17">
        <v>0.15807021891694401</v>
      </c>
      <c r="AN11" s="17">
        <v>0.19326855915765401</v>
      </c>
      <c r="AO11" s="17"/>
      <c r="AP11" s="17">
        <v>4.9240212213634102E-2</v>
      </c>
      <c r="AQ11" s="17">
        <v>0.40127357282864601</v>
      </c>
      <c r="AR11" s="17">
        <v>0.22431706436655199</v>
      </c>
      <c r="AS11" s="17">
        <v>9.3951000160328896E-2</v>
      </c>
      <c r="AT11" s="17">
        <v>8.6965442153991407E-2</v>
      </c>
      <c r="AU11" s="17"/>
      <c r="AV11" s="17">
        <v>0.21007043558563299</v>
      </c>
      <c r="AW11" s="17">
        <v>0.23734869567453701</v>
      </c>
      <c r="AX11" s="17">
        <v>0.240620750110357</v>
      </c>
      <c r="AY11" s="17">
        <v>0.28599646989377597</v>
      </c>
      <c r="AZ11" s="17">
        <v>0.22350656800962401</v>
      </c>
    </row>
    <row r="12" spans="2:52">
      <c r="B12" s="18" t="s">
        <v>61</v>
      </c>
      <c r="C12" s="19">
        <v>0.16158974631803999</v>
      </c>
      <c r="D12" s="19">
        <v>0.142610376271431</v>
      </c>
      <c r="E12" s="19">
        <v>0.17835115539622301</v>
      </c>
      <c r="F12" s="19"/>
      <c r="G12" s="19">
        <v>0.15461564355252799</v>
      </c>
      <c r="H12" s="19">
        <v>0.19392053982520599</v>
      </c>
      <c r="I12" s="19">
        <v>0.17674612823674299</v>
      </c>
      <c r="J12" s="19">
        <v>0.180467437234718</v>
      </c>
      <c r="K12" s="19">
        <v>0.14459448318221699</v>
      </c>
      <c r="L12" s="19">
        <v>0.123570594449616</v>
      </c>
      <c r="M12" s="19"/>
      <c r="N12" s="19">
        <v>0.116322091784028</v>
      </c>
      <c r="O12" s="19">
        <v>0.154323408333777</v>
      </c>
      <c r="P12" s="19">
        <v>0.15887679542983801</v>
      </c>
      <c r="Q12" s="19">
        <v>0.22031734430880801</v>
      </c>
      <c r="R12" s="19"/>
      <c r="S12" s="19">
        <v>0.16583347209424401</v>
      </c>
      <c r="T12" s="19">
        <v>0.16089755879536899</v>
      </c>
      <c r="U12" s="19">
        <v>0.13940531713385099</v>
      </c>
      <c r="V12" s="19">
        <v>0.17126537177898599</v>
      </c>
      <c r="W12" s="19">
        <v>0.16207694482898899</v>
      </c>
      <c r="X12" s="19">
        <v>0.16695968931494301</v>
      </c>
      <c r="Y12" s="19">
        <v>0.16440991699023799</v>
      </c>
      <c r="Z12" s="19">
        <v>0.15271458311546199</v>
      </c>
      <c r="AA12" s="19">
        <v>0.16868957380255101</v>
      </c>
      <c r="AB12" s="19">
        <v>0.17329379848284601</v>
      </c>
      <c r="AC12" s="19">
        <v>0.134991836114844</v>
      </c>
      <c r="AD12" s="19">
        <v>0.14516930518243801</v>
      </c>
      <c r="AE12" s="19"/>
      <c r="AF12" s="19">
        <v>0.149193361066285</v>
      </c>
      <c r="AG12" s="19">
        <v>0.12583381934030899</v>
      </c>
      <c r="AH12" s="19">
        <v>0.248685108470312</v>
      </c>
      <c r="AI12" s="19"/>
      <c r="AJ12" s="19">
        <v>0.122042620111528</v>
      </c>
      <c r="AK12" s="19">
        <v>0.13237236935080601</v>
      </c>
      <c r="AL12" s="19">
        <v>0.100185942836473</v>
      </c>
      <c r="AM12" s="19">
        <v>0.29627162241864802</v>
      </c>
      <c r="AN12" s="19">
        <v>0.27436999515552501</v>
      </c>
      <c r="AO12" s="19"/>
      <c r="AP12" s="19">
        <v>0.10028078944614099</v>
      </c>
      <c r="AQ12" s="19">
        <v>0.12113013908275</v>
      </c>
      <c r="AR12" s="19">
        <v>9.5207055169775706E-2</v>
      </c>
      <c r="AS12" s="19">
        <v>0.16512797004525601</v>
      </c>
      <c r="AT12" s="19">
        <v>0.33501969677806298</v>
      </c>
      <c r="AU12" s="19"/>
      <c r="AV12" s="19">
        <v>0.19531886055016701</v>
      </c>
      <c r="AW12" s="19">
        <v>0.17316178872808499</v>
      </c>
      <c r="AX12" s="19">
        <v>0.12661923621145699</v>
      </c>
      <c r="AY12" s="19">
        <v>0.112234135758998</v>
      </c>
      <c r="AZ12" s="19">
        <v>0.132078898800148</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0.16494957554440001</v>
      </c>
      <c r="D9" s="17">
        <v>0.193796088453496</v>
      </c>
      <c r="E9" s="17">
        <v>0.13651639173400401</v>
      </c>
      <c r="F9" s="17"/>
      <c r="G9" s="17">
        <v>0.16491386831242599</v>
      </c>
      <c r="H9" s="17">
        <v>0.14306941387217201</v>
      </c>
      <c r="I9" s="17">
        <v>0.15540142832748699</v>
      </c>
      <c r="J9" s="17">
        <v>0.16427744025775001</v>
      </c>
      <c r="K9" s="17">
        <v>0.15786462191415801</v>
      </c>
      <c r="L9" s="17">
        <v>0.19591110634912401</v>
      </c>
      <c r="M9" s="17"/>
      <c r="N9" s="17">
        <v>0.22271764109808001</v>
      </c>
      <c r="O9" s="17">
        <v>0.15564690311768301</v>
      </c>
      <c r="P9" s="17">
        <v>0.15209858521782901</v>
      </c>
      <c r="Q9" s="17">
        <v>0.125463500816865</v>
      </c>
      <c r="R9" s="17"/>
      <c r="S9" s="17">
        <v>0.17839792160021301</v>
      </c>
      <c r="T9" s="17">
        <v>0.15059273582832899</v>
      </c>
      <c r="U9" s="17">
        <v>0.186502281092288</v>
      </c>
      <c r="V9" s="17">
        <v>0.19577847555337399</v>
      </c>
      <c r="W9" s="17">
        <v>0.172768476225097</v>
      </c>
      <c r="X9" s="17">
        <v>0.166881707455621</v>
      </c>
      <c r="Y9" s="17">
        <v>0.14451539991978901</v>
      </c>
      <c r="Z9" s="17">
        <v>0.14723122769517599</v>
      </c>
      <c r="AA9" s="17">
        <v>0.15112750661531299</v>
      </c>
      <c r="AB9" s="17">
        <v>0.14189558468233399</v>
      </c>
      <c r="AC9" s="17">
        <v>0.21458353686236001</v>
      </c>
      <c r="AD9" s="17">
        <v>0.105634764563469</v>
      </c>
      <c r="AE9" s="17"/>
      <c r="AF9" s="17">
        <v>0.21075275160035201</v>
      </c>
      <c r="AG9" s="17">
        <v>0.15423956903876501</v>
      </c>
      <c r="AH9" s="17">
        <v>0.11089783665141199</v>
      </c>
      <c r="AI9" s="17"/>
      <c r="AJ9" s="17">
        <v>0.28434385603444501</v>
      </c>
      <c r="AK9" s="17">
        <v>9.8374405900562095E-2</v>
      </c>
      <c r="AL9" s="17">
        <v>0.16353870738421999</v>
      </c>
      <c r="AM9" s="17">
        <v>6.6198005412830704E-2</v>
      </c>
      <c r="AN9" s="17">
        <v>9.1193084870464194E-2</v>
      </c>
      <c r="AO9" s="17"/>
      <c r="AP9" s="17">
        <v>0.38218845320220102</v>
      </c>
      <c r="AQ9" s="17">
        <v>0.104932915732624</v>
      </c>
      <c r="AR9" s="17">
        <v>0.15169816190956201</v>
      </c>
      <c r="AS9" s="17">
        <v>0.17492330891406499</v>
      </c>
      <c r="AT9" s="17">
        <v>0.115030294427639</v>
      </c>
      <c r="AU9" s="17"/>
      <c r="AV9" s="17">
        <v>0.16504306610700301</v>
      </c>
      <c r="AW9" s="17">
        <v>0.15046611643723901</v>
      </c>
      <c r="AX9" s="17">
        <v>0.17692629728900799</v>
      </c>
      <c r="AY9" s="17">
        <v>0.198210547971304</v>
      </c>
      <c r="AZ9" s="17">
        <v>0.142495839726407</v>
      </c>
    </row>
    <row r="10" spans="2:52" ht="30">
      <c r="B10" s="18" t="s">
        <v>228</v>
      </c>
      <c r="C10" s="17">
        <v>0.38885049447544001</v>
      </c>
      <c r="D10" s="17">
        <v>0.38071327863423599</v>
      </c>
      <c r="E10" s="17">
        <v>0.398760535778176</v>
      </c>
      <c r="F10" s="17"/>
      <c r="G10" s="17">
        <v>0.43630611723554902</v>
      </c>
      <c r="H10" s="17">
        <v>0.382265814226187</v>
      </c>
      <c r="I10" s="17">
        <v>0.38469703500117503</v>
      </c>
      <c r="J10" s="17">
        <v>0.37168052118228201</v>
      </c>
      <c r="K10" s="17">
        <v>0.39320130450910001</v>
      </c>
      <c r="L10" s="17">
        <v>0.37707245433653802</v>
      </c>
      <c r="M10" s="17"/>
      <c r="N10" s="17">
        <v>0.38959374422873899</v>
      </c>
      <c r="O10" s="17">
        <v>0.39997423093265499</v>
      </c>
      <c r="P10" s="17">
        <v>0.41047727760736302</v>
      </c>
      <c r="Q10" s="17">
        <v>0.35611395724011602</v>
      </c>
      <c r="R10" s="17"/>
      <c r="S10" s="17">
        <v>0.36848256732016399</v>
      </c>
      <c r="T10" s="17">
        <v>0.41889592348791999</v>
      </c>
      <c r="U10" s="17">
        <v>0.419619879727617</v>
      </c>
      <c r="V10" s="17">
        <v>0.33892441955508001</v>
      </c>
      <c r="W10" s="17">
        <v>0.39226107074451</v>
      </c>
      <c r="X10" s="17">
        <v>0.33112240881081201</v>
      </c>
      <c r="Y10" s="17">
        <v>0.41844855892954802</v>
      </c>
      <c r="Z10" s="17">
        <v>0.39595702051477299</v>
      </c>
      <c r="AA10" s="17">
        <v>0.38315011049782199</v>
      </c>
      <c r="AB10" s="17">
        <v>0.396590663283791</v>
      </c>
      <c r="AC10" s="17">
        <v>0.39379655265949298</v>
      </c>
      <c r="AD10" s="17">
        <v>0.48769853075122099</v>
      </c>
      <c r="AE10" s="17"/>
      <c r="AF10" s="17">
        <v>0.39022256415962697</v>
      </c>
      <c r="AG10" s="17">
        <v>0.38311470813632997</v>
      </c>
      <c r="AH10" s="17">
        <v>0.38483154184359297</v>
      </c>
      <c r="AI10" s="17"/>
      <c r="AJ10" s="17">
        <v>0.37110140717081502</v>
      </c>
      <c r="AK10" s="17">
        <v>0.365275571906025</v>
      </c>
      <c r="AL10" s="17">
        <v>0.384340408011977</v>
      </c>
      <c r="AM10" s="17">
        <v>0.381469462330223</v>
      </c>
      <c r="AN10" s="17">
        <v>0.386616799004738</v>
      </c>
      <c r="AO10" s="17"/>
      <c r="AP10" s="17">
        <v>0.32639899123364002</v>
      </c>
      <c r="AQ10" s="17">
        <v>0.36815398260314802</v>
      </c>
      <c r="AR10" s="17">
        <v>0.447792253713581</v>
      </c>
      <c r="AS10" s="17">
        <v>0.45625978098196501</v>
      </c>
      <c r="AT10" s="17">
        <v>0.34910633534907798</v>
      </c>
      <c r="AU10" s="17"/>
      <c r="AV10" s="17">
        <v>0.328788806195012</v>
      </c>
      <c r="AW10" s="17">
        <v>0.43366148542494298</v>
      </c>
      <c r="AX10" s="17">
        <v>0.43213618545355997</v>
      </c>
      <c r="AY10" s="17">
        <v>0.34652502581010802</v>
      </c>
      <c r="AZ10" s="17">
        <v>0.35588030896207301</v>
      </c>
    </row>
    <row r="11" spans="2:52" ht="30">
      <c r="B11" s="18" t="s">
        <v>229</v>
      </c>
      <c r="C11" s="17">
        <v>0.15066721051137399</v>
      </c>
      <c r="D11" s="17">
        <v>0.166490848690419</v>
      </c>
      <c r="E11" s="17">
        <v>0.135063366719369</v>
      </c>
      <c r="F11" s="17"/>
      <c r="G11" s="17">
        <v>0.21790409210812101</v>
      </c>
      <c r="H11" s="17">
        <v>0.20620200791701199</v>
      </c>
      <c r="I11" s="17">
        <v>0.17791538487025599</v>
      </c>
      <c r="J11" s="17">
        <v>0.156916883960417</v>
      </c>
      <c r="K11" s="17">
        <v>8.6077795080212793E-2</v>
      </c>
      <c r="L11" s="17">
        <v>7.6714913071784296E-2</v>
      </c>
      <c r="M11" s="17"/>
      <c r="N11" s="17">
        <v>0.14354352857418201</v>
      </c>
      <c r="O11" s="17">
        <v>0.148815850621485</v>
      </c>
      <c r="P11" s="17">
        <v>0.152243233013692</v>
      </c>
      <c r="Q11" s="17">
        <v>0.15971317120650599</v>
      </c>
      <c r="R11" s="17"/>
      <c r="S11" s="17">
        <v>0.19071545079014601</v>
      </c>
      <c r="T11" s="17">
        <v>0.121900871973811</v>
      </c>
      <c r="U11" s="17">
        <v>9.96881532353283E-2</v>
      </c>
      <c r="V11" s="17">
        <v>0.13525396301923601</v>
      </c>
      <c r="W11" s="17">
        <v>0.154541564541195</v>
      </c>
      <c r="X11" s="17">
        <v>0.17912673557016401</v>
      </c>
      <c r="Y11" s="17">
        <v>0.125499751251576</v>
      </c>
      <c r="Z11" s="17">
        <v>0.14986246650446999</v>
      </c>
      <c r="AA11" s="17">
        <v>0.16446721292813199</v>
      </c>
      <c r="AB11" s="17">
        <v>0.154737096434612</v>
      </c>
      <c r="AC11" s="17">
        <v>0.14993264155903099</v>
      </c>
      <c r="AD11" s="17">
        <v>0.18279768159093601</v>
      </c>
      <c r="AE11" s="17"/>
      <c r="AF11" s="17">
        <v>0.102412826309178</v>
      </c>
      <c r="AG11" s="17">
        <v>0.184407476693323</v>
      </c>
      <c r="AH11" s="17">
        <v>0.145422414062783</v>
      </c>
      <c r="AI11" s="17"/>
      <c r="AJ11" s="17">
        <v>6.3055588622089598E-2</v>
      </c>
      <c r="AK11" s="17">
        <v>0.28485520996207497</v>
      </c>
      <c r="AL11" s="17">
        <v>0.129145939216428</v>
      </c>
      <c r="AM11" s="17">
        <v>0.14769802908007401</v>
      </c>
      <c r="AN11" s="17">
        <v>0.101148513796756</v>
      </c>
      <c r="AO11" s="17"/>
      <c r="AP11" s="17">
        <v>4.5574162020127998E-2</v>
      </c>
      <c r="AQ11" s="17">
        <v>0.25991418138731498</v>
      </c>
      <c r="AR11" s="17">
        <v>0.14171001664115601</v>
      </c>
      <c r="AS11" s="17">
        <v>8.0609825087840203E-2</v>
      </c>
      <c r="AT11" s="17">
        <v>4.5196854550529998E-2</v>
      </c>
      <c r="AU11" s="17"/>
      <c r="AV11" s="17">
        <v>0.141304784525905</v>
      </c>
      <c r="AW11" s="17">
        <v>0.129277370183673</v>
      </c>
      <c r="AX11" s="17">
        <v>0.15745750718022</v>
      </c>
      <c r="AY11" s="17">
        <v>0.213313913601757</v>
      </c>
      <c r="AZ11" s="17">
        <v>0.23788866010024701</v>
      </c>
    </row>
    <row r="12" spans="2:52">
      <c r="B12" s="18" t="s">
        <v>61</v>
      </c>
      <c r="C12" s="19">
        <v>0.29553271946878501</v>
      </c>
      <c r="D12" s="19">
        <v>0.25899978422184899</v>
      </c>
      <c r="E12" s="19">
        <v>0.32965970576845099</v>
      </c>
      <c r="F12" s="19"/>
      <c r="G12" s="19">
        <v>0.18087592234390401</v>
      </c>
      <c r="H12" s="19">
        <v>0.26846276398462798</v>
      </c>
      <c r="I12" s="19">
        <v>0.281986151801081</v>
      </c>
      <c r="J12" s="19">
        <v>0.30712515459955197</v>
      </c>
      <c r="K12" s="19">
        <v>0.36285627849653002</v>
      </c>
      <c r="L12" s="19">
        <v>0.35030152624255301</v>
      </c>
      <c r="M12" s="19"/>
      <c r="N12" s="19">
        <v>0.24414508609899799</v>
      </c>
      <c r="O12" s="19">
        <v>0.29556301532817703</v>
      </c>
      <c r="P12" s="19">
        <v>0.28518090416111502</v>
      </c>
      <c r="Q12" s="19">
        <v>0.35870937073651299</v>
      </c>
      <c r="R12" s="19"/>
      <c r="S12" s="19">
        <v>0.26240406028947699</v>
      </c>
      <c r="T12" s="19">
        <v>0.30861046870994002</v>
      </c>
      <c r="U12" s="19">
        <v>0.29418968594476602</v>
      </c>
      <c r="V12" s="19">
        <v>0.33004314187230899</v>
      </c>
      <c r="W12" s="19">
        <v>0.280428888489199</v>
      </c>
      <c r="X12" s="19">
        <v>0.32286914816340301</v>
      </c>
      <c r="Y12" s="19">
        <v>0.31153628989908699</v>
      </c>
      <c r="Z12" s="19">
        <v>0.30694928528558002</v>
      </c>
      <c r="AA12" s="19">
        <v>0.30125516995873303</v>
      </c>
      <c r="AB12" s="19">
        <v>0.30677665559926298</v>
      </c>
      <c r="AC12" s="19">
        <v>0.24168726891911599</v>
      </c>
      <c r="AD12" s="19">
        <v>0.22386902309437401</v>
      </c>
      <c r="AE12" s="19"/>
      <c r="AF12" s="19">
        <v>0.29661185793084299</v>
      </c>
      <c r="AG12" s="19">
        <v>0.27823824613158199</v>
      </c>
      <c r="AH12" s="19">
        <v>0.35884820744221302</v>
      </c>
      <c r="AI12" s="19"/>
      <c r="AJ12" s="19">
        <v>0.28149914817264998</v>
      </c>
      <c r="AK12" s="19">
        <v>0.25149481223133802</v>
      </c>
      <c r="AL12" s="19">
        <v>0.32297494538737498</v>
      </c>
      <c r="AM12" s="19">
        <v>0.40463450317687299</v>
      </c>
      <c r="AN12" s="19">
        <v>0.421041602328042</v>
      </c>
      <c r="AO12" s="19"/>
      <c r="AP12" s="19">
        <v>0.245838393544031</v>
      </c>
      <c r="AQ12" s="19">
        <v>0.26699892027691302</v>
      </c>
      <c r="AR12" s="19">
        <v>0.25879956773570101</v>
      </c>
      <c r="AS12" s="19">
        <v>0.28820708501613002</v>
      </c>
      <c r="AT12" s="19">
        <v>0.49066651567275299</v>
      </c>
      <c r="AU12" s="19"/>
      <c r="AV12" s="19">
        <v>0.36486334317208002</v>
      </c>
      <c r="AW12" s="19">
        <v>0.28659502795414399</v>
      </c>
      <c r="AX12" s="19">
        <v>0.233480010077212</v>
      </c>
      <c r="AY12" s="19">
        <v>0.24195051261683101</v>
      </c>
      <c r="AZ12" s="19">
        <v>0.26373519121127298</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9.5441568902896096E-2</v>
      </c>
      <c r="D9" s="17">
        <v>0.11560843819514501</v>
      </c>
      <c r="E9" s="17">
        <v>7.5492840345723594E-2</v>
      </c>
      <c r="F9" s="17"/>
      <c r="G9" s="17">
        <v>0.119424163877677</v>
      </c>
      <c r="H9" s="17">
        <v>9.9601979961958007E-2</v>
      </c>
      <c r="I9" s="17">
        <v>8.7818070560850295E-2</v>
      </c>
      <c r="J9" s="17">
        <v>8.4635503529201003E-2</v>
      </c>
      <c r="K9" s="17">
        <v>7.5219424319101294E-2</v>
      </c>
      <c r="L9" s="17">
        <v>0.10466344098637601</v>
      </c>
      <c r="M9" s="17"/>
      <c r="N9" s="17">
        <v>0.11967177675686901</v>
      </c>
      <c r="O9" s="17">
        <v>9.4447560168293102E-2</v>
      </c>
      <c r="P9" s="17">
        <v>9.8175697364337899E-2</v>
      </c>
      <c r="Q9" s="17">
        <v>6.8055769570222302E-2</v>
      </c>
      <c r="R9" s="17"/>
      <c r="S9" s="17">
        <v>0.116901818084214</v>
      </c>
      <c r="T9" s="17">
        <v>0.10938518273839699</v>
      </c>
      <c r="U9" s="17">
        <v>0.100353389402122</v>
      </c>
      <c r="V9" s="17">
        <v>9.7450710497353599E-2</v>
      </c>
      <c r="W9" s="17">
        <v>7.0266311869976103E-2</v>
      </c>
      <c r="X9" s="17">
        <v>0.11549792562234699</v>
      </c>
      <c r="Y9" s="17">
        <v>9.0559207836904299E-2</v>
      </c>
      <c r="Z9" s="17">
        <v>8.2806302027543494E-2</v>
      </c>
      <c r="AA9" s="17">
        <v>7.5707576277543001E-2</v>
      </c>
      <c r="AB9" s="17">
        <v>7.3289711489835097E-2</v>
      </c>
      <c r="AC9" s="17">
        <v>0.11440105573083</v>
      </c>
      <c r="AD9" s="17">
        <v>5.1400694426204603E-2</v>
      </c>
      <c r="AE9" s="17"/>
      <c r="AF9" s="17">
        <v>0.120161202834699</v>
      </c>
      <c r="AG9" s="17">
        <v>8.5204133920284697E-2</v>
      </c>
      <c r="AH9" s="17">
        <v>7.5305715483250796E-2</v>
      </c>
      <c r="AI9" s="17"/>
      <c r="AJ9" s="17">
        <v>0.16868797266394001</v>
      </c>
      <c r="AK9" s="17">
        <v>5.0363111425471702E-2</v>
      </c>
      <c r="AL9" s="17">
        <v>9.8058870504936502E-2</v>
      </c>
      <c r="AM9" s="17">
        <v>5.5225157130388003E-2</v>
      </c>
      <c r="AN9" s="17">
        <v>6.0678799674314401E-2</v>
      </c>
      <c r="AO9" s="17"/>
      <c r="AP9" s="17">
        <v>0.26467919505548698</v>
      </c>
      <c r="AQ9" s="17">
        <v>5.0341965510935199E-2</v>
      </c>
      <c r="AR9" s="17">
        <v>7.8882711793862997E-2</v>
      </c>
      <c r="AS9" s="17">
        <v>0.100599460858115</v>
      </c>
      <c r="AT9" s="17">
        <v>3.2920423073630002E-2</v>
      </c>
      <c r="AU9" s="17"/>
      <c r="AV9" s="17">
        <v>8.9755336936110597E-2</v>
      </c>
      <c r="AW9" s="17">
        <v>7.5732828848386502E-2</v>
      </c>
      <c r="AX9" s="17">
        <v>0.1179587240739</v>
      </c>
      <c r="AY9" s="17">
        <v>0.112941549787097</v>
      </c>
      <c r="AZ9" s="17">
        <v>7.95616131107863E-2</v>
      </c>
    </row>
    <row r="10" spans="2:52" ht="30">
      <c r="B10" s="18" t="s">
        <v>228</v>
      </c>
      <c r="C10" s="17">
        <v>0.36823679419653599</v>
      </c>
      <c r="D10" s="17">
        <v>0.37292360392299101</v>
      </c>
      <c r="E10" s="17">
        <v>0.36465909532548102</v>
      </c>
      <c r="F10" s="17"/>
      <c r="G10" s="17">
        <v>0.38161904469998797</v>
      </c>
      <c r="H10" s="17">
        <v>0.38650348022048803</v>
      </c>
      <c r="I10" s="17">
        <v>0.340823418009226</v>
      </c>
      <c r="J10" s="17">
        <v>0.35328378669061899</v>
      </c>
      <c r="K10" s="17">
        <v>0.368293751156756</v>
      </c>
      <c r="L10" s="17">
        <v>0.37887849997203199</v>
      </c>
      <c r="M10" s="17"/>
      <c r="N10" s="17">
        <v>0.34899675848547301</v>
      </c>
      <c r="O10" s="17">
        <v>0.37900461176500599</v>
      </c>
      <c r="P10" s="17">
        <v>0.42102562137055299</v>
      </c>
      <c r="Q10" s="17">
        <v>0.33181001653099301</v>
      </c>
      <c r="R10" s="17"/>
      <c r="S10" s="17">
        <v>0.37543271395026701</v>
      </c>
      <c r="T10" s="17">
        <v>0.35256242627939299</v>
      </c>
      <c r="U10" s="17">
        <v>0.38517503395605401</v>
      </c>
      <c r="V10" s="17">
        <v>0.36492863911203899</v>
      </c>
      <c r="W10" s="17">
        <v>0.37612321640253399</v>
      </c>
      <c r="X10" s="17">
        <v>0.33900209150447302</v>
      </c>
      <c r="Y10" s="17">
        <v>0.40614940874557898</v>
      </c>
      <c r="Z10" s="17">
        <v>0.40535120258162399</v>
      </c>
      <c r="AA10" s="17">
        <v>0.332625370169293</v>
      </c>
      <c r="AB10" s="17">
        <v>0.355272589567589</v>
      </c>
      <c r="AC10" s="17">
        <v>0.36005043544172799</v>
      </c>
      <c r="AD10" s="17">
        <v>0.469162795546398</v>
      </c>
      <c r="AE10" s="17"/>
      <c r="AF10" s="17">
        <v>0.416302923128756</v>
      </c>
      <c r="AG10" s="17">
        <v>0.33836693083950498</v>
      </c>
      <c r="AH10" s="17">
        <v>0.33287121158990901</v>
      </c>
      <c r="AI10" s="17"/>
      <c r="AJ10" s="17">
        <v>0.418204613273438</v>
      </c>
      <c r="AK10" s="17">
        <v>0.30985872901596301</v>
      </c>
      <c r="AL10" s="17">
        <v>0.30925565515639197</v>
      </c>
      <c r="AM10" s="17">
        <v>0.44146526657782198</v>
      </c>
      <c r="AN10" s="17">
        <v>0.36456002437642798</v>
      </c>
      <c r="AO10" s="17"/>
      <c r="AP10" s="17">
        <v>0.39561748916700301</v>
      </c>
      <c r="AQ10" s="17">
        <v>0.294052592479977</v>
      </c>
      <c r="AR10" s="17">
        <v>0.40596261353708002</v>
      </c>
      <c r="AS10" s="17">
        <v>0.44900697320440103</v>
      </c>
      <c r="AT10" s="17">
        <v>0.38920996175018002</v>
      </c>
      <c r="AU10" s="17"/>
      <c r="AV10" s="17">
        <v>0.35908163217475098</v>
      </c>
      <c r="AW10" s="17">
        <v>0.374049383797604</v>
      </c>
      <c r="AX10" s="17">
        <v>0.36775309814537899</v>
      </c>
      <c r="AY10" s="17">
        <v>0.33298680719747797</v>
      </c>
      <c r="AZ10" s="17">
        <v>0.40329431866908799</v>
      </c>
    </row>
    <row r="11" spans="2:52" ht="30">
      <c r="B11" s="18" t="s">
        <v>229</v>
      </c>
      <c r="C11" s="17">
        <v>0.32939758413452402</v>
      </c>
      <c r="D11" s="17">
        <v>0.32156505047061001</v>
      </c>
      <c r="E11" s="17">
        <v>0.33778780671604602</v>
      </c>
      <c r="F11" s="17"/>
      <c r="G11" s="17">
        <v>0.330291097077752</v>
      </c>
      <c r="H11" s="17">
        <v>0.30301788187824102</v>
      </c>
      <c r="I11" s="17">
        <v>0.36729181012149698</v>
      </c>
      <c r="J11" s="17">
        <v>0.33083604065964001</v>
      </c>
      <c r="K11" s="17">
        <v>0.35200225085247899</v>
      </c>
      <c r="L11" s="17">
        <v>0.30310418607965101</v>
      </c>
      <c r="M11" s="17"/>
      <c r="N11" s="17">
        <v>0.35854731519315702</v>
      </c>
      <c r="O11" s="17">
        <v>0.327895223120998</v>
      </c>
      <c r="P11" s="17">
        <v>0.29668617858665097</v>
      </c>
      <c r="Q11" s="17">
        <v>0.32826359250807302</v>
      </c>
      <c r="R11" s="17"/>
      <c r="S11" s="17">
        <v>0.304228827056156</v>
      </c>
      <c r="T11" s="17">
        <v>0.33510016870311299</v>
      </c>
      <c r="U11" s="17">
        <v>0.318827033766867</v>
      </c>
      <c r="V11" s="17">
        <v>0.32889845756488301</v>
      </c>
      <c r="W11" s="17">
        <v>0.33094996840549901</v>
      </c>
      <c r="X11" s="17">
        <v>0.30725820312350799</v>
      </c>
      <c r="Y11" s="17">
        <v>0.30217608369672999</v>
      </c>
      <c r="Z11" s="17">
        <v>0.31137901452783101</v>
      </c>
      <c r="AA11" s="17">
        <v>0.38333546035190402</v>
      </c>
      <c r="AB11" s="17">
        <v>0.341271371185845</v>
      </c>
      <c r="AC11" s="17">
        <v>0.35620938282147102</v>
      </c>
      <c r="AD11" s="17">
        <v>0.33315662376904798</v>
      </c>
      <c r="AE11" s="17"/>
      <c r="AF11" s="17">
        <v>0.26818222665087499</v>
      </c>
      <c r="AG11" s="17">
        <v>0.39639558565583699</v>
      </c>
      <c r="AH11" s="17">
        <v>0.297399750141428</v>
      </c>
      <c r="AI11" s="17"/>
      <c r="AJ11" s="17">
        <v>0.226033804507113</v>
      </c>
      <c r="AK11" s="17">
        <v>0.471805705950885</v>
      </c>
      <c r="AL11" s="17">
        <v>0.41087671942033199</v>
      </c>
      <c r="AM11" s="17">
        <v>0.21659574412888299</v>
      </c>
      <c r="AN11" s="17">
        <v>0.250013714375105</v>
      </c>
      <c r="AO11" s="17"/>
      <c r="AP11" s="17">
        <v>0.16272159744475201</v>
      </c>
      <c r="AQ11" s="17">
        <v>0.48860488845223798</v>
      </c>
      <c r="AR11" s="17">
        <v>0.34641072130605899</v>
      </c>
      <c r="AS11" s="17">
        <v>0.23405722896143599</v>
      </c>
      <c r="AT11" s="17">
        <v>0.21073352193793601</v>
      </c>
      <c r="AU11" s="17"/>
      <c r="AV11" s="17">
        <v>0.31290934393778802</v>
      </c>
      <c r="AW11" s="17">
        <v>0.342703351856528</v>
      </c>
      <c r="AX11" s="17">
        <v>0.34670791722585098</v>
      </c>
      <c r="AY11" s="17">
        <v>0.36116707598591002</v>
      </c>
      <c r="AZ11" s="17">
        <v>0.26947976301177201</v>
      </c>
    </row>
    <row r="12" spans="2:52">
      <c r="B12" s="18" t="s">
        <v>61</v>
      </c>
      <c r="C12" s="19">
        <v>0.206924052766044</v>
      </c>
      <c r="D12" s="19">
        <v>0.18990290741125401</v>
      </c>
      <c r="E12" s="19">
        <v>0.22206025761275</v>
      </c>
      <c r="F12" s="19"/>
      <c r="G12" s="19">
        <v>0.16866569434458201</v>
      </c>
      <c r="H12" s="19">
        <v>0.21087665793931301</v>
      </c>
      <c r="I12" s="19">
        <v>0.204066701308427</v>
      </c>
      <c r="J12" s="19">
        <v>0.23124466912054001</v>
      </c>
      <c r="K12" s="19">
        <v>0.20448457367166401</v>
      </c>
      <c r="L12" s="19">
        <v>0.21335387296194</v>
      </c>
      <c r="M12" s="19"/>
      <c r="N12" s="19">
        <v>0.1727841495645</v>
      </c>
      <c r="O12" s="19">
        <v>0.198652604945703</v>
      </c>
      <c r="P12" s="19">
        <v>0.184112502678457</v>
      </c>
      <c r="Q12" s="19">
        <v>0.271870621390712</v>
      </c>
      <c r="R12" s="19"/>
      <c r="S12" s="19">
        <v>0.203436640909363</v>
      </c>
      <c r="T12" s="19">
        <v>0.20295222227909601</v>
      </c>
      <c r="U12" s="19">
        <v>0.195644542874957</v>
      </c>
      <c r="V12" s="19">
        <v>0.20872219282572399</v>
      </c>
      <c r="W12" s="19">
        <v>0.222660503321991</v>
      </c>
      <c r="X12" s="19">
        <v>0.23824177974967201</v>
      </c>
      <c r="Y12" s="19">
        <v>0.20111529972078701</v>
      </c>
      <c r="Z12" s="19">
        <v>0.200463480863001</v>
      </c>
      <c r="AA12" s="19">
        <v>0.20833159320125999</v>
      </c>
      <c r="AB12" s="19">
        <v>0.23016632775672999</v>
      </c>
      <c r="AC12" s="19">
        <v>0.16933912600597101</v>
      </c>
      <c r="AD12" s="19">
        <v>0.14627988625835001</v>
      </c>
      <c r="AE12" s="19"/>
      <c r="AF12" s="19">
        <v>0.19535364738566999</v>
      </c>
      <c r="AG12" s="19">
        <v>0.180033349584373</v>
      </c>
      <c r="AH12" s="19">
        <v>0.294423322785412</v>
      </c>
      <c r="AI12" s="19"/>
      <c r="AJ12" s="19">
        <v>0.187073609555509</v>
      </c>
      <c r="AK12" s="19">
        <v>0.16797245360768101</v>
      </c>
      <c r="AL12" s="19">
        <v>0.18180875491833901</v>
      </c>
      <c r="AM12" s="19">
        <v>0.28671383216290702</v>
      </c>
      <c r="AN12" s="19">
        <v>0.32474746157415302</v>
      </c>
      <c r="AO12" s="19"/>
      <c r="AP12" s="19">
        <v>0.176981718332758</v>
      </c>
      <c r="AQ12" s="19">
        <v>0.16700055355685001</v>
      </c>
      <c r="AR12" s="19">
        <v>0.16874395336299799</v>
      </c>
      <c r="AS12" s="19">
        <v>0.21633633697604801</v>
      </c>
      <c r="AT12" s="19">
        <v>0.36713609323825402</v>
      </c>
      <c r="AU12" s="19"/>
      <c r="AV12" s="19">
        <v>0.23825368695135099</v>
      </c>
      <c r="AW12" s="19">
        <v>0.207514435497482</v>
      </c>
      <c r="AX12" s="19">
        <v>0.16758026055486999</v>
      </c>
      <c r="AY12" s="19">
        <v>0.192904567029516</v>
      </c>
      <c r="AZ12" s="19">
        <v>0.247664305208354</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0.27247342319325102</v>
      </c>
      <c r="D9" s="17">
        <v>0.299044250834613</v>
      </c>
      <c r="E9" s="17">
        <v>0.246973020238798</v>
      </c>
      <c r="F9" s="17"/>
      <c r="G9" s="17">
        <v>0.246095395143409</v>
      </c>
      <c r="H9" s="17">
        <v>0.21071271700796401</v>
      </c>
      <c r="I9" s="17">
        <v>0.21337608617533099</v>
      </c>
      <c r="J9" s="17">
        <v>0.262985930948688</v>
      </c>
      <c r="K9" s="17">
        <v>0.28309233390397398</v>
      </c>
      <c r="L9" s="17">
        <v>0.38915022284049</v>
      </c>
      <c r="M9" s="17"/>
      <c r="N9" s="17">
        <v>0.30850910887281102</v>
      </c>
      <c r="O9" s="17">
        <v>0.26920640636515297</v>
      </c>
      <c r="P9" s="17">
        <v>0.28610367446927498</v>
      </c>
      <c r="Q9" s="17">
        <v>0.22321502440900801</v>
      </c>
      <c r="R9" s="17"/>
      <c r="S9" s="17">
        <v>0.24127710008183201</v>
      </c>
      <c r="T9" s="17">
        <v>0.28680204680332799</v>
      </c>
      <c r="U9" s="17">
        <v>0.30738242318791997</v>
      </c>
      <c r="V9" s="17">
        <v>0.31460072363202002</v>
      </c>
      <c r="W9" s="17">
        <v>0.28939094559822698</v>
      </c>
      <c r="X9" s="17">
        <v>0.27539928361712801</v>
      </c>
      <c r="Y9" s="17">
        <v>0.26968456885555803</v>
      </c>
      <c r="Z9" s="17">
        <v>0.25004207576795801</v>
      </c>
      <c r="AA9" s="17">
        <v>0.26222717390547501</v>
      </c>
      <c r="AB9" s="17">
        <v>0.20546012843946301</v>
      </c>
      <c r="AC9" s="17">
        <v>0.30407354099399098</v>
      </c>
      <c r="AD9" s="17">
        <v>0.31151545446376999</v>
      </c>
      <c r="AE9" s="17"/>
      <c r="AF9" s="17">
        <v>0.35920200345741299</v>
      </c>
      <c r="AG9" s="17">
        <v>0.23204718348206599</v>
      </c>
      <c r="AH9" s="17">
        <v>0.21342788546487601</v>
      </c>
      <c r="AI9" s="17"/>
      <c r="AJ9" s="17">
        <v>0.44845341752546702</v>
      </c>
      <c r="AK9" s="17">
        <v>0.139076673920001</v>
      </c>
      <c r="AL9" s="17">
        <v>0.25712961645629601</v>
      </c>
      <c r="AM9" s="17">
        <v>0.21481896249448501</v>
      </c>
      <c r="AN9" s="17">
        <v>0.20647145615516899</v>
      </c>
      <c r="AO9" s="17"/>
      <c r="AP9" s="17">
        <v>0.52927451122471603</v>
      </c>
      <c r="AQ9" s="17">
        <v>0.163340562880045</v>
      </c>
      <c r="AR9" s="17">
        <v>0.28366174429069302</v>
      </c>
      <c r="AS9" s="17">
        <v>0.36148986264612798</v>
      </c>
      <c r="AT9" s="17">
        <v>0.25143645992925701</v>
      </c>
      <c r="AU9" s="17"/>
      <c r="AV9" s="17">
        <v>0.30156547957832802</v>
      </c>
      <c r="AW9" s="17">
        <v>0.25755753660426001</v>
      </c>
      <c r="AX9" s="17">
        <v>0.27565565254257302</v>
      </c>
      <c r="AY9" s="17">
        <v>0.26673820817248201</v>
      </c>
      <c r="AZ9" s="17">
        <v>0.18005780524694501</v>
      </c>
    </row>
    <row r="10" spans="2:52" ht="30">
      <c r="B10" s="18" t="s">
        <v>228</v>
      </c>
      <c r="C10" s="17">
        <v>0.359409185028564</v>
      </c>
      <c r="D10" s="17">
        <v>0.34118603726160301</v>
      </c>
      <c r="E10" s="17">
        <v>0.377402272325708</v>
      </c>
      <c r="F10" s="17"/>
      <c r="G10" s="17">
        <v>0.39344796413169603</v>
      </c>
      <c r="H10" s="17">
        <v>0.37571833631622897</v>
      </c>
      <c r="I10" s="17">
        <v>0.37143798347191997</v>
      </c>
      <c r="J10" s="17">
        <v>0.347053797436569</v>
      </c>
      <c r="K10" s="17">
        <v>0.37112834364619901</v>
      </c>
      <c r="L10" s="17">
        <v>0.31582822981171799</v>
      </c>
      <c r="M10" s="17"/>
      <c r="N10" s="17">
        <v>0.361629281302003</v>
      </c>
      <c r="O10" s="17">
        <v>0.36376088517100102</v>
      </c>
      <c r="P10" s="17">
        <v>0.36894387311603299</v>
      </c>
      <c r="Q10" s="17">
        <v>0.34642113045959499</v>
      </c>
      <c r="R10" s="17"/>
      <c r="S10" s="17">
        <v>0.34954368291381499</v>
      </c>
      <c r="T10" s="17">
        <v>0.36545047615290699</v>
      </c>
      <c r="U10" s="17">
        <v>0.37527869032171202</v>
      </c>
      <c r="V10" s="17">
        <v>0.31229776778409102</v>
      </c>
      <c r="W10" s="17">
        <v>0.37911716128326001</v>
      </c>
      <c r="X10" s="17">
        <v>0.329435569595662</v>
      </c>
      <c r="Y10" s="17">
        <v>0.38834851185422598</v>
      </c>
      <c r="Z10" s="17">
        <v>0.39938882932980801</v>
      </c>
      <c r="AA10" s="17">
        <v>0.34204536792329898</v>
      </c>
      <c r="AB10" s="17">
        <v>0.39976789201486002</v>
      </c>
      <c r="AC10" s="17">
        <v>0.36270236706631398</v>
      </c>
      <c r="AD10" s="17">
        <v>0.328853554148825</v>
      </c>
      <c r="AE10" s="17"/>
      <c r="AF10" s="17">
        <v>0.34523023527086799</v>
      </c>
      <c r="AG10" s="17">
        <v>0.37412593811456402</v>
      </c>
      <c r="AH10" s="17">
        <v>0.35344269503576098</v>
      </c>
      <c r="AI10" s="17"/>
      <c r="AJ10" s="17">
        <v>0.34092747555158398</v>
      </c>
      <c r="AK10" s="17">
        <v>0.36887239492305302</v>
      </c>
      <c r="AL10" s="17">
        <v>0.40624642489835</v>
      </c>
      <c r="AM10" s="17">
        <v>0.35666814885515502</v>
      </c>
      <c r="AN10" s="17">
        <v>0.34977544468650301</v>
      </c>
      <c r="AO10" s="17"/>
      <c r="AP10" s="17">
        <v>0.30484634871500499</v>
      </c>
      <c r="AQ10" s="17">
        <v>0.37079273233869497</v>
      </c>
      <c r="AR10" s="17">
        <v>0.40491846192042102</v>
      </c>
      <c r="AS10" s="17">
        <v>0.37636924375155001</v>
      </c>
      <c r="AT10" s="17">
        <v>0.28690520377647299</v>
      </c>
      <c r="AU10" s="17"/>
      <c r="AV10" s="17">
        <v>0.32170490779584698</v>
      </c>
      <c r="AW10" s="17">
        <v>0.37174233652814498</v>
      </c>
      <c r="AX10" s="17">
        <v>0.38310196607580799</v>
      </c>
      <c r="AY10" s="17">
        <v>0.33912473406085902</v>
      </c>
      <c r="AZ10" s="17">
        <v>0.367583873406299</v>
      </c>
    </row>
    <row r="11" spans="2:52" ht="30">
      <c r="B11" s="18" t="s">
        <v>229</v>
      </c>
      <c r="C11" s="17">
        <v>0.166529678575777</v>
      </c>
      <c r="D11" s="17">
        <v>0.178321997285046</v>
      </c>
      <c r="E11" s="17">
        <v>0.155147039468811</v>
      </c>
      <c r="F11" s="17"/>
      <c r="G11" s="17">
        <v>0.21680827785222001</v>
      </c>
      <c r="H11" s="17">
        <v>0.21685254568117099</v>
      </c>
      <c r="I11" s="17">
        <v>0.207312929770262</v>
      </c>
      <c r="J11" s="17">
        <v>0.166902567775502</v>
      </c>
      <c r="K11" s="17">
        <v>0.11593330189702999</v>
      </c>
      <c r="L11" s="17">
        <v>9.2458707242634899E-2</v>
      </c>
      <c r="M11" s="17"/>
      <c r="N11" s="17">
        <v>0.17354341803964901</v>
      </c>
      <c r="O11" s="17">
        <v>0.16280055535620599</v>
      </c>
      <c r="P11" s="17">
        <v>0.163151042869981</v>
      </c>
      <c r="Q11" s="17">
        <v>0.165787126319177</v>
      </c>
      <c r="R11" s="17"/>
      <c r="S11" s="17">
        <v>0.21116984738947001</v>
      </c>
      <c r="T11" s="17">
        <v>0.14042582738378601</v>
      </c>
      <c r="U11" s="17">
        <v>0.122022372682764</v>
      </c>
      <c r="V11" s="17">
        <v>0.14104663804572001</v>
      </c>
      <c r="W11" s="17">
        <v>0.14874455374734699</v>
      </c>
      <c r="X11" s="17">
        <v>0.19154853069567099</v>
      </c>
      <c r="Y11" s="17">
        <v>0.12759934718424501</v>
      </c>
      <c r="Z11" s="17">
        <v>0.18068311198509901</v>
      </c>
      <c r="AA11" s="17">
        <v>0.194006272153944</v>
      </c>
      <c r="AB11" s="17">
        <v>0.177834420427921</v>
      </c>
      <c r="AC11" s="17">
        <v>0.15368037898926801</v>
      </c>
      <c r="AD11" s="17">
        <v>0.204604038303591</v>
      </c>
      <c r="AE11" s="17"/>
      <c r="AF11" s="17">
        <v>0.10094084962269601</v>
      </c>
      <c r="AG11" s="17">
        <v>0.21742929307493</v>
      </c>
      <c r="AH11" s="17">
        <v>0.158671878263485</v>
      </c>
      <c r="AI11" s="17"/>
      <c r="AJ11" s="17">
        <v>5.6843869364558902E-2</v>
      </c>
      <c r="AK11" s="17">
        <v>0.31877262309902998</v>
      </c>
      <c r="AL11" s="17">
        <v>0.14016596081119101</v>
      </c>
      <c r="AM11" s="17">
        <v>7.3588227082199906E-2</v>
      </c>
      <c r="AN11" s="17">
        <v>0.124953726650347</v>
      </c>
      <c r="AO11" s="17"/>
      <c r="AP11" s="17">
        <v>3.55380408743253E-2</v>
      </c>
      <c r="AQ11" s="17">
        <v>0.29818365967580601</v>
      </c>
      <c r="AR11" s="17">
        <v>0.16791917411750501</v>
      </c>
      <c r="AS11" s="17">
        <v>5.9882877016136898E-2</v>
      </c>
      <c r="AT11" s="17">
        <v>6.1665751576159403E-2</v>
      </c>
      <c r="AU11" s="17"/>
      <c r="AV11" s="17">
        <v>0.147832036991939</v>
      </c>
      <c r="AW11" s="17">
        <v>0.164144697337267</v>
      </c>
      <c r="AX11" s="17">
        <v>0.17758528033422999</v>
      </c>
      <c r="AY11" s="17">
        <v>0.235986128888793</v>
      </c>
      <c r="AZ11" s="17">
        <v>0.26343737337610101</v>
      </c>
    </row>
    <row r="12" spans="2:52">
      <c r="B12" s="18" t="s">
        <v>61</v>
      </c>
      <c r="C12" s="19">
        <v>0.20158771320240701</v>
      </c>
      <c r="D12" s="19">
        <v>0.18144771461873799</v>
      </c>
      <c r="E12" s="19">
        <v>0.220477667966683</v>
      </c>
      <c r="F12" s="19"/>
      <c r="G12" s="19">
        <v>0.14364836287267499</v>
      </c>
      <c r="H12" s="19">
        <v>0.196716400994636</v>
      </c>
      <c r="I12" s="19">
        <v>0.20787300058248601</v>
      </c>
      <c r="J12" s="19">
        <v>0.22305770383924101</v>
      </c>
      <c r="K12" s="19">
        <v>0.22984602055279699</v>
      </c>
      <c r="L12" s="19">
        <v>0.20256284010515699</v>
      </c>
      <c r="M12" s="19"/>
      <c r="N12" s="19">
        <v>0.15631819178553699</v>
      </c>
      <c r="O12" s="19">
        <v>0.20423215310764001</v>
      </c>
      <c r="P12" s="19">
        <v>0.18180140954471</v>
      </c>
      <c r="Q12" s="19">
        <v>0.26457671881222</v>
      </c>
      <c r="R12" s="19"/>
      <c r="S12" s="19">
        <v>0.198009369614883</v>
      </c>
      <c r="T12" s="19">
        <v>0.20732164965997901</v>
      </c>
      <c r="U12" s="19">
        <v>0.19531651380760401</v>
      </c>
      <c r="V12" s="19">
        <v>0.23205487053816901</v>
      </c>
      <c r="W12" s="19">
        <v>0.182747339371166</v>
      </c>
      <c r="X12" s="19">
        <v>0.203616616091539</v>
      </c>
      <c r="Y12" s="19">
        <v>0.21436757210596999</v>
      </c>
      <c r="Z12" s="19">
        <v>0.169885982917135</v>
      </c>
      <c r="AA12" s="19">
        <v>0.20172118601728101</v>
      </c>
      <c r="AB12" s="19">
        <v>0.216937559117756</v>
      </c>
      <c r="AC12" s="19">
        <v>0.17954371295042701</v>
      </c>
      <c r="AD12" s="19">
        <v>0.15502695308381401</v>
      </c>
      <c r="AE12" s="19"/>
      <c r="AF12" s="19">
        <v>0.19462691164902299</v>
      </c>
      <c r="AG12" s="19">
        <v>0.17639758532843999</v>
      </c>
      <c r="AH12" s="19">
        <v>0.27445754123587801</v>
      </c>
      <c r="AI12" s="19"/>
      <c r="AJ12" s="19">
        <v>0.15377523755839001</v>
      </c>
      <c r="AK12" s="19">
        <v>0.173278308057916</v>
      </c>
      <c r="AL12" s="19">
        <v>0.19645799783416201</v>
      </c>
      <c r="AM12" s="19">
        <v>0.35492466156815999</v>
      </c>
      <c r="AN12" s="19">
        <v>0.31879937250798102</v>
      </c>
      <c r="AO12" s="19"/>
      <c r="AP12" s="19">
        <v>0.13034109918595399</v>
      </c>
      <c r="AQ12" s="19">
        <v>0.16768304510545401</v>
      </c>
      <c r="AR12" s="19">
        <v>0.143500619671381</v>
      </c>
      <c r="AS12" s="19">
        <v>0.202258016586184</v>
      </c>
      <c r="AT12" s="19">
        <v>0.399992584718111</v>
      </c>
      <c r="AU12" s="19"/>
      <c r="AV12" s="19">
        <v>0.22889757563388499</v>
      </c>
      <c r="AW12" s="19">
        <v>0.20655542953032799</v>
      </c>
      <c r="AX12" s="19">
        <v>0.16365710104738901</v>
      </c>
      <c r="AY12" s="19">
        <v>0.158150928877866</v>
      </c>
      <c r="AZ12" s="19">
        <v>0.18892094797065501</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227</v>
      </c>
      <c r="C9" s="17">
        <v>0.18264157321438301</v>
      </c>
      <c r="D9" s="17">
        <v>0.199717676844337</v>
      </c>
      <c r="E9" s="17">
        <v>0.16713257553027799</v>
      </c>
      <c r="F9" s="17"/>
      <c r="G9" s="17">
        <v>0.150652714390554</v>
      </c>
      <c r="H9" s="17">
        <v>0.14494448147663999</v>
      </c>
      <c r="I9" s="17">
        <v>0.146101668471952</v>
      </c>
      <c r="J9" s="17">
        <v>0.16651713794551801</v>
      </c>
      <c r="K9" s="17">
        <v>0.187240435023667</v>
      </c>
      <c r="L9" s="17">
        <v>0.27446542502389099</v>
      </c>
      <c r="M9" s="17"/>
      <c r="N9" s="17">
        <v>0.236684749920899</v>
      </c>
      <c r="O9" s="17">
        <v>0.165310939031721</v>
      </c>
      <c r="P9" s="17">
        <v>0.17809764035145201</v>
      </c>
      <c r="Q9" s="17">
        <v>0.145515306276496</v>
      </c>
      <c r="R9" s="17"/>
      <c r="S9" s="17">
        <v>0.18300404945509199</v>
      </c>
      <c r="T9" s="17">
        <v>0.21077630387883201</v>
      </c>
      <c r="U9" s="17">
        <v>0.21429779425985801</v>
      </c>
      <c r="V9" s="17">
        <v>0.21620965840758499</v>
      </c>
      <c r="W9" s="17">
        <v>0.16652088710635601</v>
      </c>
      <c r="X9" s="17">
        <v>0.18026291658684901</v>
      </c>
      <c r="Y9" s="17">
        <v>0.17255647484946601</v>
      </c>
      <c r="Z9" s="17">
        <v>0.17475600874980801</v>
      </c>
      <c r="AA9" s="17">
        <v>0.163806698612324</v>
      </c>
      <c r="AB9" s="17">
        <v>0.14451540326989401</v>
      </c>
      <c r="AC9" s="17">
        <v>0.178039683270768</v>
      </c>
      <c r="AD9" s="17">
        <v>0.14717724187821801</v>
      </c>
      <c r="AE9" s="17"/>
      <c r="AF9" s="17">
        <v>0.26569013409728998</v>
      </c>
      <c r="AG9" s="17">
        <v>0.15966097975640001</v>
      </c>
      <c r="AH9" s="17">
        <v>0.11077356423789</v>
      </c>
      <c r="AI9" s="17"/>
      <c r="AJ9" s="17">
        <v>0.34980871738715602</v>
      </c>
      <c r="AK9" s="17">
        <v>8.5982305514800905E-2</v>
      </c>
      <c r="AL9" s="17">
        <v>0.127943267432859</v>
      </c>
      <c r="AM9" s="17">
        <v>0.12096020523735999</v>
      </c>
      <c r="AN9" s="17">
        <v>0.100782809060165</v>
      </c>
      <c r="AO9" s="17"/>
      <c r="AP9" s="17">
        <v>0.49577065990515201</v>
      </c>
      <c r="AQ9" s="17">
        <v>7.2097017670452193E-2</v>
      </c>
      <c r="AR9" s="17">
        <v>0.12989061833740101</v>
      </c>
      <c r="AS9" s="17">
        <v>0.24757756226556599</v>
      </c>
      <c r="AT9" s="17">
        <v>0.124928214804032</v>
      </c>
      <c r="AU9" s="17"/>
      <c r="AV9" s="17">
        <v>0.199971803944168</v>
      </c>
      <c r="AW9" s="17">
        <v>0.15306417131967101</v>
      </c>
      <c r="AX9" s="17">
        <v>0.19347615560273601</v>
      </c>
      <c r="AY9" s="17">
        <v>0.17655318123890801</v>
      </c>
      <c r="AZ9" s="17">
        <v>0.203817616711126</v>
      </c>
    </row>
    <row r="10" spans="2:52" ht="30">
      <c r="B10" s="18" t="s">
        <v>228</v>
      </c>
      <c r="C10" s="17">
        <v>0.36767820005991902</v>
      </c>
      <c r="D10" s="17">
        <v>0.36021139980276601</v>
      </c>
      <c r="E10" s="17">
        <v>0.37507567217068299</v>
      </c>
      <c r="F10" s="17"/>
      <c r="G10" s="17">
        <v>0.381250828009497</v>
      </c>
      <c r="H10" s="17">
        <v>0.36136868699140501</v>
      </c>
      <c r="I10" s="17">
        <v>0.35730063330509199</v>
      </c>
      <c r="J10" s="17">
        <v>0.37261292274532898</v>
      </c>
      <c r="K10" s="17">
        <v>0.39241765194684203</v>
      </c>
      <c r="L10" s="17">
        <v>0.351637829551186</v>
      </c>
      <c r="M10" s="17"/>
      <c r="N10" s="17">
        <v>0.34935665166797503</v>
      </c>
      <c r="O10" s="17">
        <v>0.37482529167476603</v>
      </c>
      <c r="P10" s="17">
        <v>0.40095599116775599</v>
      </c>
      <c r="Q10" s="17">
        <v>0.353150055870466</v>
      </c>
      <c r="R10" s="17"/>
      <c r="S10" s="17">
        <v>0.331101551726245</v>
      </c>
      <c r="T10" s="17">
        <v>0.36476123083231299</v>
      </c>
      <c r="U10" s="17">
        <v>0.37270642292334999</v>
      </c>
      <c r="V10" s="17">
        <v>0.36556096780675901</v>
      </c>
      <c r="W10" s="17">
        <v>0.42877097744550002</v>
      </c>
      <c r="X10" s="17">
        <v>0.326660719517682</v>
      </c>
      <c r="Y10" s="17">
        <v>0.352237986208498</v>
      </c>
      <c r="Z10" s="17">
        <v>0.39157107576591199</v>
      </c>
      <c r="AA10" s="17">
        <v>0.35922877047676899</v>
      </c>
      <c r="AB10" s="17">
        <v>0.38941594025368498</v>
      </c>
      <c r="AC10" s="17">
        <v>0.40074324450156201</v>
      </c>
      <c r="AD10" s="17">
        <v>0.44443275691523698</v>
      </c>
      <c r="AE10" s="17"/>
      <c r="AF10" s="17">
        <v>0.37767348751483198</v>
      </c>
      <c r="AG10" s="17">
        <v>0.36100530866887498</v>
      </c>
      <c r="AH10" s="17">
        <v>0.37952332866973298</v>
      </c>
      <c r="AI10" s="17"/>
      <c r="AJ10" s="17">
        <v>0.38926314971226</v>
      </c>
      <c r="AK10" s="17">
        <v>0.31225783015627001</v>
      </c>
      <c r="AL10" s="17">
        <v>0.437619216163119</v>
      </c>
      <c r="AM10" s="17">
        <v>0.37492208751711598</v>
      </c>
      <c r="AN10" s="17">
        <v>0.37478607134270803</v>
      </c>
      <c r="AO10" s="17"/>
      <c r="AP10" s="17">
        <v>0.33602465872578902</v>
      </c>
      <c r="AQ10" s="17">
        <v>0.32381557680415701</v>
      </c>
      <c r="AR10" s="17">
        <v>0.45554139305833002</v>
      </c>
      <c r="AS10" s="17">
        <v>0.42930184301986501</v>
      </c>
      <c r="AT10" s="17">
        <v>0.39284295829717503</v>
      </c>
      <c r="AU10" s="17"/>
      <c r="AV10" s="17">
        <v>0.35000999088708401</v>
      </c>
      <c r="AW10" s="17">
        <v>0.387346817855241</v>
      </c>
      <c r="AX10" s="17">
        <v>0.37298323277099699</v>
      </c>
      <c r="AY10" s="17">
        <v>0.32804460271260399</v>
      </c>
      <c r="AZ10" s="17">
        <v>0.28250894449138703</v>
      </c>
    </row>
    <row r="11" spans="2:52" ht="30">
      <c r="B11" s="18" t="s">
        <v>229</v>
      </c>
      <c r="C11" s="17">
        <v>0.26448180081758998</v>
      </c>
      <c r="D11" s="17">
        <v>0.26542266173581602</v>
      </c>
      <c r="E11" s="17">
        <v>0.263184392373913</v>
      </c>
      <c r="F11" s="17"/>
      <c r="G11" s="17">
        <v>0.30479123215467602</v>
      </c>
      <c r="H11" s="17">
        <v>0.31439931067427401</v>
      </c>
      <c r="I11" s="17">
        <v>0.31095698359574397</v>
      </c>
      <c r="J11" s="17">
        <v>0.26146810071487397</v>
      </c>
      <c r="K11" s="17">
        <v>0.22363664169440001</v>
      </c>
      <c r="L11" s="17">
        <v>0.188937931903885</v>
      </c>
      <c r="M11" s="17"/>
      <c r="N11" s="17">
        <v>0.28668146567672897</v>
      </c>
      <c r="O11" s="17">
        <v>0.27798477996735699</v>
      </c>
      <c r="P11" s="17">
        <v>0.23643430211993</v>
      </c>
      <c r="Q11" s="17">
        <v>0.25036491274876299</v>
      </c>
      <c r="R11" s="17"/>
      <c r="S11" s="17">
        <v>0.30523396918639401</v>
      </c>
      <c r="T11" s="17">
        <v>0.22385142776729899</v>
      </c>
      <c r="U11" s="17">
        <v>0.27169164948145202</v>
      </c>
      <c r="V11" s="17">
        <v>0.23015586794891699</v>
      </c>
      <c r="W11" s="17">
        <v>0.206441358776835</v>
      </c>
      <c r="X11" s="17">
        <v>0.29422584896312498</v>
      </c>
      <c r="Y11" s="17">
        <v>0.242451485692567</v>
      </c>
      <c r="Z11" s="17">
        <v>0.261567960633455</v>
      </c>
      <c r="AA11" s="17">
        <v>0.29222621839525997</v>
      </c>
      <c r="AB11" s="17">
        <v>0.268518014000589</v>
      </c>
      <c r="AC11" s="17">
        <v>0.29528474757193401</v>
      </c>
      <c r="AD11" s="17">
        <v>0.27777495270969699</v>
      </c>
      <c r="AE11" s="17"/>
      <c r="AF11" s="17">
        <v>0.16746296030589999</v>
      </c>
      <c r="AG11" s="17">
        <v>0.34085963284361198</v>
      </c>
      <c r="AH11" s="17">
        <v>0.25084726773334398</v>
      </c>
      <c r="AI11" s="17"/>
      <c r="AJ11" s="17">
        <v>0.11424096596849601</v>
      </c>
      <c r="AK11" s="17">
        <v>0.466959347048711</v>
      </c>
      <c r="AL11" s="17">
        <v>0.30200276458347602</v>
      </c>
      <c r="AM11" s="17">
        <v>0.13643277310556701</v>
      </c>
      <c r="AN11" s="17">
        <v>0.20074388008919</v>
      </c>
      <c r="AO11" s="17"/>
      <c r="AP11" s="17">
        <v>5.1933000633355202E-2</v>
      </c>
      <c r="AQ11" s="17">
        <v>0.47311551557809201</v>
      </c>
      <c r="AR11" s="17">
        <v>0.265086926124255</v>
      </c>
      <c r="AS11" s="17">
        <v>0.112404526466813</v>
      </c>
      <c r="AT11" s="17">
        <v>9.2102008218050493E-2</v>
      </c>
      <c r="AU11" s="17"/>
      <c r="AV11" s="17">
        <v>0.229624075707835</v>
      </c>
      <c r="AW11" s="17">
        <v>0.26284368658504897</v>
      </c>
      <c r="AX11" s="17">
        <v>0.294673954742528</v>
      </c>
      <c r="AY11" s="17">
        <v>0.35056648340451602</v>
      </c>
      <c r="AZ11" s="17">
        <v>0.33757887049575303</v>
      </c>
    </row>
    <row r="12" spans="2:52">
      <c r="B12" s="18" t="s">
        <v>61</v>
      </c>
      <c r="C12" s="19">
        <v>0.18519842590810801</v>
      </c>
      <c r="D12" s="19">
        <v>0.17464826161708</v>
      </c>
      <c r="E12" s="19">
        <v>0.19460735992512601</v>
      </c>
      <c r="F12" s="19"/>
      <c r="G12" s="19">
        <v>0.16330522544527301</v>
      </c>
      <c r="H12" s="19">
        <v>0.17928752085768099</v>
      </c>
      <c r="I12" s="19">
        <v>0.18564071462721099</v>
      </c>
      <c r="J12" s="19">
        <v>0.19940183859427801</v>
      </c>
      <c r="K12" s="19">
        <v>0.196705271335092</v>
      </c>
      <c r="L12" s="19">
        <v>0.18495881352103699</v>
      </c>
      <c r="M12" s="19"/>
      <c r="N12" s="19">
        <v>0.127277132734397</v>
      </c>
      <c r="O12" s="19">
        <v>0.18187898932615601</v>
      </c>
      <c r="P12" s="19">
        <v>0.18451206636086201</v>
      </c>
      <c r="Q12" s="19">
        <v>0.25096972510427401</v>
      </c>
      <c r="R12" s="19"/>
      <c r="S12" s="19">
        <v>0.180660429632269</v>
      </c>
      <c r="T12" s="19">
        <v>0.20061103752155701</v>
      </c>
      <c r="U12" s="19">
        <v>0.14130413333534</v>
      </c>
      <c r="V12" s="19">
        <v>0.18807350583673799</v>
      </c>
      <c r="W12" s="19">
        <v>0.19826677667130899</v>
      </c>
      <c r="X12" s="19">
        <v>0.19885051493234401</v>
      </c>
      <c r="Y12" s="19">
        <v>0.23275405324946899</v>
      </c>
      <c r="Z12" s="19">
        <v>0.172104954850825</v>
      </c>
      <c r="AA12" s="19">
        <v>0.18473831251564801</v>
      </c>
      <c r="AB12" s="19">
        <v>0.19755064247583101</v>
      </c>
      <c r="AC12" s="19">
        <v>0.12593232465573601</v>
      </c>
      <c r="AD12" s="19">
        <v>0.13061504849684799</v>
      </c>
      <c r="AE12" s="19"/>
      <c r="AF12" s="19">
        <v>0.18917341808197799</v>
      </c>
      <c r="AG12" s="19">
        <v>0.138474078731113</v>
      </c>
      <c r="AH12" s="19">
        <v>0.258855839359033</v>
      </c>
      <c r="AI12" s="19"/>
      <c r="AJ12" s="19">
        <v>0.146687166932088</v>
      </c>
      <c r="AK12" s="19">
        <v>0.134800517280218</v>
      </c>
      <c r="AL12" s="19">
        <v>0.13243475182054501</v>
      </c>
      <c r="AM12" s="19">
        <v>0.36768493413995801</v>
      </c>
      <c r="AN12" s="19">
        <v>0.32368723950793699</v>
      </c>
      <c r="AO12" s="19"/>
      <c r="AP12" s="19">
        <v>0.116271680735704</v>
      </c>
      <c r="AQ12" s="19">
        <v>0.130971889947298</v>
      </c>
      <c r="AR12" s="19">
        <v>0.149481062480014</v>
      </c>
      <c r="AS12" s="19">
        <v>0.21071606824775599</v>
      </c>
      <c r="AT12" s="19">
        <v>0.390126818680742</v>
      </c>
      <c r="AU12" s="19"/>
      <c r="AV12" s="19">
        <v>0.220394129460914</v>
      </c>
      <c r="AW12" s="19">
        <v>0.19674532424003899</v>
      </c>
      <c r="AX12" s="19">
        <v>0.138866656883738</v>
      </c>
      <c r="AY12" s="19">
        <v>0.14483573264397201</v>
      </c>
      <c r="AZ12" s="19">
        <v>0.17609456830173401</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101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1033</v>
      </c>
      <c r="D7" s="10">
        <v>533</v>
      </c>
      <c r="E7" s="10">
        <v>497</v>
      </c>
      <c r="F7" s="10"/>
      <c r="G7" s="10">
        <v>129</v>
      </c>
      <c r="H7" s="10">
        <v>182</v>
      </c>
      <c r="I7" s="10">
        <v>189</v>
      </c>
      <c r="J7" s="10">
        <v>172</v>
      </c>
      <c r="K7" s="10">
        <v>141</v>
      </c>
      <c r="L7" s="10">
        <v>220</v>
      </c>
      <c r="M7" s="10"/>
      <c r="N7" s="10">
        <v>310</v>
      </c>
      <c r="O7" s="10">
        <v>297</v>
      </c>
      <c r="P7" s="10">
        <v>188</v>
      </c>
      <c r="Q7" s="10">
        <v>233</v>
      </c>
      <c r="R7" s="10"/>
      <c r="S7" s="10">
        <v>131</v>
      </c>
      <c r="T7" s="10">
        <v>156</v>
      </c>
      <c r="U7" s="10">
        <v>89</v>
      </c>
      <c r="V7" s="10">
        <v>104</v>
      </c>
      <c r="W7" s="10">
        <v>74</v>
      </c>
      <c r="X7" s="10">
        <v>88</v>
      </c>
      <c r="Y7" s="10">
        <v>85</v>
      </c>
      <c r="Z7" s="10">
        <v>46</v>
      </c>
      <c r="AA7" s="10">
        <v>119</v>
      </c>
      <c r="AB7" s="10">
        <v>68</v>
      </c>
      <c r="AC7" s="10">
        <v>47</v>
      </c>
      <c r="AD7" s="10">
        <v>26</v>
      </c>
      <c r="AE7" s="10"/>
      <c r="AF7" s="10">
        <v>335</v>
      </c>
      <c r="AG7" s="10">
        <v>421</v>
      </c>
      <c r="AH7" s="10">
        <v>187</v>
      </c>
      <c r="AI7" s="10"/>
      <c r="AJ7" s="10">
        <v>349</v>
      </c>
      <c r="AK7" s="10">
        <v>304</v>
      </c>
      <c r="AL7" s="10">
        <v>69</v>
      </c>
      <c r="AM7" s="10">
        <v>8</v>
      </c>
      <c r="AN7" s="10">
        <v>147</v>
      </c>
      <c r="AO7" s="10"/>
      <c r="AP7" s="10">
        <v>195</v>
      </c>
      <c r="AQ7" s="10">
        <v>410</v>
      </c>
      <c r="AR7" s="10">
        <v>79</v>
      </c>
      <c r="AS7" s="10">
        <v>107</v>
      </c>
      <c r="AT7" s="10">
        <v>90</v>
      </c>
      <c r="AU7" s="10"/>
      <c r="AV7" s="10">
        <v>258</v>
      </c>
      <c r="AW7" s="10">
        <v>219</v>
      </c>
      <c r="AX7" s="10">
        <v>292</v>
      </c>
      <c r="AY7" s="10">
        <v>105</v>
      </c>
      <c r="AZ7" s="10">
        <v>19</v>
      </c>
    </row>
    <row r="8" spans="2:52" ht="30" customHeight="1">
      <c r="B8" s="11" t="s">
        <v>68</v>
      </c>
      <c r="C8" s="11">
        <v>1028</v>
      </c>
      <c r="D8" s="11">
        <v>523</v>
      </c>
      <c r="E8" s="11">
        <v>502</v>
      </c>
      <c r="F8" s="11"/>
      <c r="G8" s="11">
        <v>142</v>
      </c>
      <c r="H8" s="11">
        <v>180</v>
      </c>
      <c r="I8" s="11">
        <v>183</v>
      </c>
      <c r="J8" s="11">
        <v>171</v>
      </c>
      <c r="K8" s="11">
        <v>136</v>
      </c>
      <c r="L8" s="11">
        <v>216</v>
      </c>
      <c r="M8" s="11"/>
      <c r="N8" s="11">
        <v>278</v>
      </c>
      <c r="O8" s="11">
        <v>273</v>
      </c>
      <c r="P8" s="11">
        <v>223</v>
      </c>
      <c r="Q8" s="11">
        <v>250</v>
      </c>
      <c r="R8" s="11"/>
      <c r="S8" s="11">
        <v>131</v>
      </c>
      <c r="T8" s="11">
        <v>147</v>
      </c>
      <c r="U8" s="11">
        <v>87</v>
      </c>
      <c r="V8" s="11">
        <v>102</v>
      </c>
      <c r="W8" s="11">
        <v>69</v>
      </c>
      <c r="X8" s="11">
        <v>91</v>
      </c>
      <c r="Y8" s="11">
        <v>79</v>
      </c>
      <c r="Z8" s="11">
        <v>43</v>
      </c>
      <c r="AA8" s="11">
        <v>116</v>
      </c>
      <c r="AB8" s="11">
        <v>88</v>
      </c>
      <c r="AC8" s="11">
        <v>48</v>
      </c>
      <c r="AD8" s="11">
        <v>29</v>
      </c>
      <c r="AE8" s="11"/>
      <c r="AF8" s="11">
        <v>331</v>
      </c>
      <c r="AG8" s="11">
        <v>412</v>
      </c>
      <c r="AH8" s="11">
        <v>188</v>
      </c>
      <c r="AI8" s="11"/>
      <c r="AJ8" s="11">
        <v>338</v>
      </c>
      <c r="AK8" s="11">
        <v>298</v>
      </c>
      <c r="AL8" s="11">
        <v>66</v>
      </c>
      <c r="AM8" s="11">
        <v>8</v>
      </c>
      <c r="AN8" s="11">
        <v>152</v>
      </c>
      <c r="AO8" s="11"/>
      <c r="AP8" s="11">
        <v>187</v>
      </c>
      <c r="AQ8" s="11">
        <v>413</v>
      </c>
      <c r="AR8" s="11">
        <v>75</v>
      </c>
      <c r="AS8" s="11">
        <v>107</v>
      </c>
      <c r="AT8" s="11">
        <v>89</v>
      </c>
      <c r="AU8" s="11"/>
      <c r="AV8" s="11">
        <v>264</v>
      </c>
      <c r="AW8" s="11">
        <v>226</v>
      </c>
      <c r="AX8" s="11">
        <v>287</v>
      </c>
      <c r="AY8" s="11">
        <v>96</v>
      </c>
      <c r="AZ8" s="11">
        <v>15</v>
      </c>
    </row>
    <row r="9" spans="2:52">
      <c r="B9" s="18" t="s">
        <v>102</v>
      </c>
      <c r="C9" s="17">
        <v>0.129350668795643</v>
      </c>
      <c r="D9" s="17">
        <v>0.16901516259864199</v>
      </c>
      <c r="E9" s="17">
        <v>8.8749991305428003E-2</v>
      </c>
      <c r="F9" s="17"/>
      <c r="G9" s="17">
        <v>0.113403820768764</v>
      </c>
      <c r="H9" s="17">
        <v>0.218281126376903</v>
      </c>
      <c r="I9" s="17">
        <v>0.131135488608602</v>
      </c>
      <c r="J9" s="17">
        <v>0.102181891392696</v>
      </c>
      <c r="K9" s="17">
        <v>0.10398778416597899</v>
      </c>
      <c r="L9" s="17">
        <v>0.101437933169803</v>
      </c>
      <c r="M9" s="17"/>
      <c r="N9" s="17">
        <v>0.179589023570187</v>
      </c>
      <c r="O9" s="17">
        <v>0.129492921883856</v>
      </c>
      <c r="P9" s="17">
        <v>0.10414899619941299</v>
      </c>
      <c r="Q9" s="17">
        <v>9.8381266975246406E-2</v>
      </c>
      <c r="R9" s="17"/>
      <c r="S9" s="17">
        <v>0.13754015099528299</v>
      </c>
      <c r="T9" s="17">
        <v>0.12307563071975899</v>
      </c>
      <c r="U9" s="17">
        <v>0.15950876036710701</v>
      </c>
      <c r="V9" s="17">
        <v>0.118371524438141</v>
      </c>
      <c r="W9" s="17">
        <v>9.2196399422727199E-2</v>
      </c>
      <c r="X9" s="17">
        <v>9.9110150548711695E-2</v>
      </c>
      <c r="Y9" s="17">
        <v>0.137361425001054</v>
      </c>
      <c r="Z9" s="17">
        <v>9.89392968691057E-2</v>
      </c>
      <c r="AA9" s="17">
        <v>0.16756208894087901</v>
      </c>
      <c r="AB9" s="17">
        <v>0.107718298875247</v>
      </c>
      <c r="AC9" s="17">
        <v>9.9912630817809794E-2</v>
      </c>
      <c r="AD9" s="17">
        <v>0.239565537410552</v>
      </c>
      <c r="AE9" s="17"/>
      <c r="AF9" s="17">
        <v>8.3433113608109205E-2</v>
      </c>
      <c r="AG9" s="17">
        <v>0.184910403282456</v>
      </c>
      <c r="AH9" s="17">
        <v>0.100016608129465</v>
      </c>
      <c r="AI9" s="17"/>
      <c r="AJ9" s="17">
        <v>0.13336122558347299</v>
      </c>
      <c r="AK9" s="17">
        <v>0.19190330474460601</v>
      </c>
      <c r="AL9" s="17">
        <v>0.178688160513959</v>
      </c>
      <c r="AM9" s="17">
        <v>0</v>
      </c>
      <c r="AN9" s="17">
        <v>5.8441580545544401E-2</v>
      </c>
      <c r="AO9" s="17"/>
      <c r="AP9" s="17">
        <v>8.8471257247644902E-2</v>
      </c>
      <c r="AQ9" s="17">
        <v>0.21340693405479699</v>
      </c>
      <c r="AR9" s="17">
        <v>0.19836802479589599</v>
      </c>
      <c r="AS9" s="17">
        <v>5.1088072452872897E-2</v>
      </c>
      <c r="AT9" s="17">
        <v>2.4348728827125701E-2</v>
      </c>
      <c r="AU9" s="17"/>
      <c r="AV9" s="17">
        <v>0.108600886720445</v>
      </c>
      <c r="AW9" s="17">
        <v>8.1315695072730398E-2</v>
      </c>
      <c r="AX9" s="17">
        <v>0.160433739487094</v>
      </c>
      <c r="AY9" s="17">
        <v>0.26043946208241397</v>
      </c>
      <c r="AZ9" s="17">
        <v>0.34079024877702901</v>
      </c>
    </row>
    <row r="10" spans="2:52" ht="30">
      <c r="B10" s="18" t="s">
        <v>103</v>
      </c>
      <c r="C10" s="17">
        <v>0.33401039408003103</v>
      </c>
      <c r="D10" s="17">
        <v>0.32813784958824499</v>
      </c>
      <c r="E10" s="17">
        <v>0.33834600372157098</v>
      </c>
      <c r="F10" s="17"/>
      <c r="G10" s="17">
        <v>0.42977378690602203</v>
      </c>
      <c r="H10" s="17">
        <v>0.32117682157125998</v>
      </c>
      <c r="I10" s="17">
        <v>0.38301114084897298</v>
      </c>
      <c r="J10" s="17">
        <v>0.27186448992158402</v>
      </c>
      <c r="K10" s="17">
        <v>0.34347678887907201</v>
      </c>
      <c r="L10" s="17">
        <v>0.28345093177783798</v>
      </c>
      <c r="M10" s="17"/>
      <c r="N10" s="17">
        <v>0.36250902211738101</v>
      </c>
      <c r="O10" s="17">
        <v>0.32193005534765301</v>
      </c>
      <c r="P10" s="17">
        <v>0.34218676560036998</v>
      </c>
      <c r="Q10" s="17">
        <v>0.30279105042579801</v>
      </c>
      <c r="R10" s="17"/>
      <c r="S10" s="17">
        <v>0.351425795682695</v>
      </c>
      <c r="T10" s="17">
        <v>0.31393990542507599</v>
      </c>
      <c r="U10" s="17">
        <v>0.29484531089987398</v>
      </c>
      <c r="V10" s="17">
        <v>0.25282562552951898</v>
      </c>
      <c r="W10" s="17">
        <v>0.33620639172473699</v>
      </c>
      <c r="X10" s="17">
        <v>0.37197526115297302</v>
      </c>
      <c r="Y10" s="17">
        <v>0.29239522194034701</v>
      </c>
      <c r="Z10" s="17">
        <v>0.416701570726632</v>
      </c>
      <c r="AA10" s="17">
        <v>0.34643821016683901</v>
      </c>
      <c r="AB10" s="17">
        <v>0.29942372303452103</v>
      </c>
      <c r="AC10" s="17">
        <v>0.51329963910443499</v>
      </c>
      <c r="AD10" s="17">
        <v>0.38269022923329099</v>
      </c>
      <c r="AE10" s="17"/>
      <c r="AF10" s="17">
        <v>0.27990785490956799</v>
      </c>
      <c r="AG10" s="17">
        <v>0.384705624550711</v>
      </c>
      <c r="AH10" s="17">
        <v>0.30818270113881802</v>
      </c>
      <c r="AI10" s="17"/>
      <c r="AJ10" s="17">
        <v>0.27898652064902701</v>
      </c>
      <c r="AK10" s="17">
        <v>0.43395034129830601</v>
      </c>
      <c r="AL10" s="17">
        <v>0.30294173576470901</v>
      </c>
      <c r="AM10" s="17">
        <v>0.11206845020159301</v>
      </c>
      <c r="AN10" s="17">
        <v>0.25283053763642399</v>
      </c>
      <c r="AO10" s="17"/>
      <c r="AP10" s="17">
        <v>0.275554004280195</v>
      </c>
      <c r="AQ10" s="17">
        <v>0.45847723715463301</v>
      </c>
      <c r="AR10" s="17">
        <v>0.27471603944274903</v>
      </c>
      <c r="AS10" s="17">
        <v>0.215948663169585</v>
      </c>
      <c r="AT10" s="17">
        <v>0.194004211471689</v>
      </c>
      <c r="AU10" s="17"/>
      <c r="AV10" s="17">
        <v>0.29576750144143998</v>
      </c>
      <c r="AW10" s="17">
        <v>0.34064760863038901</v>
      </c>
      <c r="AX10" s="17">
        <v>0.38317102400521902</v>
      </c>
      <c r="AY10" s="17">
        <v>0.36458357686736098</v>
      </c>
      <c r="AZ10" s="17">
        <v>0.30500654636399399</v>
      </c>
    </row>
    <row r="11" spans="2:52">
      <c r="B11" s="18" t="s">
        <v>104</v>
      </c>
      <c r="C11" s="17">
        <v>0.38468531175652698</v>
      </c>
      <c r="D11" s="17">
        <v>0.39761302234409801</v>
      </c>
      <c r="E11" s="17">
        <v>0.37142527038638301</v>
      </c>
      <c r="F11" s="17"/>
      <c r="G11" s="17">
        <v>0.31145539693058999</v>
      </c>
      <c r="H11" s="17">
        <v>0.285369949913648</v>
      </c>
      <c r="I11" s="17">
        <v>0.29845697227727902</v>
      </c>
      <c r="J11" s="17">
        <v>0.46682477275786699</v>
      </c>
      <c r="K11" s="17">
        <v>0.43138328593529901</v>
      </c>
      <c r="L11" s="17">
        <v>0.49469343316435599</v>
      </c>
      <c r="M11" s="17"/>
      <c r="N11" s="17">
        <v>0.32944442661058099</v>
      </c>
      <c r="O11" s="17">
        <v>0.40268698767267302</v>
      </c>
      <c r="P11" s="17">
        <v>0.39433506635495502</v>
      </c>
      <c r="Q11" s="17">
        <v>0.42177664484711103</v>
      </c>
      <c r="R11" s="17"/>
      <c r="S11" s="17">
        <v>0.38663834640182798</v>
      </c>
      <c r="T11" s="17">
        <v>0.43547352507095699</v>
      </c>
      <c r="U11" s="17">
        <v>0.38898406618862702</v>
      </c>
      <c r="V11" s="17">
        <v>0.42532162471768897</v>
      </c>
      <c r="W11" s="17">
        <v>0.43996066942315798</v>
      </c>
      <c r="X11" s="17">
        <v>0.40765653927385997</v>
      </c>
      <c r="Y11" s="17">
        <v>0.43825998433378299</v>
      </c>
      <c r="Z11" s="17">
        <v>0.35789781147809802</v>
      </c>
      <c r="AA11" s="17">
        <v>0.26085995654264799</v>
      </c>
      <c r="AB11" s="17">
        <v>0.40175206694237298</v>
      </c>
      <c r="AC11" s="17">
        <v>0.306617114547513</v>
      </c>
      <c r="AD11" s="17">
        <v>0.22783394422178399</v>
      </c>
      <c r="AE11" s="17"/>
      <c r="AF11" s="17">
        <v>0.50774681741284999</v>
      </c>
      <c r="AG11" s="17">
        <v>0.31823739708829402</v>
      </c>
      <c r="AH11" s="17">
        <v>0.31805929487086898</v>
      </c>
      <c r="AI11" s="17"/>
      <c r="AJ11" s="17">
        <v>0.44910450383294898</v>
      </c>
      <c r="AK11" s="17">
        <v>0.29365463863322999</v>
      </c>
      <c r="AL11" s="17">
        <v>0.450232225687976</v>
      </c>
      <c r="AM11" s="17">
        <v>0.53385511266159602</v>
      </c>
      <c r="AN11" s="17">
        <v>0.382179826269537</v>
      </c>
      <c r="AO11" s="17"/>
      <c r="AP11" s="17">
        <v>0.49189297690099998</v>
      </c>
      <c r="AQ11" s="17">
        <v>0.27144512397785497</v>
      </c>
      <c r="AR11" s="17">
        <v>0.44197696664999298</v>
      </c>
      <c r="AS11" s="17">
        <v>0.550506381692354</v>
      </c>
      <c r="AT11" s="17">
        <v>0.41706677594237401</v>
      </c>
      <c r="AU11" s="17"/>
      <c r="AV11" s="17">
        <v>0.413245723748979</v>
      </c>
      <c r="AW11" s="17">
        <v>0.45402301283131002</v>
      </c>
      <c r="AX11" s="17">
        <v>0.32318060205625498</v>
      </c>
      <c r="AY11" s="17">
        <v>0.25302441956537702</v>
      </c>
      <c r="AZ11" s="17">
        <v>0.26911593005694101</v>
      </c>
    </row>
    <row r="12" spans="2:52">
      <c r="B12" s="18" t="s">
        <v>105</v>
      </c>
      <c r="C12" s="17">
        <v>4.8521860443522899E-2</v>
      </c>
      <c r="D12" s="17">
        <v>3.5696637277209897E-2</v>
      </c>
      <c r="E12" s="17">
        <v>6.2155315694168101E-2</v>
      </c>
      <c r="F12" s="17"/>
      <c r="G12" s="17">
        <v>6.1075469769586402E-2</v>
      </c>
      <c r="H12" s="17">
        <v>6.7756248039792993E-2</v>
      </c>
      <c r="I12" s="17">
        <v>5.9867212041492902E-2</v>
      </c>
      <c r="J12" s="17">
        <v>2.0504304142498299E-2</v>
      </c>
      <c r="K12" s="17">
        <v>4.3466072051046301E-2</v>
      </c>
      <c r="L12" s="17">
        <v>3.9957437550791099E-2</v>
      </c>
      <c r="M12" s="17"/>
      <c r="N12" s="17">
        <v>5.7537023276256698E-2</v>
      </c>
      <c r="O12" s="17">
        <v>4.6685059796887501E-2</v>
      </c>
      <c r="P12" s="17">
        <v>5.0562137378879601E-2</v>
      </c>
      <c r="Q12" s="17">
        <v>3.5464048671278198E-2</v>
      </c>
      <c r="R12" s="17"/>
      <c r="S12" s="17">
        <v>5.84799668314075E-2</v>
      </c>
      <c r="T12" s="17">
        <v>3.4706351906389703E-2</v>
      </c>
      <c r="U12" s="17">
        <v>6.7193913935208197E-2</v>
      </c>
      <c r="V12" s="17">
        <v>4.7094078686165303E-2</v>
      </c>
      <c r="W12" s="17">
        <v>1.3819581494177601E-2</v>
      </c>
      <c r="X12" s="17">
        <v>2.45609216245644E-2</v>
      </c>
      <c r="Y12" s="17">
        <v>4.7234959025987497E-2</v>
      </c>
      <c r="Z12" s="17">
        <v>3.9463853582322003E-2</v>
      </c>
      <c r="AA12" s="17">
        <v>6.7361853960117304E-2</v>
      </c>
      <c r="AB12" s="17">
        <v>7.9211531780182406E-2</v>
      </c>
      <c r="AC12" s="17">
        <v>2.4842928516565901E-2</v>
      </c>
      <c r="AD12" s="17">
        <v>6.77939852068698E-2</v>
      </c>
      <c r="AE12" s="17"/>
      <c r="AF12" s="17">
        <v>3.5208802026325398E-2</v>
      </c>
      <c r="AG12" s="17">
        <v>4.9983000354786401E-2</v>
      </c>
      <c r="AH12" s="17">
        <v>6.0090681780176701E-2</v>
      </c>
      <c r="AI12" s="17"/>
      <c r="AJ12" s="17">
        <v>4.2814973830901097E-2</v>
      </c>
      <c r="AK12" s="17">
        <v>3.4589561391321397E-2</v>
      </c>
      <c r="AL12" s="17">
        <v>4.1694962283247601E-2</v>
      </c>
      <c r="AM12" s="17">
        <v>0.11279600150390801</v>
      </c>
      <c r="AN12" s="17">
        <v>5.3597241195014099E-2</v>
      </c>
      <c r="AO12" s="17"/>
      <c r="AP12" s="17">
        <v>3.9844480800890501E-2</v>
      </c>
      <c r="AQ12" s="17">
        <v>2.22536839619763E-2</v>
      </c>
      <c r="AR12" s="17">
        <v>4.9062544317859599E-2</v>
      </c>
      <c r="AS12" s="17">
        <v>5.6690521382518101E-2</v>
      </c>
      <c r="AT12" s="17">
        <v>8.4573746081785098E-2</v>
      </c>
      <c r="AU12" s="17"/>
      <c r="AV12" s="17">
        <v>3.7772322392134502E-2</v>
      </c>
      <c r="AW12" s="17">
        <v>3.2061455667185601E-2</v>
      </c>
      <c r="AX12" s="17">
        <v>6.0559637833985401E-2</v>
      </c>
      <c r="AY12" s="17">
        <v>7.4026047279574694E-2</v>
      </c>
      <c r="AZ12" s="17">
        <v>0</v>
      </c>
    </row>
    <row r="13" spans="2:52">
      <c r="B13" s="18" t="s">
        <v>106</v>
      </c>
      <c r="C13" s="17">
        <v>4.3479263888226302E-2</v>
      </c>
      <c r="D13" s="17">
        <v>3.80223410629148E-2</v>
      </c>
      <c r="E13" s="17">
        <v>4.9407841503208302E-2</v>
      </c>
      <c r="F13" s="17"/>
      <c r="G13" s="17">
        <v>3.0154639431280598E-2</v>
      </c>
      <c r="H13" s="17">
        <v>1.4561737804537201E-2</v>
      </c>
      <c r="I13" s="17">
        <v>3.9625675380387498E-2</v>
      </c>
      <c r="J13" s="17">
        <v>5.5396880354466903E-2</v>
      </c>
      <c r="K13" s="17">
        <v>5.5796087546064001E-2</v>
      </c>
      <c r="L13" s="17">
        <v>6.25257911962461E-2</v>
      </c>
      <c r="M13" s="17"/>
      <c r="N13" s="17">
        <v>5.1224188794770101E-2</v>
      </c>
      <c r="O13" s="17">
        <v>4.84356958330504E-2</v>
      </c>
      <c r="P13" s="17">
        <v>4.1922044385501601E-2</v>
      </c>
      <c r="Q13" s="17">
        <v>3.1715344312699102E-2</v>
      </c>
      <c r="R13" s="17"/>
      <c r="S13" s="17">
        <v>4.9102903704583097E-2</v>
      </c>
      <c r="T13" s="17">
        <v>3.7962076827353398E-2</v>
      </c>
      <c r="U13" s="17">
        <v>4.3947908365156198E-2</v>
      </c>
      <c r="V13" s="17">
        <v>2.9637953773460499E-2</v>
      </c>
      <c r="W13" s="17">
        <v>4.2110412784598698E-2</v>
      </c>
      <c r="X13" s="17">
        <v>5.2336588579356698E-2</v>
      </c>
      <c r="Y13" s="17">
        <v>2.50605899164291E-2</v>
      </c>
      <c r="Z13" s="17">
        <v>2.25953627863721E-2</v>
      </c>
      <c r="AA13" s="17">
        <v>7.3069200978165202E-2</v>
      </c>
      <c r="AB13" s="17">
        <v>5.8883090481325999E-2</v>
      </c>
      <c r="AC13" s="17">
        <v>3.4542905436948303E-2</v>
      </c>
      <c r="AD13" s="17">
        <v>0</v>
      </c>
      <c r="AE13" s="17"/>
      <c r="AF13" s="17">
        <v>6.2310819172243903E-2</v>
      </c>
      <c r="AG13" s="17">
        <v>3.2459170624832501E-2</v>
      </c>
      <c r="AH13" s="17">
        <v>4.6904997105976703E-2</v>
      </c>
      <c r="AI13" s="17"/>
      <c r="AJ13" s="17">
        <v>7.7813892423087894E-2</v>
      </c>
      <c r="AK13" s="17">
        <v>1.5678442671133101E-2</v>
      </c>
      <c r="AL13" s="17">
        <v>1.38089772688662E-2</v>
      </c>
      <c r="AM13" s="17">
        <v>0.12659602977797901</v>
      </c>
      <c r="AN13" s="17">
        <v>5.7058434121780001E-2</v>
      </c>
      <c r="AO13" s="17"/>
      <c r="AP13" s="17">
        <v>9.8135338648142501E-2</v>
      </c>
      <c r="AQ13" s="17">
        <v>2.4064832084190499E-3</v>
      </c>
      <c r="AR13" s="17">
        <v>2.4868719549810799E-2</v>
      </c>
      <c r="AS13" s="17">
        <v>9.7347024303496899E-2</v>
      </c>
      <c r="AT13" s="17">
        <v>3.5389497682770402E-2</v>
      </c>
      <c r="AU13" s="17"/>
      <c r="AV13" s="17">
        <v>7.2082259462980899E-2</v>
      </c>
      <c r="AW13" s="17">
        <v>2.7439044972270898E-2</v>
      </c>
      <c r="AX13" s="17">
        <v>3.43856923060906E-2</v>
      </c>
      <c r="AY13" s="17">
        <v>3.61054599321722E-2</v>
      </c>
      <c r="AZ13" s="17">
        <v>8.5087274802036206E-2</v>
      </c>
    </row>
    <row r="14" spans="2:52">
      <c r="B14" s="18" t="s">
        <v>107</v>
      </c>
      <c r="C14" s="19">
        <v>5.9952501036050501E-2</v>
      </c>
      <c r="D14" s="19">
        <v>3.1514987128890101E-2</v>
      </c>
      <c r="E14" s="19">
        <v>8.9915577389241899E-2</v>
      </c>
      <c r="F14" s="19"/>
      <c r="G14" s="19">
        <v>5.4136886193757297E-2</v>
      </c>
      <c r="H14" s="19">
        <v>9.2854116293858396E-2</v>
      </c>
      <c r="I14" s="19">
        <v>8.7903510843265503E-2</v>
      </c>
      <c r="J14" s="19">
        <v>8.3227661430887903E-2</v>
      </c>
      <c r="K14" s="19">
        <v>2.1889981422538701E-2</v>
      </c>
      <c r="L14" s="19">
        <v>1.79344731409662E-2</v>
      </c>
      <c r="M14" s="19"/>
      <c r="N14" s="19">
        <v>1.9696315630823798E-2</v>
      </c>
      <c r="O14" s="19">
        <v>5.0769279465881299E-2</v>
      </c>
      <c r="P14" s="19">
        <v>6.6844990080881295E-2</v>
      </c>
      <c r="Q14" s="19">
        <v>0.109871644767867</v>
      </c>
      <c r="R14" s="19"/>
      <c r="S14" s="19">
        <v>1.6812836384202501E-2</v>
      </c>
      <c r="T14" s="19">
        <v>5.48425100504654E-2</v>
      </c>
      <c r="U14" s="19">
        <v>4.5520040244027601E-2</v>
      </c>
      <c r="V14" s="19">
        <v>0.126749192855026</v>
      </c>
      <c r="W14" s="19">
        <v>7.5706545150601101E-2</v>
      </c>
      <c r="X14" s="19">
        <v>4.4360538820534298E-2</v>
      </c>
      <c r="Y14" s="19">
        <v>5.96878197823991E-2</v>
      </c>
      <c r="Z14" s="19">
        <v>6.4402104557469794E-2</v>
      </c>
      <c r="AA14" s="19">
        <v>8.4708689411351901E-2</v>
      </c>
      <c r="AB14" s="19">
        <v>5.3011288886350302E-2</v>
      </c>
      <c r="AC14" s="19">
        <v>2.0784781576727199E-2</v>
      </c>
      <c r="AD14" s="19">
        <v>8.2116303927502493E-2</v>
      </c>
      <c r="AE14" s="19"/>
      <c r="AF14" s="19">
        <v>3.13925928709037E-2</v>
      </c>
      <c r="AG14" s="19">
        <v>2.9704404098919199E-2</v>
      </c>
      <c r="AH14" s="19">
        <v>0.16674571697469501</v>
      </c>
      <c r="AI14" s="19"/>
      <c r="AJ14" s="19">
        <v>1.7918883680561101E-2</v>
      </c>
      <c r="AK14" s="19">
        <v>3.0223711261403899E-2</v>
      </c>
      <c r="AL14" s="19">
        <v>1.2633938481242399E-2</v>
      </c>
      <c r="AM14" s="19">
        <v>0.114684405854925</v>
      </c>
      <c r="AN14" s="19">
        <v>0.195892380231701</v>
      </c>
      <c r="AO14" s="19"/>
      <c r="AP14" s="19">
        <v>6.1019421221277298E-3</v>
      </c>
      <c r="AQ14" s="19">
        <v>3.2010537642320001E-2</v>
      </c>
      <c r="AR14" s="19">
        <v>1.1007705243692101E-2</v>
      </c>
      <c r="AS14" s="19">
        <v>2.84193369991734E-2</v>
      </c>
      <c r="AT14" s="19">
        <v>0.24461703999425499</v>
      </c>
      <c r="AU14" s="19"/>
      <c r="AV14" s="19">
        <v>7.2531306234020695E-2</v>
      </c>
      <c r="AW14" s="19">
        <v>6.4513182826113902E-2</v>
      </c>
      <c r="AX14" s="19">
        <v>3.8269304311356001E-2</v>
      </c>
      <c r="AY14" s="19">
        <v>1.1821034273100901E-2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G18"/>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491</v>
      </c>
      <c r="E2" s="30"/>
      <c r="F2" s="30"/>
      <c r="G2" s="30"/>
    </row>
    <row r="6" spans="2:7" ht="50.1" customHeight="1">
      <c r="B6" s="20" t="s">
        <v>26</v>
      </c>
      <c r="C6" s="20" t="s">
        <v>492</v>
      </c>
      <c r="D6" s="20" t="s">
        <v>493</v>
      </c>
      <c r="E6" s="20" t="s">
        <v>494</v>
      </c>
      <c r="F6" s="20" t="s">
        <v>495</v>
      </c>
    </row>
    <row r="7" spans="2:7" ht="30">
      <c r="B7" s="18" t="s">
        <v>238</v>
      </c>
      <c r="C7" s="17">
        <v>0.175918819619725</v>
      </c>
      <c r="D7" s="17">
        <v>0.12856456641724501</v>
      </c>
      <c r="E7" s="17">
        <v>0.167338912734627</v>
      </c>
      <c r="F7" s="17">
        <v>0.171767619800443</v>
      </c>
    </row>
    <row r="8" spans="2:7" ht="30">
      <c r="B8" s="18" t="s">
        <v>239</v>
      </c>
      <c r="C8" s="17">
        <v>0.27356532741598899</v>
      </c>
      <c r="D8" s="17">
        <v>0.35366106121381502</v>
      </c>
      <c r="E8" s="17">
        <v>0.294343148849948</v>
      </c>
      <c r="F8" s="17">
        <v>0.28859760608969398</v>
      </c>
    </row>
    <row r="9" spans="2:7" ht="45">
      <c r="B9" s="18" t="s">
        <v>240</v>
      </c>
      <c r="C9" s="17">
        <v>0.21608842683577201</v>
      </c>
      <c r="D9" s="17">
        <v>0.168655478471155</v>
      </c>
      <c r="E9" s="17">
        <v>0.19203368723306599</v>
      </c>
      <c r="F9" s="17">
        <v>0.23177846368586599</v>
      </c>
    </row>
    <row r="10" spans="2:7" ht="30">
      <c r="B10" s="18" t="s">
        <v>241</v>
      </c>
      <c r="C10" s="17">
        <v>0.149299402660696</v>
      </c>
      <c r="D10" s="17">
        <v>0.189713239408007</v>
      </c>
      <c r="E10" s="17">
        <v>0.15668633546448801</v>
      </c>
      <c r="F10" s="17">
        <v>0.15638624673927301</v>
      </c>
    </row>
    <row r="11" spans="2:7">
      <c r="B11" s="18" t="s">
        <v>107</v>
      </c>
      <c r="C11" s="17">
        <v>0.18512802346781701</v>
      </c>
      <c r="D11" s="17">
        <v>0.159405654489778</v>
      </c>
      <c r="E11" s="17">
        <v>0.18959791571787199</v>
      </c>
      <c r="F11" s="17">
        <v>0.15147006368472399</v>
      </c>
    </row>
    <row r="12" spans="2:7">
      <c r="B12" s="16"/>
      <c r="C12" s="16"/>
      <c r="D12" s="16"/>
      <c r="E12" s="16"/>
      <c r="F12" s="16"/>
    </row>
    <row r="13" spans="2:7">
      <c r="B13" t="s">
        <v>433</v>
      </c>
    </row>
    <row r="14" spans="2:7">
      <c r="B14" t="s">
        <v>434</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237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238</v>
      </c>
      <c r="C9" s="17">
        <v>0.175918819619725</v>
      </c>
      <c r="D9" s="17">
        <v>0.18642273387543501</v>
      </c>
      <c r="E9" s="17">
        <v>0.16553516195342199</v>
      </c>
      <c r="F9" s="17"/>
      <c r="G9" s="17">
        <v>0.18665602924080801</v>
      </c>
      <c r="H9" s="17">
        <v>0.16047491747666801</v>
      </c>
      <c r="I9" s="17">
        <v>0.18513964598766899</v>
      </c>
      <c r="J9" s="17">
        <v>0.16879630460161399</v>
      </c>
      <c r="K9" s="17">
        <v>0.16421916938883999</v>
      </c>
      <c r="L9" s="17">
        <v>0.18750667955545</v>
      </c>
      <c r="M9" s="17"/>
      <c r="N9" s="17">
        <v>0.18355320463569899</v>
      </c>
      <c r="O9" s="17">
        <v>0.160992857948491</v>
      </c>
      <c r="P9" s="17">
        <v>0.19736954088575601</v>
      </c>
      <c r="Q9" s="17">
        <v>0.16345563110053499</v>
      </c>
      <c r="R9" s="17"/>
      <c r="S9" s="17">
        <v>0.18357127738663401</v>
      </c>
      <c r="T9" s="17">
        <v>0.14253614187425601</v>
      </c>
      <c r="U9" s="17">
        <v>0.17426910007833399</v>
      </c>
      <c r="V9" s="17">
        <v>0.17332964255677899</v>
      </c>
      <c r="W9" s="17">
        <v>0.16608667700632099</v>
      </c>
      <c r="X9" s="17">
        <v>0.15581429780078199</v>
      </c>
      <c r="Y9" s="17">
        <v>0.234146584045964</v>
      </c>
      <c r="Z9" s="17">
        <v>0.175314583189809</v>
      </c>
      <c r="AA9" s="17">
        <v>0.18869232506615</v>
      </c>
      <c r="AB9" s="17">
        <v>0.16271074251853301</v>
      </c>
      <c r="AC9" s="17">
        <v>0.208976684920084</v>
      </c>
      <c r="AD9" s="17">
        <v>0.163507022110918</v>
      </c>
      <c r="AE9" s="17"/>
      <c r="AF9" s="17">
        <v>0.17692762959823699</v>
      </c>
      <c r="AG9" s="17">
        <v>0.180827280187842</v>
      </c>
      <c r="AH9" s="17">
        <v>0.15972656620279499</v>
      </c>
      <c r="AI9" s="17"/>
      <c r="AJ9" s="17">
        <v>0.20475325730753199</v>
      </c>
      <c r="AK9" s="17">
        <v>0.155629867687958</v>
      </c>
      <c r="AL9" s="17">
        <v>0.181383972916214</v>
      </c>
      <c r="AM9" s="17">
        <v>0.21854844562858999</v>
      </c>
      <c r="AN9" s="17">
        <v>0.16026735396878999</v>
      </c>
      <c r="AO9" s="17"/>
      <c r="AP9" s="17">
        <v>0.21267571559245599</v>
      </c>
      <c r="AQ9" s="17">
        <v>0.17790490702584499</v>
      </c>
      <c r="AR9" s="17">
        <v>0.20290162345110499</v>
      </c>
      <c r="AS9" s="17">
        <v>0.16965820282654301</v>
      </c>
      <c r="AT9" s="17">
        <v>0.14257921398168499</v>
      </c>
      <c r="AU9" s="17"/>
      <c r="AV9" s="17">
        <v>0.16241434335079399</v>
      </c>
      <c r="AW9" s="17">
        <v>0.192501546801254</v>
      </c>
      <c r="AX9" s="17">
        <v>0.17936523290539999</v>
      </c>
      <c r="AY9" s="17">
        <v>0.18272289173785</v>
      </c>
      <c r="AZ9" s="17">
        <v>0.13616270366418501</v>
      </c>
    </row>
    <row r="10" spans="2:52" ht="30">
      <c r="B10" s="18" t="s">
        <v>239</v>
      </c>
      <c r="C10" s="17">
        <v>0.27356532741598899</v>
      </c>
      <c r="D10" s="17">
        <v>0.30084637057570601</v>
      </c>
      <c r="E10" s="17">
        <v>0.248673352336029</v>
      </c>
      <c r="F10" s="17"/>
      <c r="G10" s="17">
        <v>0.34017447926354899</v>
      </c>
      <c r="H10" s="17">
        <v>0.34104303253569401</v>
      </c>
      <c r="I10" s="17">
        <v>0.31229918435544501</v>
      </c>
      <c r="J10" s="17">
        <v>0.26772439040611001</v>
      </c>
      <c r="K10" s="17">
        <v>0.208871453461039</v>
      </c>
      <c r="L10" s="17">
        <v>0.19081728638444501</v>
      </c>
      <c r="M10" s="17"/>
      <c r="N10" s="17">
        <v>0.284542815632017</v>
      </c>
      <c r="O10" s="17">
        <v>0.27710496907207</v>
      </c>
      <c r="P10" s="17">
        <v>0.28617834477767701</v>
      </c>
      <c r="Q10" s="17">
        <v>0.248281643928871</v>
      </c>
      <c r="R10" s="17"/>
      <c r="S10" s="17">
        <v>0.34502370577689101</v>
      </c>
      <c r="T10" s="17">
        <v>0.25409707188700298</v>
      </c>
      <c r="U10" s="17">
        <v>0.243887023206384</v>
      </c>
      <c r="V10" s="17">
        <v>0.24385957124833499</v>
      </c>
      <c r="W10" s="17">
        <v>0.24417846937132201</v>
      </c>
      <c r="X10" s="17">
        <v>0.27315442413445001</v>
      </c>
      <c r="Y10" s="17">
        <v>0.242874263513945</v>
      </c>
      <c r="Z10" s="17">
        <v>0.27872908477395097</v>
      </c>
      <c r="AA10" s="17">
        <v>0.28589765836887598</v>
      </c>
      <c r="AB10" s="17">
        <v>0.28326643782672101</v>
      </c>
      <c r="AC10" s="17">
        <v>0.25261468074742599</v>
      </c>
      <c r="AD10" s="17">
        <v>0.298082236420526</v>
      </c>
      <c r="AE10" s="17"/>
      <c r="AF10" s="17">
        <v>0.18977304201767001</v>
      </c>
      <c r="AG10" s="17">
        <v>0.35647190367405002</v>
      </c>
      <c r="AH10" s="17">
        <v>0.23191298674330199</v>
      </c>
      <c r="AI10" s="17"/>
      <c r="AJ10" s="17">
        <v>0.130922807818288</v>
      </c>
      <c r="AK10" s="17">
        <v>0.48420855682077901</v>
      </c>
      <c r="AL10" s="17">
        <v>0.31681681425201802</v>
      </c>
      <c r="AM10" s="17">
        <v>0.15670305319752101</v>
      </c>
      <c r="AN10" s="17">
        <v>0.18374213564162201</v>
      </c>
      <c r="AO10" s="17"/>
      <c r="AP10" s="17">
        <v>8.8445475833898696E-2</v>
      </c>
      <c r="AQ10" s="17">
        <v>0.48295602604275101</v>
      </c>
      <c r="AR10" s="17">
        <v>0.28052795385157198</v>
      </c>
      <c r="AS10" s="17">
        <v>0.10532997874099501</v>
      </c>
      <c r="AT10" s="17">
        <v>9.8717953226427096E-2</v>
      </c>
      <c r="AU10" s="17"/>
      <c r="AV10" s="17">
        <v>0.23296269624928301</v>
      </c>
      <c r="AW10" s="17">
        <v>0.23830087268279301</v>
      </c>
      <c r="AX10" s="17">
        <v>0.32365392848595798</v>
      </c>
      <c r="AY10" s="17">
        <v>0.38358801289194</v>
      </c>
      <c r="AZ10" s="17">
        <v>0.38877889086834699</v>
      </c>
    </row>
    <row r="11" spans="2:52" ht="45">
      <c r="B11" s="18" t="s">
        <v>240</v>
      </c>
      <c r="C11" s="17">
        <v>0.21608842683577201</v>
      </c>
      <c r="D11" s="17">
        <v>0.23413896969165801</v>
      </c>
      <c r="E11" s="17">
        <v>0.198939269186346</v>
      </c>
      <c r="F11" s="17"/>
      <c r="G11" s="17">
        <v>0.21814719561457599</v>
      </c>
      <c r="H11" s="17">
        <v>0.17870989811917501</v>
      </c>
      <c r="I11" s="17">
        <v>0.16144947945501401</v>
      </c>
      <c r="J11" s="17">
        <v>0.19164727857701599</v>
      </c>
      <c r="K11" s="17">
        <v>0.22264349105927</v>
      </c>
      <c r="L11" s="17">
        <v>0.30519887341449098</v>
      </c>
      <c r="M11" s="17"/>
      <c r="N11" s="17">
        <v>0.26978942266237799</v>
      </c>
      <c r="O11" s="17">
        <v>0.228174184714666</v>
      </c>
      <c r="P11" s="17">
        <v>0.18584800552965999</v>
      </c>
      <c r="Q11" s="17">
        <v>0.17368534834878399</v>
      </c>
      <c r="R11" s="17"/>
      <c r="S11" s="17">
        <v>0.213504399976368</v>
      </c>
      <c r="T11" s="17">
        <v>0.22326424325876301</v>
      </c>
      <c r="U11" s="17">
        <v>0.29352161879961303</v>
      </c>
      <c r="V11" s="17">
        <v>0.20980707689681199</v>
      </c>
      <c r="W11" s="17">
        <v>0.22086579804756301</v>
      </c>
      <c r="X11" s="17">
        <v>0.24488955715892799</v>
      </c>
      <c r="Y11" s="17">
        <v>0.18187298053619699</v>
      </c>
      <c r="Z11" s="17">
        <v>0.21034550541687899</v>
      </c>
      <c r="AA11" s="17">
        <v>0.204788946892588</v>
      </c>
      <c r="AB11" s="17">
        <v>0.18267153501660399</v>
      </c>
      <c r="AC11" s="17">
        <v>0.20101174918266501</v>
      </c>
      <c r="AD11" s="17">
        <v>0.17755977725087899</v>
      </c>
      <c r="AE11" s="17"/>
      <c r="AF11" s="17">
        <v>0.28681505702062399</v>
      </c>
      <c r="AG11" s="17">
        <v>0.179625212806688</v>
      </c>
      <c r="AH11" s="17">
        <v>0.17735268552212899</v>
      </c>
      <c r="AI11" s="17"/>
      <c r="AJ11" s="17">
        <v>0.38023913669289799</v>
      </c>
      <c r="AK11" s="17">
        <v>0.11543304641968</v>
      </c>
      <c r="AL11" s="17">
        <v>0.19352603693739301</v>
      </c>
      <c r="AM11" s="17">
        <v>0.18099897948649901</v>
      </c>
      <c r="AN11" s="17">
        <v>0.12999475929757801</v>
      </c>
      <c r="AO11" s="17"/>
      <c r="AP11" s="17">
        <v>0.51187471178641797</v>
      </c>
      <c r="AQ11" s="17">
        <v>0.11668914152505699</v>
      </c>
      <c r="AR11" s="17">
        <v>0.20328580822956699</v>
      </c>
      <c r="AS11" s="17">
        <v>0.25678655041566201</v>
      </c>
      <c r="AT11" s="17">
        <v>0.15734429098684799</v>
      </c>
      <c r="AU11" s="17"/>
      <c r="AV11" s="17">
        <v>0.192654658514431</v>
      </c>
      <c r="AW11" s="17">
        <v>0.21694311424695301</v>
      </c>
      <c r="AX11" s="17">
        <v>0.228244213574607</v>
      </c>
      <c r="AY11" s="17">
        <v>0.20200014272508501</v>
      </c>
      <c r="AZ11" s="17">
        <v>0.212291049258887</v>
      </c>
    </row>
    <row r="12" spans="2:52" ht="30">
      <c r="B12" s="18" t="s">
        <v>241</v>
      </c>
      <c r="C12" s="17">
        <v>0.149299402660696</v>
      </c>
      <c r="D12" s="17">
        <v>0.14668053577235199</v>
      </c>
      <c r="E12" s="17">
        <v>0.15139423603430199</v>
      </c>
      <c r="F12" s="17"/>
      <c r="G12" s="17">
        <v>0.10663026340458701</v>
      </c>
      <c r="H12" s="17">
        <v>0.14166077128555701</v>
      </c>
      <c r="I12" s="17">
        <v>0.162117314367108</v>
      </c>
      <c r="J12" s="17">
        <v>0.162016928257396</v>
      </c>
      <c r="K12" s="17">
        <v>0.19115497380030699</v>
      </c>
      <c r="L12" s="17">
        <v>0.13503400664696999</v>
      </c>
      <c r="M12" s="17"/>
      <c r="N12" s="17">
        <v>0.12492768366566501</v>
      </c>
      <c r="O12" s="17">
        <v>0.15682433552719499</v>
      </c>
      <c r="P12" s="17">
        <v>0.15705329822943401</v>
      </c>
      <c r="Q12" s="17">
        <v>0.16170950190220401</v>
      </c>
      <c r="R12" s="17"/>
      <c r="S12" s="17">
        <v>9.3307168215457703E-2</v>
      </c>
      <c r="T12" s="17">
        <v>0.156942917798782</v>
      </c>
      <c r="U12" s="17">
        <v>0.14639672152740299</v>
      </c>
      <c r="V12" s="17">
        <v>0.16047170081210799</v>
      </c>
      <c r="W12" s="17">
        <v>0.16840397219949499</v>
      </c>
      <c r="X12" s="17">
        <v>0.13628909618936</v>
      </c>
      <c r="Y12" s="17">
        <v>0.16249470251005199</v>
      </c>
      <c r="Z12" s="17">
        <v>0.17809320749381599</v>
      </c>
      <c r="AA12" s="17">
        <v>0.14288699528082199</v>
      </c>
      <c r="AB12" s="17">
        <v>0.17190771946460501</v>
      </c>
      <c r="AC12" s="17">
        <v>0.159589318837417</v>
      </c>
      <c r="AD12" s="17">
        <v>0.21110584970276</v>
      </c>
      <c r="AE12" s="17"/>
      <c r="AF12" s="17">
        <v>0.16332285895741699</v>
      </c>
      <c r="AG12" s="17">
        <v>0.13151338014916</v>
      </c>
      <c r="AH12" s="17">
        <v>0.17606881603477401</v>
      </c>
      <c r="AI12" s="17"/>
      <c r="AJ12" s="17">
        <v>0.132067221655746</v>
      </c>
      <c r="AK12" s="17">
        <v>0.106799767512019</v>
      </c>
      <c r="AL12" s="17">
        <v>0.129370703761576</v>
      </c>
      <c r="AM12" s="17">
        <v>0.27790499628881299</v>
      </c>
      <c r="AN12" s="17">
        <v>0.20918631951174199</v>
      </c>
      <c r="AO12" s="17"/>
      <c r="AP12" s="17">
        <v>8.7643557188489901E-2</v>
      </c>
      <c r="AQ12" s="17">
        <v>7.7074451988663001E-2</v>
      </c>
      <c r="AR12" s="17">
        <v>0.15624488135964701</v>
      </c>
      <c r="AS12" s="17">
        <v>0.269538509773181</v>
      </c>
      <c r="AT12" s="17">
        <v>0.177125433314097</v>
      </c>
      <c r="AU12" s="17"/>
      <c r="AV12" s="17">
        <v>0.17315331312632601</v>
      </c>
      <c r="AW12" s="17">
        <v>0.154325537985085</v>
      </c>
      <c r="AX12" s="17">
        <v>0.13202385686901999</v>
      </c>
      <c r="AY12" s="17">
        <v>0.107025000758266</v>
      </c>
      <c r="AZ12" s="17">
        <v>0.109372928062599</v>
      </c>
    </row>
    <row r="13" spans="2:52">
      <c r="B13" s="18" t="s">
        <v>107</v>
      </c>
      <c r="C13" s="19">
        <v>0.18512802346781701</v>
      </c>
      <c r="D13" s="19">
        <v>0.13191139008485001</v>
      </c>
      <c r="E13" s="19">
        <v>0.23545798048990099</v>
      </c>
      <c r="F13" s="19"/>
      <c r="G13" s="19">
        <v>0.148392032476479</v>
      </c>
      <c r="H13" s="19">
        <v>0.17811138058290599</v>
      </c>
      <c r="I13" s="19">
        <v>0.17899437583476399</v>
      </c>
      <c r="J13" s="19">
        <v>0.20981509815786401</v>
      </c>
      <c r="K13" s="19">
        <v>0.21311091229054399</v>
      </c>
      <c r="L13" s="19">
        <v>0.181443153998644</v>
      </c>
      <c r="M13" s="19"/>
      <c r="N13" s="19">
        <v>0.13718687340424099</v>
      </c>
      <c r="O13" s="19">
        <v>0.17690365273757699</v>
      </c>
      <c r="P13" s="19">
        <v>0.17355081057747301</v>
      </c>
      <c r="Q13" s="19">
        <v>0.25286787471960498</v>
      </c>
      <c r="R13" s="19"/>
      <c r="S13" s="19">
        <v>0.164593448644649</v>
      </c>
      <c r="T13" s="19">
        <v>0.223159625181197</v>
      </c>
      <c r="U13" s="19">
        <v>0.14192553638826599</v>
      </c>
      <c r="V13" s="19">
        <v>0.21253200848596601</v>
      </c>
      <c r="W13" s="19">
        <v>0.200465083375299</v>
      </c>
      <c r="X13" s="19">
        <v>0.18985262471648001</v>
      </c>
      <c r="Y13" s="19">
        <v>0.17861146939384201</v>
      </c>
      <c r="Z13" s="19">
        <v>0.15751761912554599</v>
      </c>
      <c r="AA13" s="19">
        <v>0.177734074391564</v>
      </c>
      <c r="AB13" s="19">
        <v>0.19944356517353701</v>
      </c>
      <c r="AC13" s="19">
        <v>0.17780756631240899</v>
      </c>
      <c r="AD13" s="19">
        <v>0.14974511451491701</v>
      </c>
      <c r="AE13" s="19"/>
      <c r="AF13" s="19">
        <v>0.18316141240605199</v>
      </c>
      <c r="AG13" s="19">
        <v>0.15156222318226001</v>
      </c>
      <c r="AH13" s="19">
        <v>0.25493894549699903</v>
      </c>
      <c r="AI13" s="19"/>
      <c r="AJ13" s="19">
        <v>0.15201757652553499</v>
      </c>
      <c r="AK13" s="19">
        <v>0.13792876155956399</v>
      </c>
      <c r="AL13" s="19">
        <v>0.178902472132799</v>
      </c>
      <c r="AM13" s="19">
        <v>0.165844525398577</v>
      </c>
      <c r="AN13" s="19">
        <v>0.31680943158026798</v>
      </c>
      <c r="AO13" s="19"/>
      <c r="AP13" s="19">
        <v>9.9360539598737904E-2</v>
      </c>
      <c r="AQ13" s="19">
        <v>0.145375473417684</v>
      </c>
      <c r="AR13" s="19">
        <v>0.15703973310810901</v>
      </c>
      <c r="AS13" s="19">
        <v>0.19868675824362</v>
      </c>
      <c r="AT13" s="19">
        <v>0.42423310849094298</v>
      </c>
      <c r="AU13" s="19"/>
      <c r="AV13" s="19">
        <v>0.23881498875916701</v>
      </c>
      <c r="AW13" s="19">
        <v>0.19792892828391501</v>
      </c>
      <c r="AX13" s="19">
        <v>0.13671276816501499</v>
      </c>
      <c r="AY13" s="19">
        <v>0.124663951886859</v>
      </c>
      <c r="AZ13" s="19">
        <v>0.153394428145982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242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238</v>
      </c>
      <c r="C9" s="17">
        <v>0.12856456641724501</v>
      </c>
      <c r="D9" s="17">
        <v>0.146634664481579</v>
      </c>
      <c r="E9" s="17">
        <v>0.111351934763868</v>
      </c>
      <c r="F9" s="17"/>
      <c r="G9" s="17">
        <v>0.148427036007651</v>
      </c>
      <c r="H9" s="17">
        <v>0.13971823148659099</v>
      </c>
      <c r="I9" s="17">
        <v>0.14282780810619999</v>
      </c>
      <c r="J9" s="17">
        <v>0.114327784285767</v>
      </c>
      <c r="K9" s="17">
        <v>0.116732593680945</v>
      </c>
      <c r="L9" s="17">
        <v>0.11413859075532599</v>
      </c>
      <c r="M9" s="17"/>
      <c r="N9" s="17">
        <v>0.14300338992359801</v>
      </c>
      <c r="O9" s="17">
        <v>0.115476897924321</v>
      </c>
      <c r="P9" s="17">
        <v>0.14692734148849099</v>
      </c>
      <c r="Q9" s="17">
        <v>0.109983218182436</v>
      </c>
      <c r="R9" s="17"/>
      <c r="S9" s="17">
        <v>0.167213841060492</v>
      </c>
      <c r="T9" s="17">
        <v>0.101735735923357</v>
      </c>
      <c r="U9" s="17">
        <v>0.137582061336396</v>
      </c>
      <c r="V9" s="17">
        <v>0.116628958905087</v>
      </c>
      <c r="W9" s="17">
        <v>0.147658724793468</v>
      </c>
      <c r="X9" s="17">
        <v>0.10127769209858201</v>
      </c>
      <c r="Y9" s="17">
        <v>0.171893419741769</v>
      </c>
      <c r="Z9" s="17">
        <v>0.13716286241947501</v>
      </c>
      <c r="AA9" s="17">
        <v>0.116916530950934</v>
      </c>
      <c r="AB9" s="17">
        <v>0.11305573643551201</v>
      </c>
      <c r="AC9" s="17">
        <v>0.111350568468915</v>
      </c>
      <c r="AD9" s="17">
        <v>0.10444812902815501</v>
      </c>
      <c r="AE9" s="17"/>
      <c r="AF9" s="17">
        <v>0.13362718387307801</v>
      </c>
      <c r="AG9" s="17">
        <v>0.127660034805606</v>
      </c>
      <c r="AH9" s="17">
        <v>0.12219116302211699</v>
      </c>
      <c r="AI9" s="17"/>
      <c r="AJ9" s="17">
        <v>0.16533210837623</v>
      </c>
      <c r="AK9" s="17">
        <v>0.101653100912208</v>
      </c>
      <c r="AL9" s="17">
        <v>0.14862739249673501</v>
      </c>
      <c r="AM9" s="17">
        <v>0.225650322305081</v>
      </c>
      <c r="AN9" s="17">
        <v>0.108681813913888</v>
      </c>
      <c r="AO9" s="17"/>
      <c r="AP9" s="17">
        <v>0.17710320436840701</v>
      </c>
      <c r="AQ9" s="17">
        <v>0.123972069357913</v>
      </c>
      <c r="AR9" s="17">
        <v>0.15377963836823699</v>
      </c>
      <c r="AS9" s="17">
        <v>0.13522249170418199</v>
      </c>
      <c r="AT9" s="17">
        <v>8.7531137134484197E-2</v>
      </c>
      <c r="AU9" s="17"/>
      <c r="AV9" s="17">
        <v>0.109399530837011</v>
      </c>
      <c r="AW9" s="17">
        <v>0.121148280947434</v>
      </c>
      <c r="AX9" s="17">
        <v>0.138884738996227</v>
      </c>
      <c r="AY9" s="17">
        <v>0.15096749880402699</v>
      </c>
      <c r="AZ9" s="17">
        <v>0.187827732132857</v>
      </c>
    </row>
    <row r="10" spans="2:52" ht="30">
      <c r="B10" s="18" t="s">
        <v>239</v>
      </c>
      <c r="C10" s="17">
        <v>0.35366106121381502</v>
      </c>
      <c r="D10" s="17">
        <v>0.38344972016567502</v>
      </c>
      <c r="E10" s="17">
        <v>0.32552255080478598</v>
      </c>
      <c r="F10" s="17"/>
      <c r="G10" s="17">
        <v>0.43357345354433302</v>
      </c>
      <c r="H10" s="17">
        <v>0.43703604061268098</v>
      </c>
      <c r="I10" s="17">
        <v>0.37524688081267799</v>
      </c>
      <c r="J10" s="17">
        <v>0.346743964672309</v>
      </c>
      <c r="K10" s="17">
        <v>0.30528009068315798</v>
      </c>
      <c r="L10" s="17">
        <v>0.25298868448646</v>
      </c>
      <c r="M10" s="17"/>
      <c r="N10" s="17">
        <v>0.38784233733592599</v>
      </c>
      <c r="O10" s="17">
        <v>0.36924676028577103</v>
      </c>
      <c r="P10" s="17">
        <v>0.34130006439624599</v>
      </c>
      <c r="Q10" s="17">
        <v>0.31068406763137202</v>
      </c>
      <c r="R10" s="17"/>
      <c r="S10" s="17">
        <v>0.403747313791056</v>
      </c>
      <c r="T10" s="17">
        <v>0.32756538602120899</v>
      </c>
      <c r="U10" s="17">
        <v>0.33342781438657698</v>
      </c>
      <c r="V10" s="17">
        <v>0.35524549900040198</v>
      </c>
      <c r="W10" s="17">
        <v>0.28993097087265601</v>
      </c>
      <c r="X10" s="17">
        <v>0.36264858426125701</v>
      </c>
      <c r="Y10" s="17">
        <v>0.31527164820101899</v>
      </c>
      <c r="Z10" s="17">
        <v>0.35846267594283598</v>
      </c>
      <c r="AA10" s="17">
        <v>0.39243613551578799</v>
      </c>
      <c r="AB10" s="17">
        <v>0.342626663507478</v>
      </c>
      <c r="AC10" s="17">
        <v>0.347015605292884</v>
      </c>
      <c r="AD10" s="17">
        <v>0.401925143975852</v>
      </c>
      <c r="AE10" s="17"/>
      <c r="AF10" s="17">
        <v>0.26320335790286797</v>
      </c>
      <c r="AG10" s="17">
        <v>0.43061845194117099</v>
      </c>
      <c r="AH10" s="17">
        <v>0.30427347683646999</v>
      </c>
      <c r="AI10" s="17"/>
      <c r="AJ10" s="17">
        <v>0.20770988948273</v>
      </c>
      <c r="AK10" s="17">
        <v>0.57171332028442601</v>
      </c>
      <c r="AL10" s="17">
        <v>0.36688972779239098</v>
      </c>
      <c r="AM10" s="17">
        <v>0.14513505861772399</v>
      </c>
      <c r="AN10" s="17">
        <v>0.24751627482338601</v>
      </c>
      <c r="AO10" s="17"/>
      <c r="AP10" s="17">
        <v>0.16158087973979199</v>
      </c>
      <c r="AQ10" s="17">
        <v>0.58121416993658304</v>
      </c>
      <c r="AR10" s="17">
        <v>0.36220079247978099</v>
      </c>
      <c r="AS10" s="17">
        <v>0.18088304833140401</v>
      </c>
      <c r="AT10" s="17">
        <v>0.17485300891994199</v>
      </c>
      <c r="AU10" s="17"/>
      <c r="AV10" s="17">
        <v>0.28468773292317201</v>
      </c>
      <c r="AW10" s="17">
        <v>0.36476391537900199</v>
      </c>
      <c r="AX10" s="17">
        <v>0.42484543573540801</v>
      </c>
      <c r="AY10" s="17">
        <v>0.43178184556850502</v>
      </c>
      <c r="AZ10" s="17">
        <v>0.42153807123387399</v>
      </c>
    </row>
    <row r="11" spans="2:52" ht="45">
      <c r="B11" s="18" t="s">
        <v>240</v>
      </c>
      <c r="C11" s="17">
        <v>0.168655478471155</v>
      </c>
      <c r="D11" s="17">
        <v>0.174032884472726</v>
      </c>
      <c r="E11" s="17">
        <v>0.16402503163983301</v>
      </c>
      <c r="F11" s="17"/>
      <c r="G11" s="17">
        <v>0.180389292796132</v>
      </c>
      <c r="H11" s="17">
        <v>0.13493223168841301</v>
      </c>
      <c r="I11" s="17">
        <v>0.159264927172837</v>
      </c>
      <c r="J11" s="17">
        <v>0.152894619959734</v>
      </c>
      <c r="K11" s="17">
        <v>0.157037320815368</v>
      </c>
      <c r="L11" s="17">
        <v>0.21662544013469001</v>
      </c>
      <c r="M11" s="17"/>
      <c r="N11" s="17">
        <v>0.19126632929712101</v>
      </c>
      <c r="O11" s="17">
        <v>0.168101354256598</v>
      </c>
      <c r="P11" s="17">
        <v>0.17245014986850801</v>
      </c>
      <c r="Q11" s="17">
        <v>0.142488183766216</v>
      </c>
      <c r="R11" s="17"/>
      <c r="S11" s="17">
        <v>0.16526403007736801</v>
      </c>
      <c r="T11" s="17">
        <v>0.17228167637458999</v>
      </c>
      <c r="U11" s="17">
        <v>0.201649833833525</v>
      </c>
      <c r="V11" s="17">
        <v>0.155635914051795</v>
      </c>
      <c r="W11" s="17">
        <v>0.201893313599841</v>
      </c>
      <c r="X11" s="17">
        <v>0.164373688950567</v>
      </c>
      <c r="Y11" s="17">
        <v>0.13766342777718801</v>
      </c>
      <c r="Z11" s="17">
        <v>0.167929539091806</v>
      </c>
      <c r="AA11" s="17">
        <v>0.15357657262630001</v>
      </c>
      <c r="AB11" s="17">
        <v>0.17787379830713501</v>
      </c>
      <c r="AC11" s="17">
        <v>0.169387901372267</v>
      </c>
      <c r="AD11" s="17">
        <v>0.16516312764299201</v>
      </c>
      <c r="AE11" s="17"/>
      <c r="AF11" s="17">
        <v>0.21639922608216</v>
      </c>
      <c r="AG11" s="17">
        <v>0.14775890171195299</v>
      </c>
      <c r="AH11" s="17">
        <v>0.140972612316247</v>
      </c>
      <c r="AI11" s="17"/>
      <c r="AJ11" s="17">
        <v>0.28328205140539098</v>
      </c>
      <c r="AK11" s="17">
        <v>0.100451071060293</v>
      </c>
      <c r="AL11" s="17">
        <v>0.155449079180043</v>
      </c>
      <c r="AM11" s="17">
        <v>0.10815024837350901</v>
      </c>
      <c r="AN11" s="17">
        <v>0.107981974637249</v>
      </c>
      <c r="AO11" s="17"/>
      <c r="AP11" s="17">
        <v>0.38280031331678299</v>
      </c>
      <c r="AQ11" s="17">
        <v>9.0115100208534402E-2</v>
      </c>
      <c r="AR11" s="17">
        <v>0.181832627507129</v>
      </c>
      <c r="AS11" s="17">
        <v>0.196429435975184</v>
      </c>
      <c r="AT11" s="17">
        <v>0.108980348691168</v>
      </c>
      <c r="AU11" s="17"/>
      <c r="AV11" s="17">
        <v>0.17347598287875099</v>
      </c>
      <c r="AW11" s="17">
        <v>0.145874609583792</v>
      </c>
      <c r="AX11" s="17">
        <v>0.163718446726422</v>
      </c>
      <c r="AY11" s="17">
        <v>0.17408477820092499</v>
      </c>
      <c r="AZ11" s="17">
        <v>0.105007856730852</v>
      </c>
    </row>
    <row r="12" spans="2:52" ht="30">
      <c r="B12" s="18" t="s">
        <v>241</v>
      </c>
      <c r="C12" s="17">
        <v>0.189713239408007</v>
      </c>
      <c r="D12" s="17">
        <v>0.182706974759406</v>
      </c>
      <c r="E12" s="17">
        <v>0.19634184205847399</v>
      </c>
      <c r="F12" s="17"/>
      <c r="G12" s="17">
        <v>0.12318169085031</v>
      </c>
      <c r="H12" s="17">
        <v>0.13636211704419601</v>
      </c>
      <c r="I12" s="17">
        <v>0.16500672040577</v>
      </c>
      <c r="J12" s="17">
        <v>0.210149234628701</v>
      </c>
      <c r="K12" s="17">
        <v>0.248711012311988</v>
      </c>
      <c r="L12" s="17">
        <v>0.241419606577884</v>
      </c>
      <c r="M12" s="17"/>
      <c r="N12" s="17">
        <v>0.15806009102572</v>
      </c>
      <c r="O12" s="17">
        <v>0.19178910145453501</v>
      </c>
      <c r="P12" s="17">
        <v>0.19636091680223899</v>
      </c>
      <c r="Q12" s="17">
        <v>0.21711239261627699</v>
      </c>
      <c r="R12" s="17"/>
      <c r="S12" s="17">
        <v>0.12761159128157301</v>
      </c>
      <c r="T12" s="17">
        <v>0.21867953811035101</v>
      </c>
      <c r="U12" s="17">
        <v>0.19591468688515001</v>
      </c>
      <c r="V12" s="17">
        <v>0.18947852065219301</v>
      </c>
      <c r="W12" s="17">
        <v>0.206222590304704</v>
      </c>
      <c r="X12" s="17">
        <v>0.20662991942355499</v>
      </c>
      <c r="Y12" s="17">
        <v>0.190719635577485</v>
      </c>
      <c r="Z12" s="17">
        <v>0.18271656223305599</v>
      </c>
      <c r="AA12" s="17">
        <v>0.180086262001414</v>
      </c>
      <c r="AB12" s="17">
        <v>0.20223181603325499</v>
      </c>
      <c r="AC12" s="17">
        <v>0.22178188943066901</v>
      </c>
      <c r="AD12" s="17">
        <v>0.19983041338034899</v>
      </c>
      <c r="AE12" s="17"/>
      <c r="AF12" s="17">
        <v>0.22885591231671601</v>
      </c>
      <c r="AG12" s="17">
        <v>0.15960958454775301</v>
      </c>
      <c r="AH12" s="17">
        <v>0.20903652351544</v>
      </c>
      <c r="AI12" s="17"/>
      <c r="AJ12" s="17">
        <v>0.205157274685762</v>
      </c>
      <c r="AK12" s="17">
        <v>0.114096889343237</v>
      </c>
      <c r="AL12" s="17">
        <v>0.18263723091124001</v>
      </c>
      <c r="AM12" s="17">
        <v>0.26548123014800701</v>
      </c>
      <c r="AN12" s="17">
        <v>0.25577693634871801</v>
      </c>
      <c r="AO12" s="17"/>
      <c r="AP12" s="17">
        <v>0.15774719264859599</v>
      </c>
      <c r="AQ12" s="17">
        <v>9.1411860090041402E-2</v>
      </c>
      <c r="AR12" s="17">
        <v>0.18788698030668199</v>
      </c>
      <c r="AS12" s="17">
        <v>0.31609631923689002</v>
      </c>
      <c r="AT12" s="17">
        <v>0.26878050934391501</v>
      </c>
      <c r="AU12" s="17"/>
      <c r="AV12" s="17">
        <v>0.225737345340671</v>
      </c>
      <c r="AW12" s="17">
        <v>0.20441828453320601</v>
      </c>
      <c r="AX12" s="17">
        <v>0.15309567502266599</v>
      </c>
      <c r="AY12" s="17">
        <v>0.135666025593978</v>
      </c>
      <c r="AZ12" s="17">
        <v>0.15994878898867201</v>
      </c>
    </row>
    <row r="13" spans="2:52">
      <c r="B13" s="18" t="s">
        <v>107</v>
      </c>
      <c r="C13" s="19">
        <v>0.159405654489778</v>
      </c>
      <c r="D13" s="19">
        <v>0.11317575612061399</v>
      </c>
      <c r="E13" s="19">
        <v>0.20275864073303901</v>
      </c>
      <c r="F13" s="19"/>
      <c r="G13" s="19">
        <v>0.11442852680157301</v>
      </c>
      <c r="H13" s="19">
        <v>0.15195137916811799</v>
      </c>
      <c r="I13" s="19">
        <v>0.157653663502514</v>
      </c>
      <c r="J13" s="19">
        <v>0.17588439645348899</v>
      </c>
      <c r="K13" s="19">
        <v>0.172238982508541</v>
      </c>
      <c r="L13" s="19">
        <v>0.17482767804564101</v>
      </c>
      <c r="M13" s="19"/>
      <c r="N13" s="19">
        <v>0.119827852417634</v>
      </c>
      <c r="O13" s="19">
        <v>0.15538588607877499</v>
      </c>
      <c r="P13" s="19">
        <v>0.14296152744451701</v>
      </c>
      <c r="Q13" s="19">
        <v>0.21973213780369899</v>
      </c>
      <c r="R13" s="19"/>
      <c r="S13" s="19">
        <v>0.13616322378951001</v>
      </c>
      <c r="T13" s="19">
        <v>0.17973766357049301</v>
      </c>
      <c r="U13" s="19">
        <v>0.13142560355835201</v>
      </c>
      <c r="V13" s="19">
        <v>0.18301110739052201</v>
      </c>
      <c r="W13" s="19">
        <v>0.15429440042933201</v>
      </c>
      <c r="X13" s="19">
        <v>0.16507011526604001</v>
      </c>
      <c r="Y13" s="19">
        <v>0.18445186870253899</v>
      </c>
      <c r="Z13" s="19">
        <v>0.15372836031282699</v>
      </c>
      <c r="AA13" s="19">
        <v>0.15698449890556301</v>
      </c>
      <c r="AB13" s="19">
        <v>0.16421198571661899</v>
      </c>
      <c r="AC13" s="19">
        <v>0.15046403543526499</v>
      </c>
      <c r="AD13" s="19">
        <v>0.128633185972652</v>
      </c>
      <c r="AE13" s="19"/>
      <c r="AF13" s="19">
        <v>0.15791431982517801</v>
      </c>
      <c r="AG13" s="19">
        <v>0.13435302699351701</v>
      </c>
      <c r="AH13" s="19">
        <v>0.22352622430972699</v>
      </c>
      <c r="AI13" s="19"/>
      <c r="AJ13" s="19">
        <v>0.13851867604988699</v>
      </c>
      <c r="AK13" s="19">
        <v>0.112085618399836</v>
      </c>
      <c r="AL13" s="19">
        <v>0.14639656961959199</v>
      </c>
      <c r="AM13" s="19">
        <v>0.25558314055567999</v>
      </c>
      <c r="AN13" s="19">
        <v>0.28004300027675999</v>
      </c>
      <c r="AO13" s="19"/>
      <c r="AP13" s="19">
        <v>0.120768409926422</v>
      </c>
      <c r="AQ13" s="19">
        <v>0.113286800406929</v>
      </c>
      <c r="AR13" s="19">
        <v>0.11429996133817</v>
      </c>
      <c r="AS13" s="19">
        <v>0.17136870475234001</v>
      </c>
      <c r="AT13" s="19">
        <v>0.35985499591049103</v>
      </c>
      <c r="AU13" s="19"/>
      <c r="AV13" s="19">
        <v>0.20669940802039499</v>
      </c>
      <c r="AW13" s="19">
        <v>0.163794909556566</v>
      </c>
      <c r="AX13" s="19">
        <v>0.11945570351927599</v>
      </c>
      <c r="AY13" s="19">
        <v>0.107499851832565</v>
      </c>
      <c r="AZ13" s="19">
        <v>0.12567755091374599</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243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238</v>
      </c>
      <c r="C9" s="17">
        <v>0.167338912734627</v>
      </c>
      <c r="D9" s="17">
        <v>0.17747643270705701</v>
      </c>
      <c r="E9" s="17">
        <v>0.157676394941381</v>
      </c>
      <c r="F9" s="17"/>
      <c r="G9" s="17">
        <v>0.160701125631907</v>
      </c>
      <c r="H9" s="17">
        <v>0.154370824987561</v>
      </c>
      <c r="I9" s="17">
        <v>0.20018923336234101</v>
      </c>
      <c r="J9" s="17">
        <v>0.16362106671778701</v>
      </c>
      <c r="K9" s="17">
        <v>0.15708544139410399</v>
      </c>
      <c r="L9" s="17">
        <v>0.16547022129148301</v>
      </c>
      <c r="M9" s="17"/>
      <c r="N9" s="17">
        <v>0.18475377176777999</v>
      </c>
      <c r="O9" s="17">
        <v>0.149512545192694</v>
      </c>
      <c r="P9" s="17">
        <v>0.18713853983645801</v>
      </c>
      <c r="Q9" s="17">
        <v>0.14864030679295101</v>
      </c>
      <c r="R9" s="17"/>
      <c r="S9" s="17">
        <v>0.17402705765902299</v>
      </c>
      <c r="T9" s="17">
        <v>0.16308770608929701</v>
      </c>
      <c r="U9" s="17">
        <v>0.20010600535786599</v>
      </c>
      <c r="V9" s="17">
        <v>0.13265651391744701</v>
      </c>
      <c r="W9" s="17">
        <v>0.187711988925852</v>
      </c>
      <c r="X9" s="17">
        <v>0.14578737142098599</v>
      </c>
      <c r="Y9" s="17">
        <v>0.20001632935691799</v>
      </c>
      <c r="Z9" s="17">
        <v>0.17227543063865899</v>
      </c>
      <c r="AA9" s="17">
        <v>0.158939803890773</v>
      </c>
      <c r="AB9" s="17">
        <v>0.13980343071384699</v>
      </c>
      <c r="AC9" s="17">
        <v>0.20913639346791099</v>
      </c>
      <c r="AD9" s="17">
        <v>0.13835324692751999</v>
      </c>
      <c r="AE9" s="17"/>
      <c r="AF9" s="17">
        <v>0.18785466923595601</v>
      </c>
      <c r="AG9" s="17">
        <v>0.17122250723954699</v>
      </c>
      <c r="AH9" s="17">
        <v>0.123930612114803</v>
      </c>
      <c r="AI9" s="17"/>
      <c r="AJ9" s="17">
        <v>0.209442914966327</v>
      </c>
      <c r="AK9" s="17">
        <v>0.14067377882306301</v>
      </c>
      <c r="AL9" s="17">
        <v>0.19743309129612699</v>
      </c>
      <c r="AM9" s="17">
        <v>0.18025249482226299</v>
      </c>
      <c r="AN9" s="17">
        <v>0.130187021516949</v>
      </c>
      <c r="AO9" s="17"/>
      <c r="AP9" s="17">
        <v>0.23458779466826499</v>
      </c>
      <c r="AQ9" s="17">
        <v>0.15289803167569099</v>
      </c>
      <c r="AR9" s="17">
        <v>0.20446525428246401</v>
      </c>
      <c r="AS9" s="17">
        <v>0.17546802704700601</v>
      </c>
      <c r="AT9" s="17">
        <v>0.14898674478748999</v>
      </c>
      <c r="AU9" s="17"/>
      <c r="AV9" s="17">
        <v>0.15095018999757701</v>
      </c>
      <c r="AW9" s="17">
        <v>0.18089707234494001</v>
      </c>
      <c r="AX9" s="17">
        <v>0.16799474665008199</v>
      </c>
      <c r="AY9" s="17">
        <v>0.165411750231964</v>
      </c>
      <c r="AZ9" s="17">
        <v>0.182649695006634</v>
      </c>
    </row>
    <row r="10" spans="2:52" ht="30">
      <c r="B10" s="18" t="s">
        <v>239</v>
      </c>
      <c r="C10" s="17">
        <v>0.294343148849948</v>
      </c>
      <c r="D10" s="17">
        <v>0.33108981795040199</v>
      </c>
      <c r="E10" s="17">
        <v>0.25857616617727702</v>
      </c>
      <c r="F10" s="17"/>
      <c r="G10" s="17">
        <v>0.34928596590017902</v>
      </c>
      <c r="H10" s="17">
        <v>0.37518501069996701</v>
      </c>
      <c r="I10" s="17">
        <v>0.317104617627326</v>
      </c>
      <c r="J10" s="17">
        <v>0.27665465325247901</v>
      </c>
      <c r="K10" s="17">
        <v>0.24989626960844399</v>
      </c>
      <c r="L10" s="17">
        <v>0.217495727740318</v>
      </c>
      <c r="M10" s="17"/>
      <c r="N10" s="17">
        <v>0.32262508656157901</v>
      </c>
      <c r="O10" s="17">
        <v>0.30517383035831502</v>
      </c>
      <c r="P10" s="17">
        <v>0.29150475070329301</v>
      </c>
      <c r="Q10" s="17">
        <v>0.25653806003721802</v>
      </c>
      <c r="R10" s="17"/>
      <c r="S10" s="17">
        <v>0.371528831161552</v>
      </c>
      <c r="T10" s="17">
        <v>0.26562259369000402</v>
      </c>
      <c r="U10" s="17">
        <v>0.219147533537004</v>
      </c>
      <c r="V10" s="17">
        <v>0.29327517328348501</v>
      </c>
      <c r="W10" s="17">
        <v>0.21632799724254401</v>
      </c>
      <c r="X10" s="17">
        <v>0.32966740870843703</v>
      </c>
      <c r="Y10" s="17">
        <v>0.25881465553753202</v>
      </c>
      <c r="Z10" s="17">
        <v>0.29308756897077598</v>
      </c>
      <c r="AA10" s="17">
        <v>0.31053078757562702</v>
      </c>
      <c r="AB10" s="17">
        <v>0.29842857292123598</v>
      </c>
      <c r="AC10" s="17">
        <v>0.31420480088805097</v>
      </c>
      <c r="AD10" s="17">
        <v>0.33009744192801299</v>
      </c>
      <c r="AE10" s="17"/>
      <c r="AF10" s="17">
        <v>0.21488693740848</v>
      </c>
      <c r="AG10" s="17">
        <v>0.36746585003070598</v>
      </c>
      <c r="AH10" s="17">
        <v>0.260613268951712</v>
      </c>
      <c r="AI10" s="17"/>
      <c r="AJ10" s="17">
        <v>0.15982582223482</v>
      </c>
      <c r="AK10" s="17">
        <v>0.50116489301745604</v>
      </c>
      <c r="AL10" s="17">
        <v>0.34634777840817599</v>
      </c>
      <c r="AM10" s="17">
        <v>0.15248848177566901</v>
      </c>
      <c r="AN10" s="17">
        <v>0.19648330450123599</v>
      </c>
      <c r="AO10" s="17"/>
      <c r="AP10" s="17">
        <v>0.114176791934692</v>
      </c>
      <c r="AQ10" s="17">
        <v>0.50433590905445902</v>
      </c>
      <c r="AR10" s="17">
        <v>0.33482712990049501</v>
      </c>
      <c r="AS10" s="17">
        <v>0.14229993197771701</v>
      </c>
      <c r="AT10" s="17">
        <v>0.107537107316345</v>
      </c>
      <c r="AU10" s="17"/>
      <c r="AV10" s="17">
        <v>0.238902158973641</v>
      </c>
      <c r="AW10" s="17">
        <v>0.28792512067321202</v>
      </c>
      <c r="AX10" s="17">
        <v>0.34759961599148798</v>
      </c>
      <c r="AY10" s="17">
        <v>0.38495283855724199</v>
      </c>
      <c r="AZ10" s="17">
        <v>0.428674487248912</v>
      </c>
    </row>
    <row r="11" spans="2:52" ht="45">
      <c r="B11" s="18" t="s">
        <v>240</v>
      </c>
      <c r="C11" s="17">
        <v>0.19203368723306599</v>
      </c>
      <c r="D11" s="17">
        <v>0.20163794072104799</v>
      </c>
      <c r="E11" s="17">
        <v>0.183872220771513</v>
      </c>
      <c r="F11" s="17"/>
      <c r="G11" s="17">
        <v>0.21257076265341601</v>
      </c>
      <c r="H11" s="17">
        <v>0.16105370886034101</v>
      </c>
      <c r="I11" s="17">
        <v>0.15247151234776399</v>
      </c>
      <c r="J11" s="17">
        <v>0.16270472237016101</v>
      </c>
      <c r="K11" s="17">
        <v>0.19892999693954599</v>
      </c>
      <c r="L11" s="17">
        <v>0.25508846525711198</v>
      </c>
      <c r="M11" s="17"/>
      <c r="N11" s="17">
        <v>0.222130766002961</v>
      </c>
      <c r="O11" s="17">
        <v>0.207427438326937</v>
      </c>
      <c r="P11" s="17">
        <v>0.177545571314558</v>
      </c>
      <c r="Q11" s="17">
        <v>0.15653427943999601</v>
      </c>
      <c r="R11" s="17"/>
      <c r="S11" s="17">
        <v>0.18398134694898999</v>
      </c>
      <c r="T11" s="17">
        <v>0.19819299253782299</v>
      </c>
      <c r="U11" s="17">
        <v>0.25962314587136198</v>
      </c>
      <c r="V11" s="17">
        <v>0.19935798326465001</v>
      </c>
      <c r="W11" s="17">
        <v>0.20771017117848101</v>
      </c>
      <c r="X11" s="17">
        <v>0.18992627467868001</v>
      </c>
      <c r="Y11" s="17">
        <v>0.14542089735917099</v>
      </c>
      <c r="Z11" s="17">
        <v>0.18371019386841</v>
      </c>
      <c r="AA11" s="17">
        <v>0.184028014097118</v>
      </c>
      <c r="AB11" s="17">
        <v>0.204418294600756</v>
      </c>
      <c r="AC11" s="17">
        <v>0.153757695632983</v>
      </c>
      <c r="AD11" s="17">
        <v>0.16184809324344901</v>
      </c>
      <c r="AE11" s="17"/>
      <c r="AF11" s="17">
        <v>0.24048333923731099</v>
      </c>
      <c r="AG11" s="17">
        <v>0.165236484658251</v>
      </c>
      <c r="AH11" s="17">
        <v>0.168672583291571</v>
      </c>
      <c r="AI11" s="17"/>
      <c r="AJ11" s="17">
        <v>0.32580587961004398</v>
      </c>
      <c r="AK11" s="17">
        <v>0.106243115213898</v>
      </c>
      <c r="AL11" s="17">
        <v>0.13125334199670599</v>
      </c>
      <c r="AM11" s="17">
        <v>0.21434587922463599</v>
      </c>
      <c r="AN11" s="17">
        <v>0.14287921396115799</v>
      </c>
      <c r="AO11" s="17"/>
      <c r="AP11" s="17">
        <v>0.42482083562582201</v>
      </c>
      <c r="AQ11" s="17">
        <v>0.112620099847642</v>
      </c>
      <c r="AR11" s="17">
        <v>0.15285930424125699</v>
      </c>
      <c r="AS11" s="17">
        <v>0.234501162184128</v>
      </c>
      <c r="AT11" s="17">
        <v>0.134787599975661</v>
      </c>
      <c r="AU11" s="17"/>
      <c r="AV11" s="17">
        <v>0.19013800421475199</v>
      </c>
      <c r="AW11" s="17">
        <v>0.182074112320874</v>
      </c>
      <c r="AX11" s="17">
        <v>0.18410436875768199</v>
      </c>
      <c r="AY11" s="17">
        <v>0.20433811266806701</v>
      </c>
      <c r="AZ11" s="17">
        <v>0.17494925981040199</v>
      </c>
    </row>
    <row r="12" spans="2:52" ht="30">
      <c r="B12" s="18" t="s">
        <v>241</v>
      </c>
      <c r="C12" s="17">
        <v>0.15668633546448801</v>
      </c>
      <c r="D12" s="17">
        <v>0.15570746546588701</v>
      </c>
      <c r="E12" s="17">
        <v>0.157682576909843</v>
      </c>
      <c r="F12" s="17"/>
      <c r="G12" s="17">
        <v>0.13299467957605801</v>
      </c>
      <c r="H12" s="17">
        <v>0.11786618192977399</v>
      </c>
      <c r="I12" s="17">
        <v>0.15750697626504301</v>
      </c>
      <c r="J12" s="17">
        <v>0.18375673836703599</v>
      </c>
      <c r="K12" s="17">
        <v>0.190232491075399</v>
      </c>
      <c r="L12" s="17">
        <v>0.15893918717920399</v>
      </c>
      <c r="M12" s="17"/>
      <c r="N12" s="17">
        <v>0.13991775311015001</v>
      </c>
      <c r="O12" s="17">
        <v>0.15377313951440499</v>
      </c>
      <c r="P12" s="17">
        <v>0.15979254614452901</v>
      </c>
      <c r="Q12" s="17">
        <v>0.17603458003623099</v>
      </c>
      <c r="R12" s="17"/>
      <c r="S12" s="17">
        <v>0.11967097417924399</v>
      </c>
      <c r="T12" s="17">
        <v>0.154410489365229</v>
      </c>
      <c r="U12" s="17">
        <v>0.139469000752413</v>
      </c>
      <c r="V12" s="17">
        <v>0.15389823268318201</v>
      </c>
      <c r="W12" s="17">
        <v>0.18153135262282799</v>
      </c>
      <c r="X12" s="17">
        <v>0.15623932215186101</v>
      </c>
      <c r="Y12" s="17">
        <v>0.19771337395907301</v>
      </c>
      <c r="Z12" s="17">
        <v>0.18670018803948599</v>
      </c>
      <c r="AA12" s="17">
        <v>0.137232563804698</v>
      </c>
      <c r="AB12" s="17">
        <v>0.167973908194299</v>
      </c>
      <c r="AC12" s="17">
        <v>0.16888332421633201</v>
      </c>
      <c r="AD12" s="17">
        <v>0.20464423779715801</v>
      </c>
      <c r="AE12" s="17"/>
      <c r="AF12" s="17">
        <v>0.17651059795077501</v>
      </c>
      <c r="AG12" s="17">
        <v>0.133130305814955</v>
      </c>
      <c r="AH12" s="17">
        <v>0.187945585297045</v>
      </c>
      <c r="AI12" s="17"/>
      <c r="AJ12" s="17">
        <v>0.14473277215091901</v>
      </c>
      <c r="AK12" s="17">
        <v>0.104539479013843</v>
      </c>
      <c r="AL12" s="17">
        <v>0.155376836958073</v>
      </c>
      <c r="AM12" s="17">
        <v>0.30488511481439201</v>
      </c>
      <c r="AN12" s="17">
        <v>0.21411075018011</v>
      </c>
      <c r="AO12" s="17"/>
      <c r="AP12" s="17">
        <v>9.9496067585220394E-2</v>
      </c>
      <c r="AQ12" s="17">
        <v>7.7827084725990203E-2</v>
      </c>
      <c r="AR12" s="17">
        <v>0.17565982076862699</v>
      </c>
      <c r="AS12" s="17">
        <v>0.27120617519372398</v>
      </c>
      <c r="AT12" s="17">
        <v>0.19327442669287401</v>
      </c>
      <c r="AU12" s="17"/>
      <c r="AV12" s="17">
        <v>0.17707360217736801</v>
      </c>
      <c r="AW12" s="17">
        <v>0.158025985652925</v>
      </c>
      <c r="AX12" s="17">
        <v>0.149819025361622</v>
      </c>
      <c r="AY12" s="17">
        <v>0.10692821910286</v>
      </c>
      <c r="AZ12" s="17">
        <v>0.105468653308406</v>
      </c>
    </row>
    <row r="13" spans="2:52">
      <c r="B13" s="18" t="s">
        <v>107</v>
      </c>
      <c r="C13" s="19">
        <v>0.18959791571787199</v>
      </c>
      <c r="D13" s="19">
        <v>0.134088343155606</v>
      </c>
      <c r="E13" s="19">
        <v>0.24219264119998599</v>
      </c>
      <c r="F13" s="19"/>
      <c r="G13" s="19">
        <v>0.14444746623843899</v>
      </c>
      <c r="H13" s="19">
        <v>0.19152427352235801</v>
      </c>
      <c r="I13" s="19">
        <v>0.17272766039752599</v>
      </c>
      <c r="J13" s="19">
        <v>0.21326281929253699</v>
      </c>
      <c r="K13" s="19">
        <v>0.203855800982508</v>
      </c>
      <c r="L13" s="19">
        <v>0.20300639853188299</v>
      </c>
      <c r="M13" s="19"/>
      <c r="N13" s="19">
        <v>0.13057262255752999</v>
      </c>
      <c r="O13" s="19">
        <v>0.18411304660764799</v>
      </c>
      <c r="P13" s="19">
        <v>0.184018592001162</v>
      </c>
      <c r="Q13" s="19">
        <v>0.262252773693604</v>
      </c>
      <c r="R13" s="19"/>
      <c r="S13" s="19">
        <v>0.15079179005119001</v>
      </c>
      <c r="T13" s="19">
        <v>0.21868621831764701</v>
      </c>
      <c r="U13" s="19">
        <v>0.181654314481354</v>
      </c>
      <c r="V13" s="19">
        <v>0.22081209685123601</v>
      </c>
      <c r="W13" s="19">
        <v>0.20671849003029599</v>
      </c>
      <c r="X13" s="19">
        <v>0.17837962304003499</v>
      </c>
      <c r="Y13" s="19">
        <v>0.19803474378730601</v>
      </c>
      <c r="Z13" s="19">
        <v>0.16422661848267001</v>
      </c>
      <c r="AA13" s="19">
        <v>0.209268830631783</v>
      </c>
      <c r="AB13" s="19">
        <v>0.18937579356986201</v>
      </c>
      <c r="AC13" s="19">
        <v>0.154017785794723</v>
      </c>
      <c r="AD13" s="19">
        <v>0.16505698010386</v>
      </c>
      <c r="AE13" s="19"/>
      <c r="AF13" s="19">
        <v>0.18026445616747599</v>
      </c>
      <c r="AG13" s="19">
        <v>0.16294485225654101</v>
      </c>
      <c r="AH13" s="19">
        <v>0.25883795034486801</v>
      </c>
      <c r="AI13" s="19"/>
      <c r="AJ13" s="19">
        <v>0.16019261103789001</v>
      </c>
      <c r="AK13" s="19">
        <v>0.14737873393174</v>
      </c>
      <c r="AL13" s="19">
        <v>0.169588951340917</v>
      </c>
      <c r="AM13" s="19">
        <v>0.14802802936304099</v>
      </c>
      <c r="AN13" s="19">
        <v>0.31633970984054699</v>
      </c>
      <c r="AO13" s="19"/>
      <c r="AP13" s="19">
        <v>0.12691851018600001</v>
      </c>
      <c r="AQ13" s="19">
        <v>0.15231887469621799</v>
      </c>
      <c r="AR13" s="19">
        <v>0.132188490807157</v>
      </c>
      <c r="AS13" s="19">
        <v>0.176524703597424</v>
      </c>
      <c r="AT13" s="19">
        <v>0.41541412122763</v>
      </c>
      <c r="AU13" s="19"/>
      <c r="AV13" s="19">
        <v>0.24293604463666299</v>
      </c>
      <c r="AW13" s="19">
        <v>0.19107770900804899</v>
      </c>
      <c r="AX13" s="19">
        <v>0.15048224323912501</v>
      </c>
      <c r="AY13" s="19">
        <v>0.13836907943986701</v>
      </c>
      <c r="AZ13" s="19">
        <v>0.10825790462564699</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244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238</v>
      </c>
      <c r="C9" s="17">
        <v>0.171767619800443</v>
      </c>
      <c r="D9" s="17">
        <v>0.18344324453320099</v>
      </c>
      <c r="E9" s="17">
        <v>0.16060938616346401</v>
      </c>
      <c r="F9" s="17"/>
      <c r="G9" s="17">
        <v>0.19017366000508901</v>
      </c>
      <c r="H9" s="17">
        <v>0.16046072620473301</v>
      </c>
      <c r="I9" s="17">
        <v>0.17064237454174899</v>
      </c>
      <c r="J9" s="17">
        <v>0.155429153392628</v>
      </c>
      <c r="K9" s="17">
        <v>0.179602985001691</v>
      </c>
      <c r="L9" s="17">
        <v>0.177681067476441</v>
      </c>
      <c r="M9" s="17"/>
      <c r="N9" s="17">
        <v>0.183648444741528</v>
      </c>
      <c r="O9" s="17">
        <v>0.148955054845336</v>
      </c>
      <c r="P9" s="17">
        <v>0.19777761672497601</v>
      </c>
      <c r="Q9" s="17">
        <v>0.159790637495038</v>
      </c>
      <c r="R9" s="17"/>
      <c r="S9" s="17">
        <v>0.198710672353582</v>
      </c>
      <c r="T9" s="17">
        <v>0.15808113619573</v>
      </c>
      <c r="U9" s="17">
        <v>0.18658021616110701</v>
      </c>
      <c r="V9" s="17">
        <v>0.17621986959080099</v>
      </c>
      <c r="W9" s="17">
        <v>0.17049057289331099</v>
      </c>
      <c r="X9" s="17">
        <v>0.156620803353299</v>
      </c>
      <c r="Y9" s="17">
        <v>0.18735673722591101</v>
      </c>
      <c r="Z9" s="17">
        <v>0.155093734759637</v>
      </c>
      <c r="AA9" s="17">
        <v>0.16573563977433001</v>
      </c>
      <c r="AB9" s="17">
        <v>0.164836086685928</v>
      </c>
      <c r="AC9" s="17">
        <v>0.15657872055091501</v>
      </c>
      <c r="AD9" s="17">
        <v>0.14979526096194101</v>
      </c>
      <c r="AE9" s="17"/>
      <c r="AF9" s="17">
        <v>0.174758572700554</v>
      </c>
      <c r="AG9" s="17">
        <v>0.18389878906419099</v>
      </c>
      <c r="AH9" s="17">
        <v>0.13840373527177699</v>
      </c>
      <c r="AI9" s="17"/>
      <c r="AJ9" s="17">
        <v>0.20384307501988899</v>
      </c>
      <c r="AK9" s="17">
        <v>0.15135026122350001</v>
      </c>
      <c r="AL9" s="17">
        <v>0.241370501895913</v>
      </c>
      <c r="AM9" s="17">
        <v>0.13534448132887</v>
      </c>
      <c r="AN9" s="17">
        <v>0.122861873539353</v>
      </c>
      <c r="AO9" s="17"/>
      <c r="AP9" s="17">
        <v>0.212327754905591</v>
      </c>
      <c r="AQ9" s="17">
        <v>0.17632820064981</v>
      </c>
      <c r="AR9" s="17">
        <v>0.21998016872668399</v>
      </c>
      <c r="AS9" s="17">
        <v>0.15216591367361201</v>
      </c>
      <c r="AT9" s="17">
        <v>0.14440335244986699</v>
      </c>
      <c r="AU9" s="17"/>
      <c r="AV9" s="17">
        <v>0.154130608320458</v>
      </c>
      <c r="AW9" s="17">
        <v>0.16381603652308699</v>
      </c>
      <c r="AX9" s="17">
        <v>0.175401775471518</v>
      </c>
      <c r="AY9" s="17">
        <v>0.211394507924373</v>
      </c>
      <c r="AZ9" s="17">
        <v>0.187670640793837</v>
      </c>
    </row>
    <row r="10" spans="2:52" ht="30">
      <c r="B10" s="18" t="s">
        <v>239</v>
      </c>
      <c r="C10" s="17">
        <v>0.28859760608969398</v>
      </c>
      <c r="D10" s="17">
        <v>0.31237020046298902</v>
      </c>
      <c r="E10" s="17">
        <v>0.26622505905363703</v>
      </c>
      <c r="F10" s="17"/>
      <c r="G10" s="17">
        <v>0.37670040190774601</v>
      </c>
      <c r="H10" s="17">
        <v>0.37544953309285101</v>
      </c>
      <c r="I10" s="17">
        <v>0.36819151307749798</v>
      </c>
      <c r="J10" s="17">
        <v>0.26375629861501598</v>
      </c>
      <c r="K10" s="17">
        <v>0.20855376834436701</v>
      </c>
      <c r="L10" s="17">
        <v>0.16818861820012801</v>
      </c>
      <c r="M10" s="17"/>
      <c r="N10" s="17">
        <v>0.29171261239471302</v>
      </c>
      <c r="O10" s="17">
        <v>0.29954044353106302</v>
      </c>
      <c r="P10" s="17">
        <v>0.28707874383538501</v>
      </c>
      <c r="Q10" s="17">
        <v>0.27478430561073502</v>
      </c>
      <c r="R10" s="17"/>
      <c r="S10" s="17">
        <v>0.335566555258969</v>
      </c>
      <c r="T10" s="17">
        <v>0.26230705246642</v>
      </c>
      <c r="U10" s="17">
        <v>0.25376776924230299</v>
      </c>
      <c r="V10" s="17">
        <v>0.249344899154231</v>
      </c>
      <c r="W10" s="17">
        <v>0.20771075907235301</v>
      </c>
      <c r="X10" s="17">
        <v>0.30859144202567801</v>
      </c>
      <c r="Y10" s="17">
        <v>0.28137866018646401</v>
      </c>
      <c r="Z10" s="17">
        <v>0.34242373079983601</v>
      </c>
      <c r="AA10" s="17">
        <v>0.300668828929678</v>
      </c>
      <c r="AB10" s="17">
        <v>0.30745478317358399</v>
      </c>
      <c r="AC10" s="17">
        <v>0.30983824650512098</v>
      </c>
      <c r="AD10" s="17">
        <v>0.33398211370527398</v>
      </c>
      <c r="AE10" s="17"/>
      <c r="AF10" s="17">
        <v>0.205185175453966</v>
      </c>
      <c r="AG10" s="17">
        <v>0.34906754441951099</v>
      </c>
      <c r="AH10" s="17">
        <v>0.27838724138033999</v>
      </c>
      <c r="AI10" s="17"/>
      <c r="AJ10" s="17">
        <v>0.13526181926777101</v>
      </c>
      <c r="AK10" s="17">
        <v>0.49815447044553501</v>
      </c>
      <c r="AL10" s="17">
        <v>0.29753041253023499</v>
      </c>
      <c r="AM10" s="17">
        <v>0.12833427721377</v>
      </c>
      <c r="AN10" s="17">
        <v>0.232809878386675</v>
      </c>
      <c r="AO10" s="17"/>
      <c r="AP10" s="17">
        <v>7.0698449988208206E-2</v>
      </c>
      <c r="AQ10" s="17">
        <v>0.51466950393356303</v>
      </c>
      <c r="AR10" s="17">
        <v>0.31125146312114599</v>
      </c>
      <c r="AS10" s="17">
        <v>0.12115913773193</v>
      </c>
      <c r="AT10" s="17">
        <v>0.12795471296279801</v>
      </c>
      <c r="AU10" s="17"/>
      <c r="AV10" s="17">
        <v>0.25021447729427598</v>
      </c>
      <c r="AW10" s="17">
        <v>0.28764869788119002</v>
      </c>
      <c r="AX10" s="17">
        <v>0.334028928285519</v>
      </c>
      <c r="AY10" s="17">
        <v>0.36451819641551098</v>
      </c>
      <c r="AZ10" s="17">
        <v>0.365351601232275</v>
      </c>
    </row>
    <row r="11" spans="2:52" ht="45">
      <c r="B11" s="18" t="s">
        <v>240</v>
      </c>
      <c r="C11" s="17">
        <v>0.23177846368586599</v>
      </c>
      <c r="D11" s="17">
        <v>0.25799252451392601</v>
      </c>
      <c r="E11" s="17">
        <v>0.205888931903456</v>
      </c>
      <c r="F11" s="17"/>
      <c r="G11" s="17">
        <v>0.19471120776532899</v>
      </c>
      <c r="H11" s="17">
        <v>0.166186500993003</v>
      </c>
      <c r="I11" s="17">
        <v>0.16556388524316201</v>
      </c>
      <c r="J11" s="17">
        <v>0.228875349804748</v>
      </c>
      <c r="K11" s="17">
        <v>0.24238333063100601</v>
      </c>
      <c r="L11" s="17">
        <v>0.35915143954891598</v>
      </c>
      <c r="M11" s="17"/>
      <c r="N11" s="17">
        <v>0.28965605824735602</v>
      </c>
      <c r="O11" s="17">
        <v>0.25361698398947002</v>
      </c>
      <c r="P11" s="17">
        <v>0.216539158455991</v>
      </c>
      <c r="Q11" s="17">
        <v>0.16077731155912101</v>
      </c>
      <c r="R11" s="17"/>
      <c r="S11" s="17">
        <v>0.22305306212134601</v>
      </c>
      <c r="T11" s="17">
        <v>0.24695710406389201</v>
      </c>
      <c r="U11" s="17">
        <v>0.31423010470169199</v>
      </c>
      <c r="V11" s="17">
        <v>0.219460051528936</v>
      </c>
      <c r="W11" s="17">
        <v>0.28500691920115601</v>
      </c>
      <c r="X11" s="17">
        <v>0.23942548184963899</v>
      </c>
      <c r="Y11" s="17">
        <v>0.18510141695325799</v>
      </c>
      <c r="Z11" s="17">
        <v>0.19130122237726199</v>
      </c>
      <c r="AA11" s="17">
        <v>0.216072152221505</v>
      </c>
      <c r="AB11" s="17">
        <v>0.19815157513190901</v>
      </c>
      <c r="AC11" s="17">
        <v>0.233891199401628</v>
      </c>
      <c r="AD11" s="17">
        <v>0.21005466335599299</v>
      </c>
      <c r="AE11" s="17"/>
      <c r="AF11" s="17">
        <v>0.31061878467528697</v>
      </c>
      <c r="AG11" s="17">
        <v>0.20629389444188101</v>
      </c>
      <c r="AH11" s="17">
        <v>0.15835497404271801</v>
      </c>
      <c r="AI11" s="17"/>
      <c r="AJ11" s="17">
        <v>0.41538139457486201</v>
      </c>
      <c r="AK11" s="17">
        <v>0.12615617722035199</v>
      </c>
      <c r="AL11" s="17">
        <v>0.17462547921478</v>
      </c>
      <c r="AM11" s="17">
        <v>0.26469124047447101</v>
      </c>
      <c r="AN11" s="17">
        <v>0.131063268116304</v>
      </c>
      <c r="AO11" s="17"/>
      <c r="AP11" s="17">
        <v>0.54069106165039704</v>
      </c>
      <c r="AQ11" s="17">
        <v>0.116975329100912</v>
      </c>
      <c r="AR11" s="17">
        <v>0.172194421791623</v>
      </c>
      <c r="AS11" s="17">
        <v>0.32191152694568198</v>
      </c>
      <c r="AT11" s="17">
        <v>0.17004140003530999</v>
      </c>
      <c r="AU11" s="17"/>
      <c r="AV11" s="17">
        <v>0.21363712021879999</v>
      </c>
      <c r="AW11" s="17">
        <v>0.22859083451662701</v>
      </c>
      <c r="AX11" s="17">
        <v>0.245338348153539</v>
      </c>
      <c r="AY11" s="17">
        <v>0.226106013880985</v>
      </c>
      <c r="AZ11" s="17">
        <v>0.152042423821802</v>
      </c>
    </row>
    <row r="12" spans="2:52" ht="30">
      <c r="B12" s="18" t="s">
        <v>241</v>
      </c>
      <c r="C12" s="17">
        <v>0.15638624673927301</v>
      </c>
      <c r="D12" s="17">
        <v>0.12944422895045299</v>
      </c>
      <c r="E12" s="17">
        <v>0.182928663289608</v>
      </c>
      <c r="F12" s="17"/>
      <c r="G12" s="17">
        <v>0.11997004049924501</v>
      </c>
      <c r="H12" s="17">
        <v>0.134465955509423</v>
      </c>
      <c r="I12" s="17">
        <v>0.15614829451356399</v>
      </c>
      <c r="J12" s="17">
        <v>0.190015286803114</v>
      </c>
      <c r="K12" s="17">
        <v>0.186146146058911</v>
      </c>
      <c r="L12" s="17">
        <v>0.15138868789028101</v>
      </c>
      <c r="M12" s="17"/>
      <c r="N12" s="17">
        <v>0.12361565222306101</v>
      </c>
      <c r="O12" s="17">
        <v>0.15539930165994101</v>
      </c>
      <c r="P12" s="17">
        <v>0.161572484952649</v>
      </c>
      <c r="Q12" s="17">
        <v>0.18906430187433901</v>
      </c>
      <c r="R12" s="17"/>
      <c r="S12" s="17">
        <v>0.105579428082134</v>
      </c>
      <c r="T12" s="17">
        <v>0.14031760005916699</v>
      </c>
      <c r="U12" s="17">
        <v>0.125379410338572</v>
      </c>
      <c r="V12" s="17">
        <v>0.180408414633008</v>
      </c>
      <c r="W12" s="17">
        <v>0.16699822623896701</v>
      </c>
      <c r="X12" s="17">
        <v>0.16028042173572099</v>
      </c>
      <c r="Y12" s="17">
        <v>0.182231342490948</v>
      </c>
      <c r="Z12" s="17">
        <v>0.201262082233745</v>
      </c>
      <c r="AA12" s="17">
        <v>0.16983048952625701</v>
      </c>
      <c r="AB12" s="17">
        <v>0.16699611520961999</v>
      </c>
      <c r="AC12" s="17">
        <v>0.19475224372484301</v>
      </c>
      <c r="AD12" s="17">
        <v>0.16345595244006</v>
      </c>
      <c r="AE12" s="17"/>
      <c r="AF12" s="17">
        <v>0.171775642983828</v>
      </c>
      <c r="AG12" s="17">
        <v>0.130933079277994</v>
      </c>
      <c r="AH12" s="17">
        <v>0.20042906724682899</v>
      </c>
      <c r="AI12" s="17"/>
      <c r="AJ12" s="17">
        <v>0.13776758769171901</v>
      </c>
      <c r="AK12" s="17">
        <v>0.11274160746060399</v>
      </c>
      <c r="AL12" s="17">
        <v>0.127865462558722</v>
      </c>
      <c r="AM12" s="17">
        <v>0.26319393172677003</v>
      </c>
      <c r="AN12" s="17">
        <v>0.23498209036788001</v>
      </c>
      <c r="AO12" s="17"/>
      <c r="AP12" s="17">
        <v>9.2193897151033599E-2</v>
      </c>
      <c r="AQ12" s="17">
        <v>8.5024070048917294E-2</v>
      </c>
      <c r="AR12" s="17">
        <v>0.17526225199963799</v>
      </c>
      <c r="AS12" s="17">
        <v>0.25752628214469597</v>
      </c>
      <c r="AT12" s="17">
        <v>0.20292252515769199</v>
      </c>
      <c r="AU12" s="17"/>
      <c r="AV12" s="17">
        <v>0.18541188270529399</v>
      </c>
      <c r="AW12" s="17">
        <v>0.162068667793935</v>
      </c>
      <c r="AX12" s="17">
        <v>0.13752643783579499</v>
      </c>
      <c r="AY12" s="17">
        <v>9.1142039567820396E-2</v>
      </c>
      <c r="AZ12" s="17">
        <v>0.121058251362411</v>
      </c>
    </row>
    <row r="13" spans="2:52">
      <c r="B13" s="18" t="s">
        <v>107</v>
      </c>
      <c r="C13" s="19">
        <v>0.15147006368472399</v>
      </c>
      <c r="D13" s="19">
        <v>0.116749801539431</v>
      </c>
      <c r="E13" s="19">
        <v>0.18434795958983499</v>
      </c>
      <c r="F13" s="19"/>
      <c r="G13" s="19">
        <v>0.11844468982259</v>
      </c>
      <c r="H13" s="19">
        <v>0.16343728419999001</v>
      </c>
      <c r="I13" s="19">
        <v>0.139453932624026</v>
      </c>
      <c r="J13" s="19">
        <v>0.161923911384494</v>
      </c>
      <c r="K13" s="19">
        <v>0.18331376996402499</v>
      </c>
      <c r="L13" s="19">
        <v>0.143590186884235</v>
      </c>
      <c r="M13" s="19"/>
      <c r="N13" s="19">
        <v>0.11136723239334199</v>
      </c>
      <c r="O13" s="19">
        <v>0.14248821597419101</v>
      </c>
      <c r="P13" s="19">
        <v>0.137031996030999</v>
      </c>
      <c r="Q13" s="19">
        <v>0.21558344346076699</v>
      </c>
      <c r="R13" s="19"/>
      <c r="S13" s="19">
        <v>0.13709028218397001</v>
      </c>
      <c r="T13" s="19">
        <v>0.192337107214792</v>
      </c>
      <c r="U13" s="19">
        <v>0.120042499556326</v>
      </c>
      <c r="V13" s="19">
        <v>0.17456676509302399</v>
      </c>
      <c r="W13" s="19">
        <v>0.16979352259421401</v>
      </c>
      <c r="X13" s="19">
        <v>0.135081851035663</v>
      </c>
      <c r="Y13" s="19">
        <v>0.16393184314341899</v>
      </c>
      <c r="Z13" s="19">
        <v>0.10991922982952</v>
      </c>
      <c r="AA13" s="19">
        <v>0.14769288954823101</v>
      </c>
      <c r="AB13" s="19">
        <v>0.16256143979896001</v>
      </c>
      <c r="AC13" s="19">
        <v>0.104939589817494</v>
      </c>
      <c r="AD13" s="19">
        <v>0.14271200953673199</v>
      </c>
      <c r="AE13" s="19"/>
      <c r="AF13" s="19">
        <v>0.13766182418636499</v>
      </c>
      <c r="AG13" s="19">
        <v>0.12980669279642301</v>
      </c>
      <c r="AH13" s="19">
        <v>0.224424982058336</v>
      </c>
      <c r="AI13" s="19"/>
      <c r="AJ13" s="19">
        <v>0.10774612344576</v>
      </c>
      <c r="AK13" s="19">
        <v>0.11159748365001</v>
      </c>
      <c r="AL13" s="19">
        <v>0.15860814380034899</v>
      </c>
      <c r="AM13" s="19">
        <v>0.20843606925611899</v>
      </c>
      <c r="AN13" s="19">
        <v>0.27828288958978897</v>
      </c>
      <c r="AO13" s="19"/>
      <c r="AP13" s="19">
        <v>8.4088836304770403E-2</v>
      </c>
      <c r="AQ13" s="19">
        <v>0.107002896266797</v>
      </c>
      <c r="AR13" s="19">
        <v>0.12131169436090899</v>
      </c>
      <c r="AS13" s="19">
        <v>0.14723713950407899</v>
      </c>
      <c r="AT13" s="19">
        <v>0.35467800939433403</v>
      </c>
      <c r="AU13" s="19"/>
      <c r="AV13" s="19">
        <v>0.19660591146117201</v>
      </c>
      <c r="AW13" s="19">
        <v>0.15787576328516101</v>
      </c>
      <c r="AX13" s="19">
        <v>0.107704510253628</v>
      </c>
      <c r="AY13" s="19">
        <v>0.10683924221131</v>
      </c>
      <c r="AZ13" s="19">
        <v>0.17387708278967501</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K19"/>
  <sheetViews>
    <sheetView showGridLines="0" workbookViewId="0">
      <pane xSplit="2" topLeftCell="C1" activePane="topRight" state="frozen"/>
      <selection pane="topRight"/>
    </sheetView>
  </sheetViews>
  <sheetFormatPr defaultColWidth="11.42578125" defaultRowHeight="15"/>
  <cols>
    <col min="2" max="2" width="25.7109375" customWidth="1"/>
    <col min="3" max="11" width="20.7109375" customWidth="1"/>
  </cols>
  <sheetData>
    <row r="2" spans="2:11" ht="39.950000000000003" customHeight="1">
      <c r="D2" s="29" t="s">
        <v>496</v>
      </c>
      <c r="E2" s="30"/>
      <c r="F2" s="30"/>
      <c r="G2" s="30"/>
      <c r="H2" s="30"/>
      <c r="I2" s="30"/>
      <c r="J2" s="30"/>
      <c r="K2" s="30"/>
    </row>
    <row r="6" spans="2:11" ht="50.1" customHeight="1">
      <c r="B6" s="20" t="s">
        <v>26</v>
      </c>
      <c r="C6" s="20" t="s">
        <v>497</v>
      </c>
      <c r="D6" s="20" t="s">
        <v>498</v>
      </c>
      <c r="E6" s="20" t="s">
        <v>499</v>
      </c>
      <c r="F6" s="20" t="s">
        <v>500</v>
      </c>
      <c r="G6" s="20" t="s">
        <v>501</v>
      </c>
      <c r="H6" s="20" t="s">
        <v>502</v>
      </c>
      <c r="I6" s="20" t="s">
        <v>503</v>
      </c>
      <c r="J6" s="20" t="s">
        <v>504</v>
      </c>
    </row>
    <row r="7" spans="2:11" ht="30">
      <c r="B7" s="18" t="s">
        <v>246</v>
      </c>
      <c r="C7" s="17">
        <v>0.153690230307655</v>
      </c>
      <c r="D7" s="17">
        <v>0.37644074211380801</v>
      </c>
      <c r="E7" s="17">
        <v>0.274518851877328</v>
      </c>
      <c r="F7" s="17">
        <v>0.278533902875437</v>
      </c>
      <c r="G7" s="17">
        <v>0.33075674320731502</v>
      </c>
      <c r="H7" s="17">
        <v>0.234337549330907</v>
      </c>
      <c r="I7" s="17">
        <v>0.193862893118494</v>
      </c>
      <c r="J7" s="17">
        <v>0.45709559815797302</v>
      </c>
    </row>
    <row r="8" spans="2:11" ht="30">
      <c r="B8" s="18" t="s">
        <v>247</v>
      </c>
      <c r="C8" s="17">
        <v>0.32192005113104599</v>
      </c>
      <c r="D8" s="17">
        <v>0.33243982873361799</v>
      </c>
      <c r="E8" s="17">
        <v>0.28503694961867998</v>
      </c>
      <c r="F8" s="17">
        <v>0.33298510274265097</v>
      </c>
      <c r="G8" s="17">
        <v>0.26532037338124598</v>
      </c>
      <c r="H8" s="17">
        <v>0.35215202908760301</v>
      </c>
      <c r="I8" s="17">
        <v>0.32535867552418601</v>
      </c>
      <c r="J8" s="17">
        <v>0.27853369961832802</v>
      </c>
    </row>
    <row r="9" spans="2:11" ht="30">
      <c r="B9" s="18" t="s">
        <v>248</v>
      </c>
      <c r="C9" s="17">
        <v>0.29094615747261598</v>
      </c>
      <c r="D9" s="17">
        <v>0.16513347034966999</v>
      </c>
      <c r="E9" s="17">
        <v>0.22118641805992101</v>
      </c>
      <c r="F9" s="17">
        <v>0.22575347889510899</v>
      </c>
      <c r="G9" s="17">
        <v>0.198770974424611</v>
      </c>
      <c r="H9" s="17">
        <v>0.25242121419151597</v>
      </c>
      <c r="I9" s="17">
        <v>0.27788457030856401</v>
      </c>
      <c r="J9" s="17">
        <v>0.14508433810511401</v>
      </c>
    </row>
    <row r="10" spans="2:11" ht="30">
      <c r="B10" s="18" t="s">
        <v>249</v>
      </c>
      <c r="C10" s="17">
        <v>6.1876834937366003E-2</v>
      </c>
      <c r="D10" s="17">
        <v>2.8964411956261999E-2</v>
      </c>
      <c r="E10" s="17">
        <v>7.1053470619886594E-2</v>
      </c>
      <c r="F10" s="17">
        <v>5.1064499187069803E-2</v>
      </c>
      <c r="G10" s="17">
        <v>7.5274935626418502E-2</v>
      </c>
      <c r="H10" s="17">
        <v>4.0213547274101799E-2</v>
      </c>
      <c r="I10" s="17">
        <v>5.96522538620433E-2</v>
      </c>
      <c r="J10" s="17">
        <v>3.0512936752231701E-2</v>
      </c>
    </row>
    <row r="11" spans="2:11" ht="30">
      <c r="B11" s="18" t="s">
        <v>250</v>
      </c>
      <c r="C11" s="17">
        <v>2.8265831798104501E-2</v>
      </c>
      <c r="D11" s="17">
        <v>1.05610090811216E-2</v>
      </c>
      <c r="E11" s="17">
        <v>5.9969193042923502E-2</v>
      </c>
      <c r="F11" s="17">
        <v>1.7912027762672301E-2</v>
      </c>
      <c r="G11" s="17">
        <v>3.7541623404172303E-2</v>
      </c>
      <c r="H11" s="17">
        <v>1.9160742875149499E-2</v>
      </c>
      <c r="I11" s="17">
        <v>2.7532111824137499E-2</v>
      </c>
      <c r="J11" s="17">
        <v>1.24133815105235E-2</v>
      </c>
    </row>
    <row r="12" spans="2:11">
      <c r="B12" s="18" t="s">
        <v>107</v>
      </c>
      <c r="C12" s="17">
        <v>0.143300894353212</v>
      </c>
      <c r="D12" s="17">
        <v>8.6460537765520207E-2</v>
      </c>
      <c r="E12" s="17">
        <v>8.82351167812606E-2</v>
      </c>
      <c r="F12" s="17">
        <v>9.3750988537060695E-2</v>
      </c>
      <c r="G12" s="17">
        <v>9.2335349956237794E-2</v>
      </c>
      <c r="H12" s="17">
        <v>0.101714917240723</v>
      </c>
      <c r="I12" s="17">
        <v>0.11570949536257499</v>
      </c>
      <c r="J12" s="17">
        <v>7.6360045855830505E-2</v>
      </c>
    </row>
    <row r="13" spans="2:11">
      <c r="B13" s="16"/>
      <c r="C13" s="16"/>
      <c r="D13" s="16"/>
      <c r="E13" s="16"/>
      <c r="F13" s="16"/>
      <c r="G13" s="16"/>
      <c r="H13" s="16"/>
      <c r="I13" s="16"/>
      <c r="J13" s="16"/>
    </row>
    <row r="14" spans="2:11">
      <c r="B14" t="s">
        <v>433</v>
      </c>
    </row>
    <row r="15" spans="2:11">
      <c r="B15" t="s">
        <v>434</v>
      </c>
    </row>
    <row r="19" spans="2:2">
      <c r="B19"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245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0.153690230307655</v>
      </c>
      <c r="D9" s="17">
        <v>0.176564773505901</v>
      </c>
      <c r="E9" s="17">
        <v>0.13194899004310201</v>
      </c>
      <c r="F9" s="17"/>
      <c r="G9" s="17">
        <v>0.17657529590795101</v>
      </c>
      <c r="H9" s="17">
        <v>0.177993495987218</v>
      </c>
      <c r="I9" s="17">
        <v>0.14600680571018201</v>
      </c>
      <c r="J9" s="17">
        <v>0.12894760573877601</v>
      </c>
      <c r="K9" s="17">
        <v>0.138984338030192</v>
      </c>
      <c r="L9" s="17">
        <v>0.154872011722793</v>
      </c>
      <c r="M9" s="17"/>
      <c r="N9" s="17">
        <v>0.16725969451987599</v>
      </c>
      <c r="O9" s="17">
        <v>0.15878407267977901</v>
      </c>
      <c r="P9" s="17">
        <v>0.14826204522561501</v>
      </c>
      <c r="Q9" s="17">
        <v>0.13745209208588699</v>
      </c>
      <c r="R9" s="17"/>
      <c r="S9" s="17">
        <v>0.20450825856219099</v>
      </c>
      <c r="T9" s="17">
        <v>0.147213927252833</v>
      </c>
      <c r="U9" s="17">
        <v>0.12418589762708999</v>
      </c>
      <c r="V9" s="17">
        <v>0.130358177881918</v>
      </c>
      <c r="W9" s="17">
        <v>0.13570518731620401</v>
      </c>
      <c r="X9" s="17">
        <v>0.15361514336610099</v>
      </c>
      <c r="Y9" s="17">
        <v>0.14009501941490701</v>
      </c>
      <c r="Z9" s="17">
        <v>0.14363161799829799</v>
      </c>
      <c r="AA9" s="17">
        <v>0.164514978391849</v>
      </c>
      <c r="AB9" s="17">
        <v>0.14462171287452999</v>
      </c>
      <c r="AC9" s="17">
        <v>0.13647926226107601</v>
      </c>
      <c r="AD9" s="17">
        <v>0.20134025473301601</v>
      </c>
      <c r="AE9" s="17"/>
      <c r="AF9" s="17">
        <v>0.15648525768852001</v>
      </c>
      <c r="AG9" s="17">
        <v>0.168357592414552</v>
      </c>
      <c r="AH9" s="17">
        <v>0.11546982363175801</v>
      </c>
      <c r="AI9" s="17"/>
      <c r="AJ9" s="17">
        <v>0.16863239919991499</v>
      </c>
      <c r="AK9" s="17">
        <v>0.163558857619304</v>
      </c>
      <c r="AL9" s="17">
        <v>0.15135810833727301</v>
      </c>
      <c r="AM9" s="17">
        <v>0.10979423633964699</v>
      </c>
      <c r="AN9" s="17">
        <v>0.110881512841333</v>
      </c>
      <c r="AO9" s="17"/>
      <c r="AP9" s="17">
        <v>0.18562044884552201</v>
      </c>
      <c r="AQ9" s="17">
        <v>0.170592807160662</v>
      </c>
      <c r="AR9" s="17">
        <v>0.15851670971974499</v>
      </c>
      <c r="AS9" s="17">
        <v>0.142533199004584</v>
      </c>
      <c r="AT9" s="17">
        <v>9.5481194893619198E-2</v>
      </c>
      <c r="AU9" s="17"/>
      <c r="AV9" s="17">
        <v>0.14352950430115899</v>
      </c>
      <c r="AW9" s="17">
        <v>0.111090385851828</v>
      </c>
      <c r="AX9" s="17">
        <v>0.168338330649521</v>
      </c>
      <c r="AY9" s="17">
        <v>0.191585819851428</v>
      </c>
      <c r="AZ9" s="17">
        <v>0.30722942615474602</v>
      </c>
    </row>
    <row r="10" spans="2:52" ht="30">
      <c r="B10" s="18" t="s">
        <v>247</v>
      </c>
      <c r="C10" s="17">
        <v>0.32192005113104599</v>
      </c>
      <c r="D10" s="17">
        <v>0.32366375610912901</v>
      </c>
      <c r="E10" s="17">
        <v>0.32048403405020598</v>
      </c>
      <c r="F10" s="17"/>
      <c r="G10" s="17">
        <v>0.31067530010587502</v>
      </c>
      <c r="H10" s="17">
        <v>0.31664866956840598</v>
      </c>
      <c r="I10" s="17">
        <v>0.33727106783192001</v>
      </c>
      <c r="J10" s="17">
        <v>0.31816785368133799</v>
      </c>
      <c r="K10" s="17">
        <v>0.31312318155001201</v>
      </c>
      <c r="L10" s="17">
        <v>0.33014503303346598</v>
      </c>
      <c r="M10" s="17"/>
      <c r="N10" s="17">
        <v>0.36176171531977003</v>
      </c>
      <c r="O10" s="17">
        <v>0.32774636547374197</v>
      </c>
      <c r="P10" s="17">
        <v>0.32411699988105402</v>
      </c>
      <c r="Q10" s="17">
        <v>0.27164665736447802</v>
      </c>
      <c r="R10" s="17"/>
      <c r="S10" s="17">
        <v>0.30993986718107203</v>
      </c>
      <c r="T10" s="17">
        <v>0.32703791879539501</v>
      </c>
      <c r="U10" s="17">
        <v>0.34111320121539701</v>
      </c>
      <c r="V10" s="17">
        <v>0.31841326848046603</v>
      </c>
      <c r="W10" s="17">
        <v>0.33406501124018001</v>
      </c>
      <c r="X10" s="17">
        <v>0.29053713802997699</v>
      </c>
      <c r="Y10" s="17">
        <v>0.35006618902620101</v>
      </c>
      <c r="Z10" s="17">
        <v>0.36285362057290599</v>
      </c>
      <c r="AA10" s="17">
        <v>0.31205103658017602</v>
      </c>
      <c r="AB10" s="17">
        <v>0.32679753048293197</v>
      </c>
      <c r="AC10" s="17">
        <v>0.31276681603026502</v>
      </c>
      <c r="AD10" s="17">
        <v>0.28797496492263103</v>
      </c>
      <c r="AE10" s="17"/>
      <c r="AF10" s="17">
        <v>0.295249008220418</v>
      </c>
      <c r="AG10" s="17">
        <v>0.359327606275683</v>
      </c>
      <c r="AH10" s="17">
        <v>0.299126653300061</v>
      </c>
      <c r="AI10" s="17"/>
      <c r="AJ10" s="17">
        <v>0.32511405055329901</v>
      </c>
      <c r="AK10" s="17">
        <v>0.36123960095262297</v>
      </c>
      <c r="AL10" s="17">
        <v>0.38489477664157101</v>
      </c>
      <c r="AM10" s="17">
        <v>0.187370474995039</v>
      </c>
      <c r="AN10" s="17">
        <v>0.25786584178653799</v>
      </c>
      <c r="AO10" s="17"/>
      <c r="AP10" s="17">
        <v>0.33255566521118002</v>
      </c>
      <c r="AQ10" s="17">
        <v>0.36230840962535499</v>
      </c>
      <c r="AR10" s="17">
        <v>0.35062999641443399</v>
      </c>
      <c r="AS10" s="17">
        <v>0.25747393500738902</v>
      </c>
      <c r="AT10" s="17">
        <v>0.25886079080183799</v>
      </c>
      <c r="AU10" s="17"/>
      <c r="AV10" s="17">
        <v>0.26248835567750101</v>
      </c>
      <c r="AW10" s="17">
        <v>0.32447200844532798</v>
      </c>
      <c r="AX10" s="17">
        <v>0.38306240068129999</v>
      </c>
      <c r="AY10" s="17">
        <v>0.34631272576605698</v>
      </c>
      <c r="AZ10" s="17">
        <v>0.35219933029446399</v>
      </c>
    </row>
    <row r="11" spans="2:52" ht="30">
      <c r="B11" s="18" t="s">
        <v>248</v>
      </c>
      <c r="C11" s="17">
        <v>0.29094615747261598</v>
      </c>
      <c r="D11" s="17">
        <v>0.300925962392318</v>
      </c>
      <c r="E11" s="17">
        <v>0.283040108008835</v>
      </c>
      <c r="F11" s="17"/>
      <c r="G11" s="17">
        <v>0.239694326174101</v>
      </c>
      <c r="H11" s="17">
        <v>0.26642046406581699</v>
      </c>
      <c r="I11" s="17">
        <v>0.28463532234794903</v>
      </c>
      <c r="J11" s="17">
        <v>0.30317438476620201</v>
      </c>
      <c r="K11" s="17">
        <v>0.32342089653315598</v>
      </c>
      <c r="L11" s="17">
        <v>0.31845261248699203</v>
      </c>
      <c r="M11" s="17"/>
      <c r="N11" s="17">
        <v>0.29571896846521001</v>
      </c>
      <c r="O11" s="17">
        <v>0.31028550846849901</v>
      </c>
      <c r="P11" s="17">
        <v>0.28512333581979199</v>
      </c>
      <c r="Q11" s="17">
        <v>0.27036901250297202</v>
      </c>
      <c r="R11" s="17"/>
      <c r="S11" s="17">
        <v>0.26675360682134802</v>
      </c>
      <c r="T11" s="17">
        <v>0.28739452935958998</v>
      </c>
      <c r="U11" s="17">
        <v>0.34229764697855902</v>
      </c>
      <c r="V11" s="17">
        <v>0.30282705651236103</v>
      </c>
      <c r="W11" s="17">
        <v>0.32558772957971599</v>
      </c>
      <c r="X11" s="17">
        <v>0.27550373808006101</v>
      </c>
      <c r="Y11" s="17">
        <v>0.309703306894765</v>
      </c>
      <c r="Z11" s="17">
        <v>0.27372048135039401</v>
      </c>
      <c r="AA11" s="17">
        <v>0.28917038211601598</v>
      </c>
      <c r="AB11" s="17">
        <v>0.26324502234310798</v>
      </c>
      <c r="AC11" s="17">
        <v>0.29934455068365801</v>
      </c>
      <c r="AD11" s="17">
        <v>0.26071042534286598</v>
      </c>
      <c r="AE11" s="17"/>
      <c r="AF11" s="17">
        <v>0.32069334625351897</v>
      </c>
      <c r="AG11" s="17">
        <v>0.29171688791873901</v>
      </c>
      <c r="AH11" s="17">
        <v>0.25361997253260898</v>
      </c>
      <c r="AI11" s="17"/>
      <c r="AJ11" s="17">
        <v>0.33070729982597602</v>
      </c>
      <c r="AK11" s="17">
        <v>0.28317680198492901</v>
      </c>
      <c r="AL11" s="17">
        <v>0.29728069594873702</v>
      </c>
      <c r="AM11" s="17">
        <v>0.34805178992525898</v>
      </c>
      <c r="AN11" s="17">
        <v>0.24903445803355101</v>
      </c>
      <c r="AO11" s="17"/>
      <c r="AP11" s="17">
        <v>0.328379896631662</v>
      </c>
      <c r="AQ11" s="17">
        <v>0.28256988798653199</v>
      </c>
      <c r="AR11" s="17">
        <v>0.313832366247487</v>
      </c>
      <c r="AS11" s="17">
        <v>0.34291899216364102</v>
      </c>
      <c r="AT11" s="17">
        <v>0.22895394836008001</v>
      </c>
      <c r="AU11" s="17"/>
      <c r="AV11" s="17">
        <v>0.313507204678249</v>
      </c>
      <c r="AW11" s="17">
        <v>0.30632929300043799</v>
      </c>
      <c r="AX11" s="17">
        <v>0.26471820095350201</v>
      </c>
      <c r="AY11" s="17">
        <v>0.28160365643636498</v>
      </c>
      <c r="AZ11" s="17">
        <v>0.21129229372987901</v>
      </c>
    </row>
    <row r="12" spans="2:52" ht="30">
      <c r="B12" s="18" t="s">
        <v>249</v>
      </c>
      <c r="C12" s="17">
        <v>6.1876834937366003E-2</v>
      </c>
      <c r="D12" s="17">
        <v>5.7587531109370302E-2</v>
      </c>
      <c r="E12" s="17">
        <v>6.5425805400608897E-2</v>
      </c>
      <c r="F12" s="17"/>
      <c r="G12" s="17">
        <v>0.120727315164026</v>
      </c>
      <c r="H12" s="17">
        <v>6.0569328522553E-2</v>
      </c>
      <c r="I12" s="17">
        <v>5.5348842375663301E-2</v>
      </c>
      <c r="J12" s="17">
        <v>4.4707797913356301E-2</v>
      </c>
      <c r="K12" s="17">
        <v>5.9649568720627003E-2</v>
      </c>
      <c r="L12" s="17">
        <v>4.4564614824085302E-2</v>
      </c>
      <c r="M12" s="17"/>
      <c r="N12" s="17">
        <v>6.0146813580494098E-2</v>
      </c>
      <c r="O12" s="17">
        <v>4.4886287915167099E-2</v>
      </c>
      <c r="P12" s="17">
        <v>7.9515167633699105E-2</v>
      </c>
      <c r="Q12" s="17">
        <v>6.6628846667139696E-2</v>
      </c>
      <c r="R12" s="17"/>
      <c r="S12" s="17">
        <v>7.7685884930213306E-2</v>
      </c>
      <c r="T12" s="17">
        <v>6.7418869035427098E-2</v>
      </c>
      <c r="U12" s="17">
        <v>5.1369124521474498E-2</v>
      </c>
      <c r="V12" s="17">
        <v>6.1161701778657401E-2</v>
      </c>
      <c r="W12" s="17">
        <v>3.8271047180910803E-2</v>
      </c>
      <c r="X12" s="17">
        <v>9.4135298240584503E-2</v>
      </c>
      <c r="Y12" s="17">
        <v>4.4496740112107698E-2</v>
      </c>
      <c r="Z12" s="17">
        <v>5.2052648049070997E-2</v>
      </c>
      <c r="AA12" s="17">
        <v>6.1340800146568501E-2</v>
      </c>
      <c r="AB12" s="17">
        <v>6.4180284772325305E-2</v>
      </c>
      <c r="AC12" s="17">
        <v>3.3570809829465302E-2</v>
      </c>
      <c r="AD12" s="17">
        <v>5.4235374695410003E-2</v>
      </c>
      <c r="AE12" s="17"/>
      <c r="AF12" s="17">
        <v>6.1312478215141603E-2</v>
      </c>
      <c r="AG12" s="17">
        <v>5.3005400262102702E-2</v>
      </c>
      <c r="AH12" s="17">
        <v>5.4425247793697201E-2</v>
      </c>
      <c r="AI12" s="17"/>
      <c r="AJ12" s="17">
        <v>5.69478255966826E-2</v>
      </c>
      <c r="AK12" s="17">
        <v>6.34872089188009E-2</v>
      </c>
      <c r="AL12" s="17">
        <v>3.12870165960853E-2</v>
      </c>
      <c r="AM12" s="17">
        <v>6.1862080407298403E-2</v>
      </c>
      <c r="AN12" s="17">
        <v>6.15059085823427E-2</v>
      </c>
      <c r="AO12" s="17"/>
      <c r="AP12" s="17">
        <v>6.3515325521655994E-2</v>
      </c>
      <c r="AQ12" s="17">
        <v>5.6599440859775502E-2</v>
      </c>
      <c r="AR12" s="17">
        <v>4.6024957794183301E-2</v>
      </c>
      <c r="AS12" s="17">
        <v>8.2084468239016703E-2</v>
      </c>
      <c r="AT12" s="17">
        <v>5.3589021252198603E-2</v>
      </c>
      <c r="AU12" s="17"/>
      <c r="AV12" s="17">
        <v>6.4539544183385103E-2</v>
      </c>
      <c r="AW12" s="17">
        <v>6.6971930753151707E-2</v>
      </c>
      <c r="AX12" s="17">
        <v>5.4627795578929897E-2</v>
      </c>
      <c r="AY12" s="17">
        <v>7.3688732804465404E-2</v>
      </c>
      <c r="AZ12" s="17">
        <v>4.47779682557157E-2</v>
      </c>
    </row>
    <row r="13" spans="2:52" ht="30">
      <c r="B13" s="18" t="s">
        <v>250</v>
      </c>
      <c r="C13" s="17">
        <v>2.8265831798104501E-2</v>
      </c>
      <c r="D13" s="17">
        <v>2.9437810423236101E-2</v>
      </c>
      <c r="E13" s="17">
        <v>2.6855139243895602E-2</v>
      </c>
      <c r="F13" s="17"/>
      <c r="G13" s="17">
        <v>2.3465758095939999E-2</v>
      </c>
      <c r="H13" s="17">
        <v>3.0643285275098402E-2</v>
      </c>
      <c r="I13" s="17">
        <v>3.4488329901014803E-2</v>
      </c>
      <c r="J13" s="17">
        <v>2.2080958111682099E-2</v>
      </c>
      <c r="K13" s="17">
        <v>3.3471073532440297E-2</v>
      </c>
      <c r="L13" s="17">
        <v>2.5977132283659901E-2</v>
      </c>
      <c r="M13" s="17"/>
      <c r="N13" s="17">
        <v>1.9392550734830399E-2</v>
      </c>
      <c r="O13" s="17">
        <v>2.7667338865864699E-2</v>
      </c>
      <c r="P13" s="17">
        <v>2.47711644497099E-2</v>
      </c>
      <c r="Q13" s="17">
        <v>4.1879526718466099E-2</v>
      </c>
      <c r="R13" s="17"/>
      <c r="S13" s="17">
        <v>1.82548239682968E-2</v>
      </c>
      <c r="T13" s="17">
        <v>2.0447677890851002E-2</v>
      </c>
      <c r="U13" s="17">
        <v>2.2978613841613101E-2</v>
      </c>
      <c r="V13" s="17">
        <v>3.9862375971094502E-2</v>
      </c>
      <c r="W13" s="17">
        <v>3.7871995453919803E-2</v>
      </c>
      <c r="X13" s="17">
        <v>2.4775099900835401E-2</v>
      </c>
      <c r="Y13" s="17">
        <v>1.8044462638201302E-2</v>
      </c>
      <c r="Z13" s="17">
        <v>3.2894123481766097E-2</v>
      </c>
      <c r="AA13" s="17">
        <v>2.6713529455449601E-2</v>
      </c>
      <c r="AB13" s="17">
        <v>3.7128238575855697E-2</v>
      </c>
      <c r="AC13" s="17">
        <v>6.0452654590258802E-2</v>
      </c>
      <c r="AD13" s="17">
        <v>2.2774753422418099E-2</v>
      </c>
      <c r="AE13" s="17"/>
      <c r="AF13" s="17">
        <v>3.5688725125411103E-2</v>
      </c>
      <c r="AG13" s="17">
        <v>1.9164273825289301E-2</v>
      </c>
      <c r="AH13" s="17">
        <v>4.6456569448088202E-2</v>
      </c>
      <c r="AI13" s="17"/>
      <c r="AJ13" s="17">
        <v>2.5686545722136599E-2</v>
      </c>
      <c r="AK13" s="17">
        <v>2.6016018669198698E-2</v>
      </c>
      <c r="AL13" s="17">
        <v>1.7394938710153199E-2</v>
      </c>
      <c r="AM13" s="17">
        <v>6.6573398717187704E-2</v>
      </c>
      <c r="AN13" s="17">
        <v>3.68825869795971E-2</v>
      </c>
      <c r="AO13" s="17"/>
      <c r="AP13" s="17">
        <v>2.3650056917591599E-2</v>
      </c>
      <c r="AQ13" s="17">
        <v>2.24130691894412E-2</v>
      </c>
      <c r="AR13" s="17">
        <v>1.6767808512524299E-2</v>
      </c>
      <c r="AS13" s="17">
        <v>3.4028172694660699E-2</v>
      </c>
      <c r="AT13" s="17">
        <v>3.0985328124306901E-2</v>
      </c>
      <c r="AU13" s="17"/>
      <c r="AV13" s="17">
        <v>2.50705727081981E-2</v>
      </c>
      <c r="AW13" s="17">
        <v>3.4397315847577402E-2</v>
      </c>
      <c r="AX13" s="17">
        <v>2.8724578938982601E-2</v>
      </c>
      <c r="AY13" s="17">
        <v>9.0151494465783404E-3</v>
      </c>
      <c r="AZ13" s="17">
        <v>3.31891529572143E-2</v>
      </c>
    </row>
    <row r="14" spans="2:52">
      <c r="B14" s="18" t="s">
        <v>107</v>
      </c>
      <c r="C14" s="19">
        <v>0.143300894353212</v>
      </c>
      <c r="D14" s="19">
        <v>0.111820166460046</v>
      </c>
      <c r="E14" s="19">
        <v>0.172245923253353</v>
      </c>
      <c r="F14" s="19"/>
      <c r="G14" s="19">
        <v>0.128862004552106</v>
      </c>
      <c r="H14" s="19">
        <v>0.147724756580907</v>
      </c>
      <c r="I14" s="19">
        <v>0.142249631833271</v>
      </c>
      <c r="J14" s="19">
        <v>0.18292139978864599</v>
      </c>
      <c r="K14" s="19">
        <v>0.131350941633572</v>
      </c>
      <c r="L14" s="19">
        <v>0.125988595649005</v>
      </c>
      <c r="M14" s="19"/>
      <c r="N14" s="19">
        <v>9.5720257379820303E-2</v>
      </c>
      <c r="O14" s="19">
        <v>0.13063042659694801</v>
      </c>
      <c r="P14" s="19">
        <v>0.13821128699012999</v>
      </c>
      <c r="Q14" s="19">
        <v>0.21202386466105699</v>
      </c>
      <c r="R14" s="19"/>
      <c r="S14" s="19">
        <v>0.12285755853687901</v>
      </c>
      <c r="T14" s="19">
        <v>0.15048707766590499</v>
      </c>
      <c r="U14" s="19">
        <v>0.118055515815865</v>
      </c>
      <c r="V14" s="19">
        <v>0.147377419375503</v>
      </c>
      <c r="W14" s="19">
        <v>0.12849902922907</v>
      </c>
      <c r="X14" s="19">
        <v>0.16143358238244099</v>
      </c>
      <c r="Y14" s="19">
        <v>0.13759428191381801</v>
      </c>
      <c r="Z14" s="19">
        <v>0.134847508547565</v>
      </c>
      <c r="AA14" s="19">
        <v>0.14620927330994099</v>
      </c>
      <c r="AB14" s="19">
        <v>0.164027210951249</v>
      </c>
      <c r="AC14" s="19">
        <v>0.15738590660527699</v>
      </c>
      <c r="AD14" s="19">
        <v>0.17296422688366</v>
      </c>
      <c r="AE14" s="19"/>
      <c r="AF14" s="19">
        <v>0.13057118449699001</v>
      </c>
      <c r="AG14" s="19">
        <v>0.108428239303633</v>
      </c>
      <c r="AH14" s="19">
        <v>0.23090173329378699</v>
      </c>
      <c r="AI14" s="19"/>
      <c r="AJ14" s="19">
        <v>9.2911879101990794E-2</v>
      </c>
      <c r="AK14" s="19">
        <v>0.10252151185514501</v>
      </c>
      <c r="AL14" s="19">
        <v>0.11778446376618</v>
      </c>
      <c r="AM14" s="19">
        <v>0.22634801961557</v>
      </c>
      <c r="AN14" s="19">
        <v>0.28382969177663803</v>
      </c>
      <c r="AO14" s="19"/>
      <c r="AP14" s="19">
        <v>6.6278606872388499E-2</v>
      </c>
      <c r="AQ14" s="19">
        <v>0.105516385178235</v>
      </c>
      <c r="AR14" s="19">
        <v>0.114228161311626</v>
      </c>
      <c r="AS14" s="19">
        <v>0.140961232890709</v>
      </c>
      <c r="AT14" s="19">
        <v>0.33212971656795698</v>
      </c>
      <c r="AU14" s="19"/>
      <c r="AV14" s="19">
        <v>0.19086481845150699</v>
      </c>
      <c r="AW14" s="19">
        <v>0.15673906610167701</v>
      </c>
      <c r="AX14" s="19">
        <v>0.100528693197765</v>
      </c>
      <c r="AY14" s="19">
        <v>9.7793915695105996E-2</v>
      </c>
      <c r="AZ14" s="19">
        <v>5.1311828607981197E-2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0.37644074211380801</v>
      </c>
      <c r="D9" s="17">
        <v>0.37648927300750801</v>
      </c>
      <c r="E9" s="17">
        <v>0.37573379133291401</v>
      </c>
      <c r="F9" s="17"/>
      <c r="G9" s="17">
        <v>0.31605233132613098</v>
      </c>
      <c r="H9" s="17">
        <v>0.34180099128507901</v>
      </c>
      <c r="I9" s="17">
        <v>0.33376710901855999</v>
      </c>
      <c r="J9" s="17">
        <v>0.37592227749470902</v>
      </c>
      <c r="K9" s="17">
        <v>0.41898290395286197</v>
      </c>
      <c r="L9" s="17">
        <v>0.45150451675048198</v>
      </c>
      <c r="M9" s="17"/>
      <c r="N9" s="17">
        <v>0.38630684204094201</v>
      </c>
      <c r="O9" s="17">
        <v>0.396441096934744</v>
      </c>
      <c r="P9" s="17">
        <v>0.36240357176641602</v>
      </c>
      <c r="Q9" s="17">
        <v>0.356880183217055</v>
      </c>
      <c r="R9" s="17"/>
      <c r="S9" s="17">
        <v>0.39345396239917702</v>
      </c>
      <c r="T9" s="17">
        <v>0.33693662267899799</v>
      </c>
      <c r="U9" s="17">
        <v>0.38741440535495503</v>
      </c>
      <c r="V9" s="17">
        <v>0.310953632122771</v>
      </c>
      <c r="W9" s="17">
        <v>0.40390205231654602</v>
      </c>
      <c r="X9" s="17">
        <v>0.379726449042183</v>
      </c>
      <c r="Y9" s="17">
        <v>0.34829693790714999</v>
      </c>
      <c r="Z9" s="17">
        <v>0.34897278246299002</v>
      </c>
      <c r="AA9" s="17">
        <v>0.384397145395874</v>
      </c>
      <c r="AB9" s="17">
        <v>0.402074842363915</v>
      </c>
      <c r="AC9" s="17">
        <v>0.42653706857155299</v>
      </c>
      <c r="AD9" s="17">
        <v>0.48360579498900702</v>
      </c>
      <c r="AE9" s="17"/>
      <c r="AF9" s="17">
        <v>0.38616981820214902</v>
      </c>
      <c r="AG9" s="17">
        <v>0.396366864783332</v>
      </c>
      <c r="AH9" s="17">
        <v>0.34558598632961501</v>
      </c>
      <c r="AI9" s="17"/>
      <c r="AJ9" s="17">
        <v>0.408918763334919</v>
      </c>
      <c r="AK9" s="17">
        <v>0.361860335582329</v>
      </c>
      <c r="AL9" s="17">
        <v>0.34974316832998797</v>
      </c>
      <c r="AM9" s="17">
        <v>0.35186886223564501</v>
      </c>
      <c r="AN9" s="17">
        <v>0.340363944541062</v>
      </c>
      <c r="AO9" s="17"/>
      <c r="AP9" s="17">
        <v>0.39767307548657599</v>
      </c>
      <c r="AQ9" s="17">
        <v>0.36817248905944899</v>
      </c>
      <c r="AR9" s="17">
        <v>0.39530379247038999</v>
      </c>
      <c r="AS9" s="17">
        <v>0.42292943137168598</v>
      </c>
      <c r="AT9" s="17">
        <v>0.36408670142886901</v>
      </c>
      <c r="AU9" s="17"/>
      <c r="AV9" s="17">
        <v>0.36524809662706498</v>
      </c>
      <c r="AW9" s="17">
        <v>0.380695101241949</v>
      </c>
      <c r="AX9" s="17">
        <v>0.38754005028605998</v>
      </c>
      <c r="AY9" s="17">
        <v>0.34886357469493501</v>
      </c>
      <c r="AZ9" s="17">
        <v>0.55265503109598602</v>
      </c>
    </row>
    <row r="10" spans="2:52" ht="30">
      <c r="B10" s="18" t="s">
        <v>247</v>
      </c>
      <c r="C10" s="17">
        <v>0.33243982873361799</v>
      </c>
      <c r="D10" s="17">
        <v>0.33538334500253902</v>
      </c>
      <c r="E10" s="17">
        <v>0.32989241552222798</v>
      </c>
      <c r="F10" s="17"/>
      <c r="G10" s="17">
        <v>0.30102670032372097</v>
      </c>
      <c r="H10" s="17">
        <v>0.305106424286467</v>
      </c>
      <c r="I10" s="17">
        <v>0.34038370539421198</v>
      </c>
      <c r="J10" s="17">
        <v>0.33221001923597199</v>
      </c>
      <c r="K10" s="17">
        <v>0.36505175263495399</v>
      </c>
      <c r="L10" s="17">
        <v>0.347454655951344</v>
      </c>
      <c r="M10" s="17"/>
      <c r="N10" s="17">
        <v>0.36492732453849602</v>
      </c>
      <c r="O10" s="17">
        <v>0.33456486432990801</v>
      </c>
      <c r="P10" s="17">
        <v>0.33442549416427297</v>
      </c>
      <c r="Q10" s="17">
        <v>0.292479812165022</v>
      </c>
      <c r="R10" s="17"/>
      <c r="S10" s="17">
        <v>0.30816405267731301</v>
      </c>
      <c r="T10" s="17">
        <v>0.3562000526918</v>
      </c>
      <c r="U10" s="17">
        <v>0.380278186442845</v>
      </c>
      <c r="V10" s="17">
        <v>0.35570471637471501</v>
      </c>
      <c r="W10" s="17">
        <v>0.28888045931531597</v>
      </c>
      <c r="X10" s="17">
        <v>0.32021289439894302</v>
      </c>
      <c r="Y10" s="17">
        <v>0.34984868400793501</v>
      </c>
      <c r="Z10" s="17">
        <v>0.35559918573761001</v>
      </c>
      <c r="AA10" s="17">
        <v>0.34865008665785902</v>
      </c>
      <c r="AB10" s="17">
        <v>0.31122704339788099</v>
      </c>
      <c r="AC10" s="17">
        <v>0.30927472037225101</v>
      </c>
      <c r="AD10" s="17">
        <v>0.24922192109983299</v>
      </c>
      <c r="AE10" s="17"/>
      <c r="AF10" s="17">
        <v>0.35258292229765997</v>
      </c>
      <c r="AG10" s="17">
        <v>0.34202492836369203</v>
      </c>
      <c r="AH10" s="17">
        <v>0.29820535974861401</v>
      </c>
      <c r="AI10" s="17"/>
      <c r="AJ10" s="17">
        <v>0.37629205660589699</v>
      </c>
      <c r="AK10" s="17">
        <v>0.33281264264731603</v>
      </c>
      <c r="AL10" s="17">
        <v>0.39793103345299602</v>
      </c>
      <c r="AM10" s="17">
        <v>0.17945378928822001</v>
      </c>
      <c r="AN10" s="17">
        <v>0.28100424064544099</v>
      </c>
      <c r="AO10" s="17"/>
      <c r="AP10" s="17">
        <v>0.37861481623703502</v>
      </c>
      <c r="AQ10" s="17">
        <v>0.35490866352351202</v>
      </c>
      <c r="AR10" s="17">
        <v>0.31679993088187902</v>
      </c>
      <c r="AS10" s="17">
        <v>0.30536449561624202</v>
      </c>
      <c r="AT10" s="17">
        <v>0.27915790072111502</v>
      </c>
      <c r="AU10" s="17"/>
      <c r="AV10" s="17">
        <v>0.311762759696392</v>
      </c>
      <c r="AW10" s="17">
        <v>0.33126379834784703</v>
      </c>
      <c r="AX10" s="17">
        <v>0.35489010361908202</v>
      </c>
      <c r="AY10" s="17">
        <v>0.36545634428014401</v>
      </c>
      <c r="AZ10" s="17">
        <v>0.26480485174111701</v>
      </c>
    </row>
    <row r="11" spans="2:52" ht="30">
      <c r="B11" s="18" t="s">
        <v>248</v>
      </c>
      <c r="C11" s="17">
        <v>0.16513347034966999</v>
      </c>
      <c r="D11" s="17">
        <v>0.18248025772115001</v>
      </c>
      <c r="E11" s="17">
        <v>0.14877861753270399</v>
      </c>
      <c r="F11" s="17"/>
      <c r="G11" s="17">
        <v>0.21699933295431301</v>
      </c>
      <c r="H11" s="17">
        <v>0.18035211785784699</v>
      </c>
      <c r="I11" s="17">
        <v>0.19764111815521601</v>
      </c>
      <c r="J11" s="17">
        <v>0.147640551445271</v>
      </c>
      <c r="K11" s="17">
        <v>0.120585572024628</v>
      </c>
      <c r="L11" s="17">
        <v>0.135847964364815</v>
      </c>
      <c r="M11" s="17"/>
      <c r="N11" s="17">
        <v>0.17886539500943699</v>
      </c>
      <c r="O11" s="17">
        <v>0.163283993234842</v>
      </c>
      <c r="P11" s="17">
        <v>0.161056940232089</v>
      </c>
      <c r="Q11" s="17">
        <v>0.15774829575924201</v>
      </c>
      <c r="R11" s="17"/>
      <c r="S11" s="17">
        <v>0.18004662045522099</v>
      </c>
      <c r="T11" s="17">
        <v>0.17036056939463201</v>
      </c>
      <c r="U11" s="17">
        <v>0.15779315910268599</v>
      </c>
      <c r="V11" s="17">
        <v>0.179755354261522</v>
      </c>
      <c r="W11" s="17">
        <v>0.17900428064368101</v>
      </c>
      <c r="X11" s="17">
        <v>0.15189872526592399</v>
      </c>
      <c r="Y11" s="17">
        <v>0.18766211569060001</v>
      </c>
      <c r="Z11" s="17">
        <v>0.14383361458299099</v>
      </c>
      <c r="AA11" s="17">
        <v>0.138866568846781</v>
      </c>
      <c r="AB11" s="17">
        <v>0.16548369969740301</v>
      </c>
      <c r="AC11" s="17">
        <v>0.16046714219691099</v>
      </c>
      <c r="AD11" s="17">
        <v>0.12730146617622201</v>
      </c>
      <c r="AE11" s="17"/>
      <c r="AF11" s="17">
        <v>0.16060967278292501</v>
      </c>
      <c r="AG11" s="17">
        <v>0.17107807349145099</v>
      </c>
      <c r="AH11" s="17">
        <v>0.13575211823246899</v>
      </c>
      <c r="AI11" s="17"/>
      <c r="AJ11" s="17">
        <v>0.14857465896587099</v>
      </c>
      <c r="AK11" s="17">
        <v>0.19320699058079799</v>
      </c>
      <c r="AL11" s="17">
        <v>0.18555182676128601</v>
      </c>
      <c r="AM11" s="17">
        <v>0.287760113973688</v>
      </c>
      <c r="AN11" s="17">
        <v>0.13223834635821599</v>
      </c>
      <c r="AO11" s="17"/>
      <c r="AP11" s="17">
        <v>0.16378176386627999</v>
      </c>
      <c r="AQ11" s="17">
        <v>0.18032835209680301</v>
      </c>
      <c r="AR11" s="17">
        <v>0.18720246252388101</v>
      </c>
      <c r="AS11" s="17">
        <v>0.158170534674373</v>
      </c>
      <c r="AT11" s="17">
        <v>0.10537096379244</v>
      </c>
      <c r="AU11" s="17"/>
      <c r="AV11" s="17">
        <v>0.16011539473531</v>
      </c>
      <c r="AW11" s="17">
        <v>0.16325284712839799</v>
      </c>
      <c r="AX11" s="17">
        <v>0.171077667296404</v>
      </c>
      <c r="AY11" s="17">
        <v>0.19163207266452201</v>
      </c>
      <c r="AZ11" s="17">
        <v>6.0452084055053402E-2</v>
      </c>
    </row>
    <row r="12" spans="2:52" ht="30">
      <c r="B12" s="18" t="s">
        <v>249</v>
      </c>
      <c r="C12" s="17">
        <v>2.8964411956261999E-2</v>
      </c>
      <c r="D12" s="17">
        <v>3.1026521655689102E-2</v>
      </c>
      <c r="E12" s="17">
        <v>2.71349727275285E-2</v>
      </c>
      <c r="F12" s="17"/>
      <c r="G12" s="17">
        <v>6.3200735189974905E-2</v>
      </c>
      <c r="H12" s="17">
        <v>3.4984352063856597E-2</v>
      </c>
      <c r="I12" s="17">
        <v>2.6079356395568899E-2</v>
      </c>
      <c r="J12" s="17">
        <v>2.2590706140420601E-2</v>
      </c>
      <c r="K12" s="17">
        <v>1.6638221145121201E-2</v>
      </c>
      <c r="L12" s="17">
        <v>1.70859731915739E-2</v>
      </c>
      <c r="M12" s="17"/>
      <c r="N12" s="17">
        <v>1.84930695076711E-2</v>
      </c>
      <c r="O12" s="17">
        <v>3.0063116895590498E-2</v>
      </c>
      <c r="P12" s="17">
        <v>3.9371276670993001E-2</v>
      </c>
      <c r="Q12" s="17">
        <v>2.9304376244377602E-2</v>
      </c>
      <c r="R12" s="17"/>
      <c r="S12" s="17">
        <v>3.2622549403313598E-2</v>
      </c>
      <c r="T12" s="17">
        <v>3.4598166052183597E-2</v>
      </c>
      <c r="U12" s="17">
        <v>1.6456469491778699E-2</v>
      </c>
      <c r="V12" s="17">
        <v>2.4630194018108901E-2</v>
      </c>
      <c r="W12" s="17">
        <v>3.5237854115545697E-2</v>
      </c>
      <c r="X12" s="17">
        <v>3.3083477991220002E-2</v>
      </c>
      <c r="Y12" s="17">
        <v>1.5926735273003801E-2</v>
      </c>
      <c r="Z12" s="17">
        <v>4.0472332415884701E-2</v>
      </c>
      <c r="AA12" s="17">
        <v>3.4802834971848898E-2</v>
      </c>
      <c r="AB12" s="17">
        <v>2.7197876091288899E-2</v>
      </c>
      <c r="AC12" s="17">
        <v>2.1656131069263802E-2</v>
      </c>
      <c r="AD12" s="17">
        <v>2.23381556929384E-2</v>
      </c>
      <c r="AE12" s="17"/>
      <c r="AF12" s="17">
        <v>2.2372861304695499E-2</v>
      </c>
      <c r="AG12" s="17">
        <v>2.7737985627813599E-2</v>
      </c>
      <c r="AH12" s="17">
        <v>2.7323318929990601E-2</v>
      </c>
      <c r="AI12" s="17"/>
      <c r="AJ12" s="17">
        <v>1.6441304756051999E-2</v>
      </c>
      <c r="AK12" s="17">
        <v>3.8442631168132402E-2</v>
      </c>
      <c r="AL12" s="17">
        <v>3.2267027042367398E-2</v>
      </c>
      <c r="AM12" s="17">
        <v>2.73968915823137E-2</v>
      </c>
      <c r="AN12" s="17">
        <v>2.4685161513201801E-2</v>
      </c>
      <c r="AO12" s="17"/>
      <c r="AP12" s="17">
        <v>2.2473222342561799E-2</v>
      </c>
      <c r="AQ12" s="17">
        <v>3.2125531608911302E-2</v>
      </c>
      <c r="AR12" s="17">
        <v>3.5036309724845602E-2</v>
      </c>
      <c r="AS12" s="17">
        <v>2.7329683063011399E-2</v>
      </c>
      <c r="AT12" s="17">
        <v>1.6879180009380199E-2</v>
      </c>
      <c r="AU12" s="17"/>
      <c r="AV12" s="17">
        <v>3.1220080554117902E-2</v>
      </c>
      <c r="AW12" s="17">
        <v>2.5695597979380501E-2</v>
      </c>
      <c r="AX12" s="17">
        <v>2.3319464108764801E-2</v>
      </c>
      <c r="AY12" s="17">
        <v>2.64069099157472E-2</v>
      </c>
      <c r="AZ12" s="17">
        <v>8.4911748791443795E-2</v>
      </c>
    </row>
    <row r="13" spans="2:52" ht="30">
      <c r="B13" s="18" t="s">
        <v>250</v>
      </c>
      <c r="C13" s="17">
        <v>1.05610090811216E-2</v>
      </c>
      <c r="D13" s="17">
        <v>9.4957282336725294E-3</v>
      </c>
      <c r="E13" s="17">
        <v>1.16665335968529E-2</v>
      </c>
      <c r="F13" s="17"/>
      <c r="G13" s="17">
        <v>1.5505388791805901E-2</v>
      </c>
      <c r="H13" s="17">
        <v>1.8037970780519101E-2</v>
      </c>
      <c r="I13" s="17">
        <v>1.3218802588054201E-2</v>
      </c>
      <c r="J13" s="17">
        <v>9.2287084924937892E-3</v>
      </c>
      <c r="K13" s="17">
        <v>7.3926994884478498E-3</v>
      </c>
      <c r="L13" s="17">
        <v>2.2149241420804898E-3</v>
      </c>
      <c r="M13" s="17"/>
      <c r="N13" s="17">
        <v>5.2164136350736504E-3</v>
      </c>
      <c r="O13" s="17">
        <v>5.4693760491758801E-3</v>
      </c>
      <c r="P13" s="17">
        <v>1.4927695528451799E-2</v>
      </c>
      <c r="Q13" s="17">
        <v>1.7913181564701799E-2</v>
      </c>
      <c r="R13" s="17"/>
      <c r="S13" s="17">
        <v>4.4421910264256497E-3</v>
      </c>
      <c r="T13" s="17">
        <v>8.3608560044083208E-3</v>
      </c>
      <c r="U13" s="17">
        <v>2.9100869300152099E-3</v>
      </c>
      <c r="V13" s="17">
        <v>1.08111858889549E-2</v>
      </c>
      <c r="W13" s="17">
        <v>3.2402880264427699E-3</v>
      </c>
      <c r="X13" s="17">
        <v>2.0242114212802201E-2</v>
      </c>
      <c r="Y13" s="17">
        <v>6.6406612564623999E-3</v>
      </c>
      <c r="Z13" s="17">
        <v>2.3234787469302999E-2</v>
      </c>
      <c r="AA13" s="17">
        <v>1.6463279602187301E-2</v>
      </c>
      <c r="AB13" s="17">
        <v>1.9655702837412001E-2</v>
      </c>
      <c r="AC13" s="17">
        <v>4.9020763053472197E-3</v>
      </c>
      <c r="AD13" s="17">
        <v>1.0400454114006001E-2</v>
      </c>
      <c r="AE13" s="17"/>
      <c r="AF13" s="17">
        <v>8.6642335001620805E-3</v>
      </c>
      <c r="AG13" s="17">
        <v>6.9883328920893797E-3</v>
      </c>
      <c r="AH13" s="17">
        <v>1.53502371775421E-2</v>
      </c>
      <c r="AI13" s="17"/>
      <c r="AJ13" s="17">
        <v>5.6358865091644403E-3</v>
      </c>
      <c r="AK13" s="17">
        <v>8.96060586899931E-3</v>
      </c>
      <c r="AL13" s="17">
        <v>0</v>
      </c>
      <c r="AM13" s="17">
        <v>3.2054459149458002E-2</v>
      </c>
      <c r="AN13" s="17">
        <v>2.15841101523906E-2</v>
      </c>
      <c r="AO13" s="17"/>
      <c r="AP13" s="17">
        <v>5.4534810090191401E-3</v>
      </c>
      <c r="AQ13" s="17">
        <v>6.66325994496205E-3</v>
      </c>
      <c r="AR13" s="17">
        <v>8.6269263130004294E-3</v>
      </c>
      <c r="AS13" s="17">
        <v>1.4178932378317299E-2</v>
      </c>
      <c r="AT13" s="17">
        <v>1.35965948321215E-2</v>
      </c>
      <c r="AU13" s="17"/>
      <c r="AV13" s="17">
        <v>9.0697712997021892E-3</v>
      </c>
      <c r="AW13" s="17">
        <v>1.0684398213387999E-2</v>
      </c>
      <c r="AX13" s="17">
        <v>9.2742334707700096E-3</v>
      </c>
      <c r="AY13" s="17">
        <v>1.02431566519552E-2</v>
      </c>
      <c r="AZ13" s="17">
        <v>0</v>
      </c>
    </row>
    <row r="14" spans="2:52">
      <c r="B14" s="18" t="s">
        <v>107</v>
      </c>
      <c r="C14" s="19">
        <v>8.6460537765520207E-2</v>
      </c>
      <c r="D14" s="19">
        <v>6.5124874379440603E-2</v>
      </c>
      <c r="E14" s="19">
        <v>0.10679366928777199</v>
      </c>
      <c r="F14" s="19"/>
      <c r="G14" s="19">
        <v>8.7215511414054397E-2</v>
      </c>
      <c r="H14" s="19">
        <v>0.119718143726231</v>
      </c>
      <c r="I14" s="19">
        <v>8.8909908448389002E-2</v>
      </c>
      <c r="J14" s="19">
        <v>0.11240773719113401</v>
      </c>
      <c r="K14" s="19">
        <v>7.1348850753986504E-2</v>
      </c>
      <c r="L14" s="19">
        <v>4.5891965599705001E-2</v>
      </c>
      <c r="M14" s="19"/>
      <c r="N14" s="19">
        <v>4.6190955268380601E-2</v>
      </c>
      <c r="O14" s="19">
        <v>7.0177552555740194E-2</v>
      </c>
      <c r="P14" s="19">
        <v>8.7815021637777504E-2</v>
      </c>
      <c r="Q14" s="19">
        <v>0.14567415104960099</v>
      </c>
      <c r="R14" s="19"/>
      <c r="S14" s="19">
        <v>8.1270624038550093E-2</v>
      </c>
      <c r="T14" s="19">
        <v>9.3543733177977206E-2</v>
      </c>
      <c r="U14" s="19">
        <v>5.5147692677719601E-2</v>
      </c>
      <c r="V14" s="19">
        <v>0.118144917333929</v>
      </c>
      <c r="W14" s="19">
        <v>8.9735065582467993E-2</v>
      </c>
      <c r="X14" s="19">
        <v>9.4836339088927094E-2</v>
      </c>
      <c r="Y14" s="19">
        <v>9.1624865864848706E-2</v>
      </c>
      <c r="Z14" s="19">
        <v>8.7887297331220901E-2</v>
      </c>
      <c r="AA14" s="19">
        <v>7.6820084525450097E-2</v>
      </c>
      <c r="AB14" s="19">
        <v>7.4360835612099899E-2</v>
      </c>
      <c r="AC14" s="19">
        <v>7.7162861484673897E-2</v>
      </c>
      <c r="AD14" s="19">
        <v>0.10713220792799399</v>
      </c>
      <c r="AE14" s="19"/>
      <c r="AF14" s="19">
        <v>6.9600491912408302E-2</v>
      </c>
      <c r="AG14" s="19">
        <v>5.5803814841622702E-2</v>
      </c>
      <c r="AH14" s="19">
        <v>0.17778297958177</v>
      </c>
      <c r="AI14" s="19"/>
      <c r="AJ14" s="19">
        <v>4.4137329828096997E-2</v>
      </c>
      <c r="AK14" s="19">
        <v>6.4716794152425303E-2</v>
      </c>
      <c r="AL14" s="19">
        <v>3.4506944413362203E-2</v>
      </c>
      <c r="AM14" s="19">
        <v>0.12146588377067601</v>
      </c>
      <c r="AN14" s="19">
        <v>0.20012419678968801</v>
      </c>
      <c r="AO14" s="19"/>
      <c r="AP14" s="19">
        <v>3.2003641058527599E-2</v>
      </c>
      <c r="AQ14" s="19">
        <v>5.7801703766362997E-2</v>
      </c>
      <c r="AR14" s="19">
        <v>5.7030578086004501E-2</v>
      </c>
      <c r="AS14" s="19">
        <v>7.2026922896369805E-2</v>
      </c>
      <c r="AT14" s="19">
        <v>0.220908659216074</v>
      </c>
      <c r="AU14" s="19"/>
      <c r="AV14" s="19">
        <v>0.12258389708741201</v>
      </c>
      <c r="AW14" s="19">
        <v>8.8408257089036602E-2</v>
      </c>
      <c r="AX14" s="19">
        <v>5.3898481218918402E-2</v>
      </c>
      <c r="AY14" s="19">
        <v>5.7397941792696597E-2</v>
      </c>
      <c r="AZ14" s="19">
        <v>3.7176284316399598E-2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0.274518851877328</v>
      </c>
      <c r="D9" s="17">
        <v>0.27382714537525699</v>
      </c>
      <c r="E9" s="17">
        <v>0.27487710258911702</v>
      </c>
      <c r="F9" s="17"/>
      <c r="G9" s="17">
        <v>0.29781835813873597</v>
      </c>
      <c r="H9" s="17">
        <v>0.27430337819991402</v>
      </c>
      <c r="I9" s="17">
        <v>0.245273428740161</v>
      </c>
      <c r="J9" s="17">
        <v>0.260632022142884</v>
      </c>
      <c r="K9" s="17">
        <v>0.29921367406265098</v>
      </c>
      <c r="L9" s="17">
        <v>0.27773132005518397</v>
      </c>
      <c r="M9" s="17"/>
      <c r="N9" s="17">
        <v>0.293660559633867</v>
      </c>
      <c r="O9" s="17">
        <v>0.26766750819260698</v>
      </c>
      <c r="P9" s="17">
        <v>0.26556812589148299</v>
      </c>
      <c r="Q9" s="17">
        <v>0.26622377851431001</v>
      </c>
      <c r="R9" s="17"/>
      <c r="S9" s="17">
        <v>0.30608110000130201</v>
      </c>
      <c r="T9" s="17">
        <v>0.25479710986420501</v>
      </c>
      <c r="U9" s="17">
        <v>0.27954855503163101</v>
      </c>
      <c r="V9" s="17">
        <v>0.231230473971265</v>
      </c>
      <c r="W9" s="17">
        <v>0.27721845777365001</v>
      </c>
      <c r="X9" s="17">
        <v>0.237784868164718</v>
      </c>
      <c r="Y9" s="17">
        <v>0.27063110676131102</v>
      </c>
      <c r="Z9" s="17">
        <v>0.24573018552293999</v>
      </c>
      <c r="AA9" s="17">
        <v>0.30429507037477599</v>
      </c>
      <c r="AB9" s="17">
        <v>0.29328653905288798</v>
      </c>
      <c r="AC9" s="17">
        <v>0.268470740595319</v>
      </c>
      <c r="AD9" s="17">
        <v>0.32640476707892102</v>
      </c>
      <c r="AE9" s="17"/>
      <c r="AF9" s="17">
        <v>0.23455909754498699</v>
      </c>
      <c r="AG9" s="17">
        <v>0.32802852035872099</v>
      </c>
      <c r="AH9" s="17">
        <v>0.216728186411692</v>
      </c>
      <c r="AI9" s="17"/>
      <c r="AJ9" s="17">
        <v>0.239731575360632</v>
      </c>
      <c r="AK9" s="17">
        <v>0.31219178227294397</v>
      </c>
      <c r="AL9" s="17">
        <v>0.33316554139812998</v>
      </c>
      <c r="AM9" s="17">
        <v>0.154599530705924</v>
      </c>
      <c r="AN9" s="17">
        <v>0.21209686722685001</v>
      </c>
      <c r="AO9" s="17"/>
      <c r="AP9" s="17">
        <v>0.25603236215835301</v>
      </c>
      <c r="AQ9" s="17">
        <v>0.31189214930312797</v>
      </c>
      <c r="AR9" s="17">
        <v>0.31903671744110901</v>
      </c>
      <c r="AS9" s="17">
        <v>0.176161977837273</v>
      </c>
      <c r="AT9" s="17">
        <v>0.198900899157959</v>
      </c>
      <c r="AU9" s="17"/>
      <c r="AV9" s="17">
        <v>0.23627603688012599</v>
      </c>
      <c r="AW9" s="17">
        <v>0.28891479230858602</v>
      </c>
      <c r="AX9" s="17">
        <v>0.27953647706934498</v>
      </c>
      <c r="AY9" s="17">
        <v>0.33819735227133801</v>
      </c>
      <c r="AZ9" s="17">
        <v>0.38397286235528</v>
      </c>
    </row>
    <row r="10" spans="2:52" ht="30">
      <c r="B10" s="18" t="s">
        <v>247</v>
      </c>
      <c r="C10" s="17">
        <v>0.28503694961867998</v>
      </c>
      <c r="D10" s="17">
        <v>0.28210896990737</v>
      </c>
      <c r="E10" s="17">
        <v>0.28775777151146997</v>
      </c>
      <c r="F10" s="17"/>
      <c r="G10" s="17">
        <v>0.324227228641363</v>
      </c>
      <c r="H10" s="17">
        <v>0.30126621817453703</v>
      </c>
      <c r="I10" s="17">
        <v>0.27488431370387201</v>
      </c>
      <c r="J10" s="17">
        <v>0.268365339479397</v>
      </c>
      <c r="K10" s="17">
        <v>0.2698874193029</v>
      </c>
      <c r="L10" s="17">
        <v>0.27771614915273601</v>
      </c>
      <c r="M10" s="17"/>
      <c r="N10" s="17">
        <v>0.329743747834847</v>
      </c>
      <c r="O10" s="17">
        <v>0.30047777874692</v>
      </c>
      <c r="P10" s="17">
        <v>0.27234793843431399</v>
      </c>
      <c r="Q10" s="17">
        <v>0.23328762156343699</v>
      </c>
      <c r="R10" s="17"/>
      <c r="S10" s="17">
        <v>0.29887164786523901</v>
      </c>
      <c r="T10" s="17">
        <v>0.31356812333136502</v>
      </c>
      <c r="U10" s="17">
        <v>0.27928863980231999</v>
      </c>
      <c r="V10" s="17">
        <v>0.26856325540122</v>
      </c>
      <c r="W10" s="17">
        <v>0.28259207815554499</v>
      </c>
      <c r="X10" s="17">
        <v>0.296325957329862</v>
      </c>
      <c r="Y10" s="17">
        <v>0.283001282660649</v>
      </c>
      <c r="Z10" s="17">
        <v>0.30626314987182401</v>
      </c>
      <c r="AA10" s="17">
        <v>0.25587088531322899</v>
      </c>
      <c r="AB10" s="17">
        <v>0.289865102739776</v>
      </c>
      <c r="AC10" s="17">
        <v>0.28828538395003001</v>
      </c>
      <c r="AD10" s="17">
        <v>0.197603449747493</v>
      </c>
      <c r="AE10" s="17"/>
      <c r="AF10" s="17">
        <v>0.23496736421182399</v>
      </c>
      <c r="AG10" s="17">
        <v>0.32855793693762297</v>
      </c>
      <c r="AH10" s="17">
        <v>0.26759557337717499</v>
      </c>
      <c r="AI10" s="17"/>
      <c r="AJ10" s="17">
        <v>0.26906919770066401</v>
      </c>
      <c r="AK10" s="17">
        <v>0.32993290227067901</v>
      </c>
      <c r="AL10" s="17">
        <v>0.34401315067407101</v>
      </c>
      <c r="AM10" s="17">
        <v>0.21591793045843199</v>
      </c>
      <c r="AN10" s="17">
        <v>0.25455809289005299</v>
      </c>
      <c r="AO10" s="17"/>
      <c r="AP10" s="17">
        <v>0.30314264115996198</v>
      </c>
      <c r="AQ10" s="17">
        <v>0.33589875863005803</v>
      </c>
      <c r="AR10" s="17">
        <v>0.34656052548319</v>
      </c>
      <c r="AS10" s="17">
        <v>0.18860969771084901</v>
      </c>
      <c r="AT10" s="17">
        <v>0.20799023102264</v>
      </c>
      <c r="AU10" s="17"/>
      <c r="AV10" s="17">
        <v>0.27111757710654399</v>
      </c>
      <c r="AW10" s="17">
        <v>0.26662107347069097</v>
      </c>
      <c r="AX10" s="17">
        <v>0.33005710853898801</v>
      </c>
      <c r="AY10" s="17">
        <v>0.33469251410814799</v>
      </c>
      <c r="AZ10" s="17">
        <v>0.32408393884769099</v>
      </c>
    </row>
    <row r="11" spans="2:52" ht="30">
      <c r="B11" s="18" t="s">
        <v>248</v>
      </c>
      <c r="C11" s="17">
        <v>0.22118641805992101</v>
      </c>
      <c r="D11" s="17">
        <v>0.22405133459593701</v>
      </c>
      <c r="E11" s="17">
        <v>0.21893295657440601</v>
      </c>
      <c r="F11" s="17"/>
      <c r="G11" s="17">
        <v>0.199664530077341</v>
      </c>
      <c r="H11" s="17">
        <v>0.20408984839660599</v>
      </c>
      <c r="I11" s="17">
        <v>0.25081897168657702</v>
      </c>
      <c r="J11" s="17">
        <v>0.21304443736356801</v>
      </c>
      <c r="K11" s="17">
        <v>0.2102972154237</v>
      </c>
      <c r="L11" s="17">
        <v>0.23922884250582899</v>
      </c>
      <c r="M11" s="17"/>
      <c r="N11" s="17">
        <v>0.21716892178932701</v>
      </c>
      <c r="O11" s="17">
        <v>0.216248740845322</v>
      </c>
      <c r="P11" s="17">
        <v>0.22998617316516001</v>
      </c>
      <c r="Q11" s="17">
        <v>0.223534895988137</v>
      </c>
      <c r="R11" s="17"/>
      <c r="S11" s="17">
        <v>0.199365595586565</v>
      </c>
      <c r="T11" s="17">
        <v>0.22300837812705199</v>
      </c>
      <c r="U11" s="17">
        <v>0.236318914443814</v>
      </c>
      <c r="V11" s="17">
        <v>0.23249600324953801</v>
      </c>
      <c r="W11" s="17">
        <v>0.20602314904399599</v>
      </c>
      <c r="X11" s="17">
        <v>0.22781101661963199</v>
      </c>
      <c r="Y11" s="17">
        <v>0.22450753455973399</v>
      </c>
      <c r="Z11" s="17">
        <v>0.23666706895827899</v>
      </c>
      <c r="AA11" s="17">
        <v>0.245219830230757</v>
      </c>
      <c r="AB11" s="17">
        <v>0.18975718177944001</v>
      </c>
      <c r="AC11" s="17">
        <v>0.22034669652996799</v>
      </c>
      <c r="AD11" s="17">
        <v>0.234404538970517</v>
      </c>
      <c r="AE11" s="17"/>
      <c r="AF11" s="17">
        <v>0.26333712151879901</v>
      </c>
      <c r="AG11" s="17">
        <v>0.197092425602239</v>
      </c>
      <c r="AH11" s="17">
        <v>0.20834067625344399</v>
      </c>
      <c r="AI11" s="17"/>
      <c r="AJ11" s="17">
        <v>0.27101725808635302</v>
      </c>
      <c r="AK11" s="17">
        <v>0.201272995329906</v>
      </c>
      <c r="AL11" s="17">
        <v>0.19863984174393701</v>
      </c>
      <c r="AM11" s="17">
        <v>0.232703372762009</v>
      </c>
      <c r="AN11" s="17">
        <v>0.192402441225559</v>
      </c>
      <c r="AO11" s="17"/>
      <c r="AP11" s="17">
        <v>0.26678290568181201</v>
      </c>
      <c r="AQ11" s="17">
        <v>0.21119995914072301</v>
      </c>
      <c r="AR11" s="17">
        <v>0.175338063506629</v>
      </c>
      <c r="AS11" s="17">
        <v>0.25169856727697398</v>
      </c>
      <c r="AT11" s="17">
        <v>0.25429553428934598</v>
      </c>
      <c r="AU11" s="17"/>
      <c r="AV11" s="17">
        <v>0.22857468742501599</v>
      </c>
      <c r="AW11" s="17">
        <v>0.21467993678497299</v>
      </c>
      <c r="AX11" s="17">
        <v>0.21610953832499799</v>
      </c>
      <c r="AY11" s="17">
        <v>0.17052994669350799</v>
      </c>
      <c r="AZ11" s="17">
        <v>0.15145411407760501</v>
      </c>
    </row>
    <row r="12" spans="2:52" ht="30">
      <c r="B12" s="18" t="s">
        <v>249</v>
      </c>
      <c r="C12" s="17">
        <v>7.1053470619886594E-2</v>
      </c>
      <c r="D12" s="17">
        <v>7.9285226736078004E-2</v>
      </c>
      <c r="E12" s="17">
        <v>6.3025203354731996E-2</v>
      </c>
      <c r="F12" s="17"/>
      <c r="G12" s="17">
        <v>6.3474156756772995E-2</v>
      </c>
      <c r="H12" s="17">
        <v>6.31387338791774E-2</v>
      </c>
      <c r="I12" s="17">
        <v>7.4418956991323199E-2</v>
      </c>
      <c r="J12" s="17">
        <v>6.5349260302460702E-2</v>
      </c>
      <c r="K12" s="17">
        <v>7.0825836417006904E-2</v>
      </c>
      <c r="L12" s="17">
        <v>8.4596964918805501E-2</v>
      </c>
      <c r="M12" s="17"/>
      <c r="N12" s="17">
        <v>6.5100647495873104E-2</v>
      </c>
      <c r="O12" s="17">
        <v>7.3848169273418099E-2</v>
      </c>
      <c r="P12" s="17">
        <v>6.9645601389029504E-2</v>
      </c>
      <c r="Q12" s="17">
        <v>7.6649819099520802E-2</v>
      </c>
      <c r="R12" s="17"/>
      <c r="S12" s="17">
        <v>7.0285390872351403E-2</v>
      </c>
      <c r="T12" s="17">
        <v>6.9165982843607601E-2</v>
      </c>
      <c r="U12" s="17">
        <v>0.112134113830979</v>
      </c>
      <c r="V12" s="17">
        <v>7.6160299651917202E-2</v>
      </c>
      <c r="W12" s="17">
        <v>8.5976970602849201E-2</v>
      </c>
      <c r="X12" s="17">
        <v>7.0349399822324299E-2</v>
      </c>
      <c r="Y12" s="17">
        <v>6.3801294669532396E-2</v>
      </c>
      <c r="Z12" s="17">
        <v>4.5291830138295103E-2</v>
      </c>
      <c r="AA12" s="17">
        <v>4.8824952797782997E-2</v>
      </c>
      <c r="AB12" s="17">
        <v>7.4946698092551403E-2</v>
      </c>
      <c r="AC12" s="17">
        <v>5.8125727886270198E-2</v>
      </c>
      <c r="AD12" s="17">
        <v>7.0299701317825203E-2</v>
      </c>
      <c r="AE12" s="17"/>
      <c r="AF12" s="17">
        <v>9.0719018437646001E-2</v>
      </c>
      <c r="AG12" s="17">
        <v>5.6091082526069098E-2</v>
      </c>
      <c r="AH12" s="17">
        <v>7.9521683485250197E-2</v>
      </c>
      <c r="AI12" s="17"/>
      <c r="AJ12" s="17">
        <v>9.3200555410140606E-2</v>
      </c>
      <c r="AK12" s="17">
        <v>5.3588796140488698E-2</v>
      </c>
      <c r="AL12" s="17">
        <v>6.3559406273522703E-2</v>
      </c>
      <c r="AM12" s="17">
        <v>8.1859994575362902E-2</v>
      </c>
      <c r="AN12" s="17">
        <v>6.7263085322952498E-2</v>
      </c>
      <c r="AO12" s="17"/>
      <c r="AP12" s="17">
        <v>8.8810378434866194E-2</v>
      </c>
      <c r="AQ12" s="17">
        <v>5.15055896102826E-2</v>
      </c>
      <c r="AR12" s="17">
        <v>8.5046905583887E-2</v>
      </c>
      <c r="AS12" s="17">
        <v>0.12558887927699999</v>
      </c>
      <c r="AT12" s="17">
        <v>5.2742795688311597E-2</v>
      </c>
      <c r="AU12" s="17"/>
      <c r="AV12" s="17">
        <v>8.0497704863386296E-2</v>
      </c>
      <c r="AW12" s="17">
        <v>6.6994650671901204E-2</v>
      </c>
      <c r="AX12" s="17">
        <v>6.4027766909761696E-2</v>
      </c>
      <c r="AY12" s="17">
        <v>7.0405897735919695E-2</v>
      </c>
      <c r="AZ12" s="17">
        <v>7.3731779478971096E-2</v>
      </c>
    </row>
    <row r="13" spans="2:52" ht="30">
      <c r="B13" s="18" t="s">
        <v>250</v>
      </c>
      <c r="C13" s="17">
        <v>5.9969193042923502E-2</v>
      </c>
      <c r="D13" s="17">
        <v>7.4095366182688305E-2</v>
      </c>
      <c r="E13" s="17">
        <v>4.65666309388474E-2</v>
      </c>
      <c r="F13" s="17"/>
      <c r="G13" s="17">
        <v>3.3170487971786997E-2</v>
      </c>
      <c r="H13" s="17">
        <v>5.1157474573693698E-2</v>
      </c>
      <c r="I13" s="17">
        <v>5.1882824689293297E-2</v>
      </c>
      <c r="J13" s="17">
        <v>7.7742920363112603E-2</v>
      </c>
      <c r="K13" s="17">
        <v>7.2818943152499094E-2</v>
      </c>
      <c r="L13" s="17">
        <v>6.8507347277292005E-2</v>
      </c>
      <c r="M13" s="17"/>
      <c r="N13" s="17">
        <v>4.1657055894205798E-2</v>
      </c>
      <c r="O13" s="17">
        <v>6.0806192401186399E-2</v>
      </c>
      <c r="P13" s="17">
        <v>7.4938257251964402E-2</v>
      </c>
      <c r="Q13" s="17">
        <v>6.5449871298214293E-2</v>
      </c>
      <c r="R13" s="17"/>
      <c r="S13" s="17">
        <v>4.3899304067810799E-2</v>
      </c>
      <c r="T13" s="17">
        <v>5.6430088505298903E-2</v>
      </c>
      <c r="U13" s="17">
        <v>4.2751171827502502E-2</v>
      </c>
      <c r="V13" s="17">
        <v>6.8427665531862705E-2</v>
      </c>
      <c r="W13" s="17">
        <v>7.0177019867378704E-2</v>
      </c>
      <c r="X13" s="17">
        <v>6.1168869325496103E-2</v>
      </c>
      <c r="Y13" s="17">
        <v>6.7216832975249496E-2</v>
      </c>
      <c r="Z13" s="17">
        <v>7.9019066126826201E-2</v>
      </c>
      <c r="AA13" s="17">
        <v>5.8846730423749903E-2</v>
      </c>
      <c r="AB13" s="17">
        <v>5.70685494504738E-2</v>
      </c>
      <c r="AC13" s="17">
        <v>8.99050374766905E-2</v>
      </c>
      <c r="AD13" s="17">
        <v>6.1613642288424399E-2</v>
      </c>
      <c r="AE13" s="17"/>
      <c r="AF13" s="17">
        <v>0.105383479029003</v>
      </c>
      <c r="AG13" s="17">
        <v>2.5151800955232999E-2</v>
      </c>
      <c r="AH13" s="17">
        <v>7.1050882932477702E-2</v>
      </c>
      <c r="AI13" s="17"/>
      <c r="AJ13" s="17">
        <v>8.0207423756712207E-2</v>
      </c>
      <c r="AK13" s="17">
        <v>3.6275415054961298E-2</v>
      </c>
      <c r="AL13" s="17">
        <v>1.32053541354868E-2</v>
      </c>
      <c r="AM13" s="17">
        <v>0.18729816439375499</v>
      </c>
      <c r="AN13" s="17">
        <v>8.0531345624494502E-2</v>
      </c>
      <c r="AO13" s="17"/>
      <c r="AP13" s="17">
        <v>4.62619699476517E-2</v>
      </c>
      <c r="AQ13" s="17">
        <v>2.9088245623085301E-2</v>
      </c>
      <c r="AR13" s="17">
        <v>2.8607679148783999E-2</v>
      </c>
      <c r="AS13" s="17">
        <v>0.18594751403426499</v>
      </c>
      <c r="AT13" s="17">
        <v>4.9945378204843197E-2</v>
      </c>
      <c r="AU13" s="17"/>
      <c r="AV13" s="17">
        <v>6.8213905241197095E-2</v>
      </c>
      <c r="AW13" s="17">
        <v>7.0482464407545395E-2</v>
      </c>
      <c r="AX13" s="17">
        <v>4.4794076890179502E-2</v>
      </c>
      <c r="AY13" s="17">
        <v>3.2613101464136297E-2</v>
      </c>
      <c r="AZ13" s="17">
        <v>3.78442672626636E-2</v>
      </c>
    </row>
    <row r="14" spans="2:52">
      <c r="B14" s="18" t="s">
        <v>107</v>
      </c>
      <c r="C14" s="19">
        <v>8.82351167812606E-2</v>
      </c>
      <c r="D14" s="19">
        <v>6.6631957202669304E-2</v>
      </c>
      <c r="E14" s="19">
        <v>0.108840335031428</v>
      </c>
      <c r="F14" s="19"/>
      <c r="G14" s="19">
        <v>8.1645238413999593E-2</v>
      </c>
      <c r="H14" s="19">
        <v>0.106044346776072</v>
      </c>
      <c r="I14" s="19">
        <v>0.102721504188774</v>
      </c>
      <c r="J14" s="19">
        <v>0.114866020348578</v>
      </c>
      <c r="K14" s="19">
        <v>7.6956911641242895E-2</v>
      </c>
      <c r="L14" s="19">
        <v>5.22193760901528E-2</v>
      </c>
      <c r="M14" s="19"/>
      <c r="N14" s="19">
        <v>5.2669067351879699E-2</v>
      </c>
      <c r="O14" s="19">
        <v>8.0951610540546101E-2</v>
      </c>
      <c r="P14" s="19">
        <v>8.7513903868049595E-2</v>
      </c>
      <c r="Q14" s="19">
        <v>0.13485401353638199</v>
      </c>
      <c r="R14" s="19"/>
      <c r="S14" s="19">
        <v>8.1496961606731796E-2</v>
      </c>
      <c r="T14" s="19">
        <v>8.3030317328471701E-2</v>
      </c>
      <c r="U14" s="19">
        <v>4.9958605063752402E-2</v>
      </c>
      <c r="V14" s="19">
        <v>0.12312230219419699</v>
      </c>
      <c r="W14" s="19">
        <v>7.80123245565814E-2</v>
      </c>
      <c r="X14" s="19">
        <v>0.106559888737968</v>
      </c>
      <c r="Y14" s="19">
        <v>9.0841948373524301E-2</v>
      </c>
      <c r="Z14" s="19">
        <v>8.7028699381835703E-2</v>
      </c>
      <c r="AA14" s="19">
        <v>8.69425308597047E-2</v>
      </c>
      <c r="AB14" s="19">
        <v>9.5075928884870403E-2</v>
      </c>
      <c r="AC14" s="19">
        <v>7.4866413561722606E-2</v>
      </c>
      <c r="AD14" s="19">
        <v>0.109673900596819</v>
      </c>
      <c r="AE14" s="19"/>
      <c r="AF14" s="19">
        <v>7.1033919257740205E-2</v>
      </c>
      <c r="AG14" s="19">
        <v>6.5078233620114195E-2</v>
      </c>
      <c r="AH14" s="19">
        <v>0.15676299753996101</v>
      </c>
      <c r="AI14" s="19"/>
      <c r="AJ14" s="19">
        <v>4.6773989685498001E-2</v>
      </c>
      <c r="AK14" s="19">
        <v>6.6738108931020806E-2</v>
      </c>
      <c r="AL14" s="19">
        <v>4.74167057748522E-2</v>
      </c>
      <c r="AM14" s="19">
        <v>0.12762100710451599</v>
      </c>
      <c r="AN14" s="19">
        <v>0.19314816771009</v>
      </c>
      <c r="AO14" s="19"/>
      <c r="AP14" s="19">
        <v>3.8969742617354301E-2</v>
      </c>
      <c r="AQ14" s="19">
        <v>6.0415297692722802E-2</v>
      </c>
      <c r="AR14" s="19">
        <v>4.5410108836400898E-2</v>
      </c>
      <c r="AS14" s="19">
        <v>7.1993363863638402E-2</v>
      </c>
      <c r="AT14" s="19">
        <v>0.236125161636901</v>
      </c>
      <c r="AU14" s="19"/>
      <c r="AV14" s="19">
        <v>0.115320088483731</v>
      </c>
      <c r="AW14" s="19">
        <v>9.2307082356304498E-2</v>
      </c>
      <c r="AX14" s="19">
        <v>6.5475032266726699E-2</v>
      </c>
      <c r="AY14" s="19">
        <v>5.3561187726949698E-2</v>
      </c>
      <c r="AZ14" s="19">
        <v>2.8913037977788901E-2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0.278533902875437</v>
      </c>
      <c r="D9" s="17">
        <v>0.28906399530189802</v>
      </c>
      <c r="E9" s="17">
        <v>0.26859491180377998</v>
      </c>
      <c r="F9" s="17"/>
      <c r="G9" s="17">
        <v>0.234502557256514</v>
      </c>
      <c r="H9" s="17">
        <v>0.22721638602973801</v>
      </c>
      <c r="I9" s="17">
        <v>0.243656069931485</v>
      </c>
      <c r="J9" s="17">
        <v>0.27168972474334602</v>
      </c>
      <c r="K9" s="17">
        <v>0.33565611948568103</v>
      </c>
      <c r="L9" s="17">
        <v>0.34532468649460002</v>
      </c>
      <c r="M9" s="17"/>
      <c r="N9" s="17">
        <v>0.25852919992277401</v>
      </c>
      <c r="O9" s="17">
        <v>0.26322632447415301</v>
      </c>
      <c r="P9" s="17">
        <v>0.32484192804453599</v>
      </c>
      <c r="Q9" s="17">
        <v>0.27575158023281798</v>
      </c>
      <c r="R9" s="17"/>
      <c r="S9" s="17">
        <v>0.31968254346712699</v>
      </c>
      <c r="T9" s="17">
        <v>0.27845549980901402</v>
      </c>
      <c r="U9" s="17">
        <v>0.253746626149913</v>
      </c>
      <c r="V9" s="17">
        <v>0.26635177187426601</v>
      </c>
      <c r="W9" s="17">
        <v>0.24891927821034701</v>
      </c>
      <c r="X9" s="17">
        <v>0.24369414536242801</v>
      </c>
      <c r="Y9" s="17">
        <v>0.26965514208174202</v>
      </c>
      <c r="Z9" s="17">
        <v>0.285227267103701</v>
      </c>
      <c r="AA9" s="17">
        <v>0.33760262008891301</v>
      </c>
      <c r="AB9" s="17">
        <v>0.227394463902032</v>
      </c>
      <c r="AC9" s="17">
        <v>0.28734184304531801</v>
      </c>
      <c r="AD9" s="17">
        <v>0.30001775271837899</v>
      </c>
      <c r="AE9" s="17"/>
      <c r="AF9" s="17">
        <v>0.36875838748835499</v>
      </c>
      <c r="AG9" s="17">
        <v>0.23815561706017099</v>
      </c>
      <c r="AH9" s="17">
        <v>0.22619839549743301</v>
      </c>
      <c r="AI9" s="17"/>
      <c r="AJ9" s="17">
        <v>0.35101855727326098</v>
      </c>
      <c r="AK9" s="17">
        <v>0.24460101930484701</v>
      </c>
      <c r="AL9" s="17">
        <v>0.20223503007653101</v>
      </c>
      <c r="AM9" s="17">
        <v>0.35910968458542197</v>
      </c>
      <c r="AN9" s="17">
        <v>0.234414191947798</v>
      </c>
      <c r="AO9" s="17"/>
      <c r="AP9" s="17">
        <v>0.31077745119560402</v>
      </c>
      <c r="AQ9" s="17">
        <v>0.25736153895811198</v>
      </c>
      <c r="AR9" s="17">
        <v>0.25166480552696002</v>
      </c>
      <c r="AS9" s="17">
        <v>0.40979760515596902</v>
      </c>
      <c r="AT9" s="17">
        <v>0.249621711222209</v>
      </c>
      <c r="AU9" s="17"/>
      <c r="AV9" s="17">
        <v>0.30906910231353601</v>
      </c>
      <c r="AW9" s="17">
        <v>0.286590319932224</v>
      </c>
      <c r="AX9" s="17">
        <v>0.239090098116089</v>
      </c>
      <c r="AY9" s="17">
        <v>0.22479183392034499</v>
      </c>
      <c r="AZ9" s="17">
        <v>0.33282552560268602</v>
      </c>
    </row>
    <row r="10" spans="2:52" ht="30">
      <c r="B10" s="18" t="s">
        <v>247</v>
      </c>
      <c r="C10" s="17">
        <v>0.33298510274265097</v>
      </c>
      <c r="D10" s="17">
        <v>0.31167388661335699</v>
      </c>
      <c r="E10" s="17">
        <v>0.35429577423296499</v>
      </c>
      <c r="F10" s="17"/>
      <c r="G10" s="17">
        <v>0.291328938502874</v>
      </c>
      <c r="H10" s="17">
        <v>0.32039640133226799</v>
      </c>
      <c r="I10" s="17">
        <v>0.32839039310523199</v>
      </c>
      <c r="J10" s="17">
        <v>0.33363331731321599</v>
      </c>
      <c r="K10" s="17">
        <v>0.33500692083605299</v>
      </c>
      <c r="L10" s="17">
        <v>0.37282313414956902</v>
      </c>
      <c r="M10" s="17"/>
      <c r="N10" s="17">
        <v>0.35708988759113203</v>
      </c>
      <c r="O10" s="17">
        <v>0.34155816586352999</v>
      </c>
      <c r="P10" s="17">
        <v>0.31310495032507402</v>
      </c>
      <c r="Q10" s="17">
        <v>0.31553207831836899</v>
      </c>
      <c r="R10" s="17"/>
      <c r="S10" s="17">
        <v>0.261266344798122</v>
      </c>
      <c r="T10" s="17">
        <v>0.32923461441677099</v>
      </c>
      <c r="U10" s="17">
        <v>0.38189083809465901</v>
      </c>
      <c r="V10" s="17">
        <v>0.36128092378452897</v>
      </c>
      <c r="W10" s="17">
        <v>0.36439297950229999</v>
      </c>
      <c r="X10" s="17">
        <v>0.33827654859741502</v>
      </c>
      <c r="Y10" s="17">
        <v>0.37487475219347999</v>
      </c>
      <c r="Z10" s="17">
        <v>0.32672243289021902</v>
      </c>
      <c r="AA10" s="17">
        <v>0.327042588054127</v>
      </c>
      <c r="AB10" s="17">
        <v>0.33076174814292197</v>
      </c>
      <c r="AC10" s="17">
        <v>0.30695855640008801</v>
      </c>
      <c r="AD10" s="17">
        <v>0.34793052801831897</v>
      </c>
      <c r="AE10" s="17"/>
      <c r="AF10" s="17">
        <v>0.337028447084603</v>
      </c>
      <c r="AG10" s="17">
        <v>0.34878676947952397</v>
      </c>
      <c r="AH10" s="17">
        <v>0.30678758473954598</v>
      </c>
      <c r="AI10" s="17"/>
      <c r="AJ10" s="17">
        <v>0.365385135674479</v>
      </c>
      <c r="AK10" s="17">
        <v>0.34206836660002998</v>
      </c>
      <c r="AL10" s="17">
        <v>0.38103125030402002</v>
      </c>
      <c r="AM10" s="17">
        <v>0.27558907416655198</v>
      </c>
      <c r="AN10" s="17">
        <v>0.29232900194194</v>
      </c>
      <c r="AO10" s="17"/>
      <c r="AP10" s="17">
        <v>0.37930662086838501</v>
      </c>
      <c r="AQ10" s="17">
        <v>0.35898019523020702</v>
      </c>
      <c r="AR10" s="17">
        <v>0.33529091406422601</v>
      </c>
      <c r="AS10" s="17">
        <v>0.293165124466786</v>
      </c>
      <c r="AT10" s="17">
        <v>0.28813873386795602</v>
      </c>
      <c r="AU10" s="17"/>
      <c r="AV10" s="17">
        <v>0.336155612938836</v>
      </c>
      <c r="AW10" s="17">
        <v>0.30842287984734001</v>
      </c>
      <c r="AX10" s="17">
        <v>0.36262747387536698</v>
      </c>
      <c r="AY10" s="17">
        <v>0.35524350955848399</v>
      </c>
      <c r="AZ10" s="17">
        <v>0.31442262395961101</v>
      </c>
    </row>
    <row r="11" spans="2:52" ht="30">
      <c r="B11" s="18" t="s">
        <v>248</v>
      </c>
      <c r="C11" s="17">
        <v>0.22575347889510899</v>
      </c>
      <c r="D11" s="17">
        <v>0.24866356519489499</v>
      </c>
      <c r="E11" s="17">
        <v>0.202550032878831</v>
      </c>
      <c r="F11" s="17"/>
      <c r="G11" s="17">
        <v>0.23493164397674601</v>
      </c>
      <c r="H11" s="17">
        <v>0.23389557427986801</v>
      </c>
      <c r="I11" s="17">
        <v>0.25608415818674701</v>
      </c>
      <c r="J11" s="17">
        <v>0.21720391276421699</v>
      </c>
      <c r="K11" s="17">
        <v>0.21314026835369401</v>
      </c>
      <c r="L11" s="17">
        <v>0.20370226551106099</v>
      </c>
      <c r="M11" s="17"/>
      <c r="N11" s="17">
        <v>0.26668193190936101</v>
      </c>
      <c r="O11" s="17">
        <v>0.23773847904574999</v>
      </c>
      <c r="P11" s="17">
        <v>0.19642277339462899</v>
      </c>
      <c r="Q11" s="17">
        <v>0.195520163198137</v>
      </c>
      <c r="R11" s="17"/>
      <c r="S11" s="17">
        <v>0.241778246135264</v>
      </c>
      <c r="T11" s="17">
        <v>0.243196922160999</v>
      </c>
      <c r="U11" s="17">
        <v>0.22645816509158201</v>
      </c>
      <c r="V11" s="17">
        <v>0.19127531949930901</v>
      </c>
      <c r="W11" s="17">
        <v>0.242443479863168</v>
      </c>
      <c r="X11" s="17">
        <v>0.232043968952383</v>
      </c>
      <c r="Y11" s="17">
        <v>0.20042093348867501</v>
      </c>
      <c r="Z11" s="17">
        <v>0.2377137136021</v>
      </c>
      <c r="AA11" s="17">
        <v>0.20031707837815901</v>
      </c>
      <c r="AB11" s="17">
        <v>0.23892711454471699</v>
      </c>
      <c r="AC11" s="17">
        <v>0.24139020323333499</v>
      </c>
      <c r="AD11" s="17">
        <v>0.19842249481889701</v>
      </c>
      <c r="AE11" s="17"/>
      <c r="AF11" s="17">
        <v>0.180622205628861</v>
      </c>
      <c r="AG11" s="17">
        <v>0.27308248996378598</v>
      </c>
      <c r="AH11" s="17">
        <v>0.20484221335879199</v>
      </c>
      <c r="AI11" s="17"/>
      <c r="AJ11" s="17">
        <v>0.19826332844028</v>
      </c>
      <c r="AK11" s="17">
        <v>0.25509050732542199</v>
      </c>
      <c r="AL11" s="17">
        <v>0.28263849851697997</v>
      </c>
      <c r="AM11" s="17">
        <v>0.183006982047311</v>
      </c>
      <c r="AN11" s="17">
        <v>0.180725491164685</v>
      </c>
      <c r="AO11" s="17"/>
      <c r="AP11" s="17">
        <v>0.22133019870864501</v>
      </c>
      <c r="AQ11" s="17">
        <v>0.24113521028620599</v>
      </c>
      <c r="AR11" s="17">
        <v>0.26171993296020402</v>
      </c>
      <c r="AS11" s="17">
        <v>0.16912283379177101</v>
      </c>
      <c r="AT11" s="17">
        <v>0.20416003440076499</v>
      </c>
      <c r="AU11" s="17"/>
      <c r="AV11" s="17">
        <v>0.18867001501457401</v>
      </c>
      <c r="AW11" s="17">
        <v>0.231368316243108</v>
      </c>
      <c r="AX11" s="17">
        <v>0.248898375481415</v>
      </c>
      <c r="AY11" s="17">
        <v>0.252485946374781</v>
      </c>
      <c r="AZ11" s="17">
        <v>0.19863204101078799</v>
      </c>
    </row>
    <row r="12" spans="2:52" ht="30">
      <c r="B12" s="18" t="s">
        <v>249</v>
      </c>
      <c r="C12" s="17">
        <v>5.1064499187069803E-2</v>
      </c>
      <c r="D12" s="17">
        <v>5.9395530154550603E-2</v>
      </c>
      <c r="E12" s="17">
        <v>4.3258894532328701E-2</v>
      </c>
      <c r="F12" s="17"/>
      <c r="G12" s="17">
        <v>0.111500268944404</v>
      </c>
      <c r="H12" s="17">
        <v>6.2857088749324302E-2</v>
      </c>
      <c r="I12" s="17">
        <v>5.2102382892819099E-2</v>
      </c>
      <c r="J12" s="17">
        <v>4.1490289117707899E-2</v>
      </c>
      <c r="K12" s="17">
        <v>3.3983765650843302E-2</v>
      </c>
      <c r="L12" s="17">
        <v>1.9645641850573901E-2</v>
      </c>
      <c r="M12" s="17"/>
      <c r="N12" s="17">
        <v>4.6280579061273301E-2</v>
      </c>
      <c r="O12" s="17">
        <v>5.0536156121158797E-2</v>
      </c>
      <c r="P12" s="17">
        <v>6.2044497880997501E-2</v>
      </c>
      <c r="Q12" s="17">
        <v>4.7722847193280002E-2</v>
      </c>
      <c r="R12" s="17"/>
      <c r="S12" s="17">
        <v>6.3698423696811501E-2</v>
      </c>
      <c r="T12" s="17">
        <v>5.0266444348155997E-2</v>
      </c>
      <c r="U12" s="17">
        <v>5.3153504576281999E-2</v>
      </c>
      <c r="V12" s="17">
        <v>5.0685448493900297E-2</v>
      </c>
      <c r="W12" s="17">
        <v>3.0394367064936999E-2</v>
      </c>
      <c r="X12" s="17">
        <v>5.7388888251975502E-2</v>
      </c>
      <c r="Y12" s="17">
        <v>4.2331471851445902E-2</v>
      </c>
      <c r="Z12" s="17">
        <v>3.7547921396335997E-2</v>
      </c>
      <c r="AA12" s="17">
        <v>4.3091100409932699E-2</v>
      </c>
      <c r="AB12" s="17">
        <v>5.8475100107973202E-2</v>
      </c>
      <c r="AC12" s="17">
        <v>6.9414170997012706E-2</v>
      </c>
      <c r="AD12" s="17">
        <v>3.8122702631475699E-2</v>
      </c>
      <c r="AE12" s="17"/>
      <c r="AF12" s="17">
        <v>2.50748006043712E-2</v>
      </c>
      <c r="AG12" s="17">
        <v>5.8444741270262501E-2</v>
      </c>
      <c r="AH12" s="17">
        <v>7.0311421171806304E-2</v>
      </c>
      <c r="AI12" s="17"/>
      <c r="AJ12" s="17">
        <v>2.8774423179671799E-2</v>
      </c>
      <c r="AK12" s="17">
        <v>6.8948978727492796E-2</v>
      </c>
      <c r="AL12" s="17">
        <v>4.37023136612502E-2</v>
      </c>
      <c r="AM12" s="17">
        <v>1.7468585429757402E-2</v>
      </c>
      <c r="AN12" s="17">
        <v>5.6066121015498203E-2</v>
      </c>
      <c r="AO12" s="17"/>
      <c r="AP12" s="17">
        <v>3.6460204334366302E-2</v>
      </c>
      <c r="AQ12" s="17">
        <v>6.4757466792417895E-2</v>
      </c>
      <c r="AR12" s="17">
        <v>6.3643318174405994E-2</v>
      </c>
      <c r="AS12" s="17">
        <v>3.9519162356228703E-2</v>
      </c>
      <c r="AT12" s="17">
        <v>9.8407132166882707E-3</v>
      </c>
      <c r="AU12" s="17"/>
      <c r="AV12" s="17">
        <v>3.0796665902334399E-2</v>
      </c>
      <c r="AW12" s="17">
        <v>5.6468582990560401E-2</v>
      </c>
      <c r="AX12" s="17">
        <v>6.2631593047729403E-2</v>
      </c>
      <c r="AY12" s="17">
        <v>7.1732112849553997E-2</v>
      </c>
      <c r="AZ12" s="17">
        <v>0.132710352192878</v>
      </c>
    </row>
    <row r="13" spans="2:52" ht="30">
      <c r="B13" s="18" t="s">
        <v>250</v>
      </c>
      <c r="C13" s="17">
        <v>1.7912027762672301E-2</v>
      </c>
      <c r="D13" s="17">
        <v>1.8375669769194199E-2</v>
      </c>
      <c r="E13" s="17">
        <v>1.7572356341153401E-2</v>
      </c>
      <c r="F13" s="17"/>
      <c r="G13" s="17">
        <v>3.1783321983743097E-2</v>
      </c>
      <c r="H13" s="17">
        <v>3.0889583480534201E-2</v>
      </c>
      <c r="I13" s="17">
        <v>2.1188212987619599E-2</v>
      </c>
      <c r="J13" s="17">
        <v>1.1181504134864999E-2</v>
      </c>
      <c r="K13" s="17">
        <v>1.0877108186315401E-2</v>
      </c>
      <c r="L13" s="17">
        <v>5.6174628033224504E-3</v>
      </c>
      <c r="M13" s="17"/>
      <c r="N13" s="17">
        <v>1.2452041245002999E-2</v>
      </c>
      <c r="O13" s="17">
        <v>1.8260307828697399E-2</v>
      </c>
      <c r="P13" s="17">
        <v>1.5984650594711301E-2</v>
      </c>
      <c r="Q13" s="17">
        <v>2.5353573567438802E-2</v>
      </c>
      <c r="R13" s="17"/>
      <c r="S13" s="17">
        <v>1.3541661401595699E-2</v>
      </c>
      <c r="T13" s="17">
        <v>1.2421673222918799E-2</v>
      </c>
      <c r="U13" s="17">
        <v>1.7893076114622E-2</v>
      </c>
      <c r="V13" s="17">
        <v>1.3525051074824801E-2</v>
      </c>
      <c r="W13" s="17">
        <v>2.5785335695733401E-2</v>
      </c>
      <c r="X13" s="17">
        <v>2.5726615301807101E-2</v>
      </c>
      <c r="Y13" s="17">
        <v>1.3941169391057001E-2</v>
      </c>
      <c r="Z13" s="17">
        <v>1.6363276881250301E-2</v>
      </c>
      <c r="AA13" s="17">
        <v>1.2869786912450099E-2</v>
      </c>
      <c r="AB13" s="17">
        <v>3.6663723413578E-2</v>
      </c>
      <c r="AC13" s="17">
        <v>1.6701955655966799E-2</v>
      </c>
      <c r="AD13" s="17">
        <v>1.0400454114006001E-2</v>
      </c>
      <c r="AE13" s="17"/>
      <c r="AF13" s="17">
        <v>1.6943845968662701E-2</v>
      </c>
      <c r="AG13" s="17">
        <v>1.41939161074758E-2</v>
      </c>
      <c r="AH13" s="17">
        <v>1.3888576991366801E-2</v>
      </c>
      <c r="AI13" s="17"/>
      <c r="AJ13" s="17">
        <v>1.0366938009888299E-2</v>
      </c>
      <c r="AK13" s="17">
        <v>1.9412183003633801E-2</v>
      </c>
      <c r="AL13" s="17">
        <v>1.52112989631321E-2</v>
      </c>
      <c r="AM13" s="17">
        <v>0</v>
      </c>
      <c r="AN13" s="17">
        <v>1.7290684635418201E-2</v>
      </c>
      <c r="AO13" s="17"/>
      <c r="AP13" s="17">
        <v>1.4257956138611401E-2</v>
      </c>
      <c r="AQ13" s="17">
        <v>1.2938361846247101E-2</v>
      </c>
      <c r="AR13" s="17">
        <v>1.353035919193E-2</v>
      </c>
      <c r="AS13" s="17">
        <v>1.8074073464888402E-2</v>
      </c>
      <c r="AT13" s="17">
        <v>1.3674959858033599E-2</v>
      </c>
      <c r="AU13" s="17"/>
      <c r="AV13" s="17">
        <v>1.6328881345235299E-2</v>
      </c>
      <c r="AW13" s="17">
        <v>1.72444905326926E-2</v>
      </c>
      <c r="AX13" s="17">
        <v>2.0701820193230601E-2</v>
      </c>
      <c r="AY13" s="17">
        <v>2.0501766304695201E-2</v>
      </c>
      <c r="AZ13" s="17">
        <v>1.10845614144478E-2</v>
      </c>
    </row>
    <row r="14" spans="2:52">
      <c r="B14" s="18" t="s">
        <v>107</v>
      </c>
      <c r="C14" s="19">
        <v>9.3750988537060695E-2</v>
      </c>
      <c r="D14" s="19">
        <v>7.2827352966104805E-2</v>
      </c>
      <c r="E14" s="19">
        <v>0.11372803021094099</v>
      </c>
      <c r="F14" s="19"/>
      <c r="G14" s="19">
        <v>9.5953269335718697E-2</v>
      </c>
      <c r="H14" s="19">
        <v>0.12474496612826701</v>
      </c>
      <c r="I14" s="19">
        <v>9.8578782896097894E-2</v>
      </c>
      <c r="J14" s="19">
        <v>0.124801251926647</v>
      </c>
      <c r="K14" s="19">
        <v>7.1335817487413494E-2</v>
      </c>
      <c r="L14" s="19">
        <v>5.28868091908744E-2</v>
      </c>
      <c r="M14" s="19"/>
      <c r="N14" s="19">
        <v>5.8966360270456798E-2</v>
      </c>
      <c r="O14" s="19">
        <v>8.8680566666710495E-2</v>
      </c>
      <c r="P14" s="19">
        <v>8.7601199760052997E-2</v>
      </c>
      <c r="Q14" s="19">
        <v>0.140119757489957</v>
      </c>
      <c r="R14" s="19"/>
      <c r="S14" s="19">
        <v>0.10003278050108</v>
      </c>
      <c r="T14" s="19">
        <v>8.6424846042140999E-2</v>
      </c>
      <c r="U14" s="19">
        <v>6.68577899729422E-2</v>
      </c>
      <c r="V14" s="19">
        <v>0.11688148527317101</v>
      </c>
      <c r="W14" s="19">
        <v>8.8064559663514896E-2</v>
      </c>
      <c r="X14" s="19">
        <v>0.102869833533992</v>
      </c>
      <c r="Y14" s="19">
        <v>9.8776530993600301E-2</v>
      </c>
      <c r="Z14" s="19">
        <v>9.6425388126393993E-2</v>
      </c>
      <c r="AA14" s="19">
        <v>7.9076826156417507E-2</v>
      </c>
      <c r="AB14" s="19">
        <v>0.10777784988877701</v>
      </c>
      <c r="AC14" s="19">
        <v>7.8193270668279205E-2</v>
      </c>
      <c r="AD14" s="19">
        <v>0.105106067698923</v>
      </c>
      <c r="AE14" s="19"/>
      <c r="AF14" s="19">
        <v>7.1572313225147705E-2</v>
      </c>
      <c r="AG14" s="19">
        <v>6.7336466118780594E-2</v>
      </c>
      <c r="AH14" s="19">
        <v>0.17797180824105599</v>
      </c>
      <c r="AI14" s="19"/>
      <c r="AJ14" s="19">
        <v>4.6191617422420103E-2</v>
      </c>
      <c r="AK14" s="19">
        <v>6.9878945038574697E-2</v>
      </c>
      <c r="AL14" s="19">
        <v>7.5181608478087206E-2</v>
      </c>
      <c r="AM14" s="19">
        <v>0.164825673770958</v>
      </c>
      <c r="AN14" s="19">
        <v>0.21917450929466101</v>
      </c>
      <c r="AO14" s="19"/>
      <c r="AP14" s="19">
        <v>3.7867568754387598E-2</v>
      </c>
      <c r="AQ14" s="19">
        <v>6.4827226886809003E-2</v>
      </c>
      <c r="AR14" s="19">
        <v>7.4150670082273898E-2</v>
      </c>
      <c r="AS14" s="19">
        <v>7.03212007643568E-2</v>
      </c>
      <c r="AT14" s="19">
        <v>0.23456384743434799</v>
      </c>
      <c r="AU14" s="19"/>
      <c r="AV14" s="19">
        <v>0.118979722485484</v>
      </c>
      <c r="AW14" s="19">
        <v>9.9905410454075097E-2</v>
      </c>
      <c r="AX14" s="19">
        <v>6.6050639286169596E-2</v>
      </c>
      <c r="AY14" s="19">
        <v>7.5244830992141007E-2</v>
      </c>
      <c r="AZ14" s="19">
        <v>1.03248958195891E-2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108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1070</v>
      </c>
      <c r="D7" s="10">
        <v>533</v>
      </c>
      <c r="E7" s="10">
        <v>532</v>
      </c>
      <c r="F7" s="10"/>
      <c r="G7" s="10">
        <v>128</v>
      </c>
      <c r="H7" s="10">
        <v>188</v>
      </c>
      <c r="I7" s="10">
        <v>197</v>
      </c>
      <c r="J7" s="10">
        <v>182</v>
      </c>
      <c r="K7" s="10">
        <v>136</v>
      </c>
      <c r="L7" s="10">
        <v>239</v>
      </c>
      <c r="M7" s="10"/>
      <c r="N7" s="10">
        <v>307</v>
      </c>
      <c r="O7" s="10">
        <v>301</v>
      </c>
      <c r="P7" s="10">
        <v>215</v>
      </c>
      <c r="Q7" s="10">
        <v>243</v>
      </c>
      <c r="R7" s="10"/>
      <c r="S7" s="10">
        <v>158</v>
      </c>
      <c r="T7" s="10">
        <v>145</v>
      </c>
      <c r="U7" s="10">
        <v>81</v>
      </c>
      <c r="V7" s="10">
        <v>84</v>
      </c>
      <c r="W7" s="10">
        <v>86</v>
      </c>
      <c r="X7" s="10">
        <v>95</v>
      </c>
      <c r="Y7" s="10">
        <v>106</v>
      </c>
      <c r="Z7" s="10">
        <v>46</v>
      </c>
      <c r="AA7" s="10">
        <v>127</v>
      </c>
      <c r="AB7" s="10">
        <v>59</v>
      </c>
      <c r="AC7" s="10">
        <v>50</v>
      </c>
      <c r="AD7" s="10">
        <v>33</v>
      </c>
      <c r="AE7" s="10"/>
      <c r="AF7" s="10">
        <v>355</v>
      </c>
      <c r="AG7" s="10">
        <v>443</v>
      </c>
      <c r="AH7" s="10">
        <v>174</v>
      </c>
      <c r="AI7" s="10"/>
      <c r="AJ7" s="10">
        <v>373</v>
      </c>
      <c r="AK7" s="10">
        <v>312</v>
      </c>
      <c r="AL7" s="10">
        <v>67</v>
      </c>
      <c r="AM7" s="10">
        <v>20</v>
      </c>
      <c r="AN7" s="10">
        <v>148</v>
      </c>
      <c r="AO7" s="10"/>
      <c r="AP7" s="10">
        <v>208</v>
      </c>
      <c r="AQ7" s="10">
        <v>405</v>
      </c>
      <c r="AR7" s="10">
        <v>77</v>
      </c>
      <c r="AS7" s="10">
        <v>135</v>
      </c>
      <c r="AT7" s="10">
        <v>95</v>
      </c>
      <c r="AU7" s="10"/>
      <c r="AV7" s="10">
        <v>268</v>
      </c>
      <c r="AW7" s="10">
        <v>212</v>
      </c>
      <c r="AX7" s="10">
        <v>290</v>
      </c>
      <c r="AY7" s="10">
        <v>126</v>
      </c>
      <c r="AZ7" s="10">
        <v>19</v>
      </c>
    </row>
    <row r="8" spans="2:52" ht="30" customHeight="1">
      <c r="B8" s="11" t="s">
        <v>68</v>
      </c>
      <c r="C8" s="11">
        <v>1071</v>
      </c>
      <c r="D8" s="11">
        <v>527</v>
      </c>
      <c r="E8" s="11">
        <v>539</v>
      </c>
      <c r="F8" s="11"/>
      <c r="G8" s="11">
        <v>138</v>
      </c>
      <c r="H8" s="11">
        <v>192</v>
      </c>
      <c r="I8" s="11">
        <v>193</v>
      </c>
      <c r="J8" s="11">
        <v>185</v>
      </c>
      <c r="K8" s="11">
        <v>133</v>
      </c>
      <c r="L8" s="11">
        <v>231</v>
      </c>
      <c r="M8" s="11"/>
      <c r="N8" s="11">
        <v>278</v>
      </c>
      <c r="O8" s="11">
        <v>273</v>
      </c>
      <c r="P8" s="11">
        <v>252</v>
      </c>
      <c r="Q8" s="11">
        <v>263</v>
      </c>
      <c r="R8" s="11"/>
      <c r="S8" s="11">
        <v>163</v>
      </c>
      <c r="T8" s="11">
        <v>135</v>
      </c>
      <c r="U8" s="11">
        <v>78</v>
      </c>
      <c r="V8" s="11">
        <v>82</v>
      </c>
      <c r="W8" s="11">
        <v>82</v>
      </c>
      <c r="X8" s="11">
        <v>98</v>
      </c>
      <c r="Y8" s="11">
        <v>100</v>
      </c>
      <c r="Z8" s="11">
        <v>41</v>
      </c>
      <c r="AA8" s="11">
        <v>125</v>
      </c>
      <c r="AB8" s="11">
        <v>76</v>
      </c>
      <c r="AC8" s="11">
        <v>54</v>
      </c>
      <c r="AD8" s="11">
        <v>36</v>
      </c>
      <c r="AE8" s="11"/>
      <c r="AF8" s="11">
        <v>352</v>
      </c>
      <c r="AG8" s="11">
        <v>439</v>
      </c>
      <c r="AH8" s="11">
        <v>177</v>
      </c>
      <c r="AI8" s="11"/>
      <c r="AJ8" s="11">
        <v>364</v>
      </c>
      <c r="AK8" s="11">
        <v>312</v>
      </c>
      <c r="AL8" s="11">
        <v>64</v>
      </c>
      <c r="AM8" s="11">
        <v>18</v>
      </c>
      <c r="AN8" s="11">
        <v>152</v>
      </c>
      <c r="AO8" s="11"/>
      <c r="AP8" s="11">
        <v>202</v>
      </c>
      <c r="AQ8" s="11">
        <v>409</v>
      </c>
      <c r="AR8" s="11">
        <v>75</v>
      </c>
      <c r="AS8" s="11">
        <v>131</v>
      </c>
      <c r="AT8" s="11">
        <v>95</v>
      </c>
      <c r="AU8" s="11"/>
      <c r="AV8" s="11">
        <v>280</v>
      </c>
      <c r="AW8" s="11">
        <v>215</v>
      </c>
      <c r="AX8" s="11">
        <v>283</v>
      </c>
      <c r="AY8" s="11">
        <v>121</v>
      </c>
      <c r="AZ8" s="11">
        <v>16</v>
      </c>
    </row>
    <row r="9" spans="2:52">
      <c r="B9" s="18" t="s">
        <v>102</v>
      </c>
      <c r="C9" s="17">
        <v>0.14969210694634699</v>
      </c>
      <c r="D9" s="17">
        <v>0.187175795468944</v>
      </c>
      <c r="E9" s="17">
        <v>0.114399546220794</v>
      </c>
      <c r="F9" s="17"/>
      <c r="G9" s="17">
        <v>0.18846211481325201</v>
      </c>
      <c r="H9" s="17">
        <v>0.18006657599321399</v>
      </c>
      <c r="I9" s="17">
        <v>0.172175659529202</v>
      </c>
      <c r="J9" s="17">
        <v>0.15917366868656199</v>
      </c>
      <c r="K9" s="17">
        <v>0.120574239758883</v>
      </c>
      <c r="L9" s="17">
        <v>9.1766247900821704E-2</v>
      </c>
      <c r="M9" s="17"/>
      <c r="N9" s="17">
        <v>0.17635975380061999</v>
      </c>
      <c r="O9" s="17">
        <v>0.14083568726944701</v>
      </c>
      <c r="P9" s="17">
        <v>0.12205616024176801</v>
      </c>
      <c r="Q9" s="17">
        <v>0.152227499769684</v>
      </c>
      <c r="R9" s="17"/>
      <c r="S9" s="17">
        <v>0.237135390253778</v>
      </c>
      <c r="T9" s="17">
        <v>6.6568171622139904E-2</v>
      </c>
      <c r="U9" s="17">
        <v>0.112236452117481</v>
      </c>
      <c r="V9" s="17">
        <v>0.116485272318799</v>
      </c>
      <c r="W9" s="17">
        <v>7.2315157679067196E-2</v>
      </c>
      <c r="X9" s="17">
        <v>0.14672613344448901</v>
      </c>
      <c r="Y9" s="17">
        <v>0.17455042081042799</v>
      </c>
      <c r="Z9" s="17">
        <v>0.153756089967093</v>
      </c>
      <c r="AA9" s="17">
        <v>0.18250014019007699</v>
      </c>
      <c r="AB9" s="17">
        <v>0.163623313331106</v>
      </c>
      <c r="AC9" s="17">
        <v>0.128044456571273</v>
      </c>
      <c r="AD9" s="17">
        <v>0.22192773833579801</v>
      </c>
      <c r="AE9" s="17"/>
      <c r="AF9" s="17">
        <v>0.119520377942859</v>
      </c>
      <c r="AG9" s="17">
        <v>0.164317416118749</v>
      </c>
      <c r="AH9" s="17">
        <v>0.15400300283037199</v>
      </c>
      <c r="AI9" s="17"/>
      <c r="AJ9" s="17">
        <v>0.113451058620002</v>
      </c>
      <c r="AK9" s="17">
        <v>0.21959855548235599</v>
      </c>
      <c r="AL9" s="17">
        <v>0.103338980823948</v>
      </c>
      <c r="AM9" s="17">
        <v>4.75475433740533E-2</v>
      </c>
      <c r="AN9" s="17">
        <v>0.14418226589705199</v>
      </c>
      <c r="AO9" s="17"/>
      <c r="AP9" s="17">
        <v>0.110681609377169</v>
      </c>
      <c r="AQ9" s="17">
        <v>0.257173162594659</v>
      </c>
      <c r="AR9" s="17">
        <v>0.11925481464971199</v>
      </c>
      <c r="AS9" s="17">
        <v>7.6574116689579599E-2</v>
      </c>
      <c r="AT9" s="17">
        <v>1.9254537996534999E-2</v>
      </c>
      <c r="AU9" s="17"/>
      <c r="AV9" s="17">
        <v>0.13155695986336299</v>
      </c>
      <c r="AW9" s="17">
        <v>0.12651013257483401</v>
      </c>
      <c r="AX9" s="17">
        <v>0.132181507466129</v>
      </c>
      <c r="AY9" s="17">
        <v>0.28814081849821699</v>
      </c>
      <c r="AZ9" s="17">
        <v>0.39655330886552298</v>
      </c>
    </row>
    <row r="10" spans="2:52" ht="30">
      <c r="B10" s="18" t="s">
        <v>103</v>
      </c>
      <c r="C10" s="17">
        <v>0.34766925712374902</v>
      </c>
      <c r="D10" s="17">
        <v>0.37127088206178299</v>
      </c>
      <c r="E10" s="17">
        <v>0.32770267526701802</v>
      </c>
      <c r="F10" s="17"/>
      <c r="G10" s="17">
        <v>0.46919055619863498</v>
      </c>
      <c r="H10" s="17">
        <v>0.41234419959924501</v>
      </c>
      <c r="I10" s="17">
        <v>0.40115555586748203</v>
      </c>
      <c r="J10" s="17">
        <v>0.371722220105134</v>
      </c>
      <c r="K10" s="17">
        <v>0.25679675340684099</v>
      </c>
      <c r="L10" s="17">
        <v>0.20998212519238799</v>
      </c>
      <c r="M10" s="17"/>
      <c r="N10" s="17">
        <v>0.397670296590942</v>
      </c>
      <c r="O10" s="17">
        <v>0.34408144359346199</v>
      </c>
      <c r="P10" s="17">
        <v>0.34561753152211</v>
      </c>
      <c r="Q10" s="17">
        <v>0.30572747564269698</v>
      </c>
      <c r="R10" s="17"/>
      <c r="S10" s="17">
        <v>0.37763109931473998</v>
      </c>
      <c r="T10" s="17">
        <v>0.31155387863964901</v>
      </c>
      <c r="U10" s="17">
        <v>0.34460894995649199</v>
      </c>
      <c r="V10" s="17">
        <v>0.37650957445079802</v>
      </c>
      <c r="W10" s="17">
        <v>0.361759224522536</v>
      </c>
      <c r="X10" s="17">
        <v>0.34936478965128698</v>
      </c>
      <c r="Y10" s="17">
        <v>0.25481083175788599</v>
      </c>
      <c r="Z10" s="17">
        <v>0.423721289416715</v>
      </c>
      <c r="AA10" s="17">
        <v>0.36891710831040397</v>
      </c>
      <c r="AB10" s="17">
        <v>0.45494523388577002</v>
      </c>
      <c r="AC10" s="17">
        <v>0.203210398018663</v>
      </c>
      <c r="AD10" s="17">
        <v>0.33941031389441201</v>
      </c>
      <c r="AE10" s="17"/>
      <c r="AF10" s="17">
        <v>0.26632255530653298</v>
      </c>
      <c r="AG10" s="17">
        <v>0.41442019159023002</v>
      </c>
      <c r="AH10" s="17">
        <v>0.30550351945542198</v>
      </c>
      <c r="AI10" s="17"/>
      <c r="AJ10" s="17">
        <v>0.268821905987153</v>
      </c>
      <c r="AK10" s="17">
        <v>0.45559791347477901</v>
      </c>
      <c r="AL10" s="17">
        <v>0.45977580271092899</v>
      </c>
      <c r="AM10" s="17">
        <v>0.15887896962502701</v>
      </c>
      <c r="AN10" s="17">
        <v>0.24246471087996399</v>
      </c>
      <c r="AO10" s="17"/>
      <c r="AP10" s="17">
        <v>0.26420769007853601</v>
      </c>
      <c r="AQ10" s="17">
        <v>0.47620403210097501</v>
      </c>
      <c r="AR10" s="17">
        <v>0.43312825611893802</v>
      </c>
      <c r="AS10" s="17">
        <v>0.18358774240832901</v>
      </c>
      <c r="AT10" s="17">
        <v>0.156322123057372</v>
      </c>
      <c r="AU10" s="17"/>
      <c r="AV10" s="17">
        <v>0.24683030172919701</v>
      </c>
      <c r="AW10" s="17">
        <v>0.39200472322281599</v>
      </c>
      <c r="AX10" s="17">
        <v>0.46954379564739002</v>
      </c>
      <c r="AY10" s="17">
        <v>0.39532185384840202</v>
      </c>
      <c r="AZ10" s="17">
        <v>0.15732285307303701</v>
      </c>
    </row>
    <row r="11" spans="2:52">
      <c r="B11" s="18" t="s">
        <v>104</v>
      </c>
      <c r="C11" s="17">
        <v>0.36578002881676103</v>
      </c>
      <c r="D11" s="17">
        <v>0.31733488514688002</v>
      </c>
      <c r="E11" s="17">
        <v>0.41290584659090002</v>
      </c>
      <c r="F11" s="17"/>
      <c r="G11" s="17">
        <v>0.22779832600838201</v>
      </c>
      <c r="H11" s="17">
        <v>0.26216951130238703</v>
      </c>
      <c r="I11" s="17">
        <v>0.30407243776085402</v>
      </c>
      <c r="J11" s="17">
        <v>0.337773713650242</v>
      </c>
      <c r="K11" s="17">
        <v>0.477221212324767</v>
      </c>
      <c r="L11" s="17">
        <v>0.54382444801062402</v>
      </c>
      <c r="M11" s="17"/>
      <c r="N11" s="17">
        <v>0.33865026582524099</v>
      </c>
      <c r="O11" s="17">
        <v>0.36708105342519398</v>
      </c>
      <c r="P11" s="17">
        <v>0.38045981123835398</v>
      </c>
      <c r="Q11" s="17">
        <v>0.38452484860310798</v>
      </c>
      <c r="R11" s="17"/>
      <c r="S11" s="17">
        <v>0.27132993364955499</v>
      </c>
      <c r="T11" s="17">
        <v>0.46880935867081702</v>
      </c>
      <c r="U11" s="17">
        <v>0.42977642038615699</v>
      </c>
      <c r="V11" s="17">
        <v>0.355499050214792</v>
      </c>
      <c r="W11" s="17">
        <v>0.33268913436147401</v>
      </c>
      <c r="X11" s="17">
        <v>0.331169972194296</v>
      </c>
      <c r="Y11" s="17">
        <v>0.41098864613930403</v>
      </c>
      <c r="Z11" s="17">
        <v>0.36563680408824201</v>
      </c>
      <c r="AA11" s="17">
        <v>0.35242078821419698</v>
      </c>
      <c r="AB11" s="17">
        <v>0.325356381893526</v>
      </c>
      <c r="AC11" s="17">
        <v>0.46765556847232698</v>
      </c>
      <c r="AD11" s="17">
        <v>0.315599062140066</v>
      </c>
      <c r="AE11" s="17"/>
      <c r="AF11" s="17">
        <v>0.44438562574110702</v>
      </c>
      <c r="AG11" s="17">
        <v>0.32577795562551598</v>
      </c>
      <c r="AH11" s="17">
        <v>0.38298299641461098</v>
      </c>
      <c r="AI11" s="17"/>
      <c r="AJ11" s="17">
        <v>0.44279406717907499</v>
      </c>
      <c r="AK11" s="17">
        <v>0.27382136658894202</v>
      </c>
      <c r="AL11" s="17">
        <v>0.342620907355007</v>
      </c>
      <c r="AM11" s="17">
        <v>0.51066903532625296</v>
      </c>
      <c r="AN11" s="17">
        <v>0.41930897517363802</v>
      </c>
      <c r="AO11" s="17"/>
      <c r="AP11" s="17">
        <v>0.45055186408082498</v>
      </c>
      <c r="AQ11" s="17">
        <v>0.220349868658928</v>
      </c>
      <c r="AR11" s="17">
        <v>0.33877026782186198</v>
      </c>
      <c r="AS11" s="17">
        <v>0.52590937915394298</v>
      </c>
      <c r="AT11" s="17">
        <v>0.56331487020155202</v>
      </c>
      <c r="AU11" s="17"/>
      <c r="AV11" s="17">
        <v>0.45044809198235902</v>
      </c>
      <c r="AW11" s="17">
        <v>0.36503402080557201</v>
      </c>
      <c r="AX11" s="17">
        <v>0.291231289217945</v>
      </c>
      <c r="AY11" s="17">
        <v>0.216637888667191</v>
      </c>
      <c r="AZ11" s="17">
        <v>0.239796791035194</v>
      </c>
    </row>
    <row r="12" spans="2:52">
      <c r="B12" s="18" t="s">
        <v>105</v>
      </c>
      <c r="C12" s="17">
        <v>4.0587840109008101E-2</v>
      </c>
      <c r="D12" s="17">
        <v>4.0350989540877902E-2</v>
      </c>
      <c r="E12" s="17">
        <v>3.9668310346159301E-2</v>
      </c>
      <c r="F12" s="17"/>
      <c r="G12" s="17">
        <v>5.5873661106867097E-2</v>
      </c>
      <c r="H12" s="17">
        <v>5.8692027556322898E-2</v>
      </c>
      <c r="I12" s="17">
        <v>2.91103282242768E-2</v>
      </c>
      <c r="J12" s="17">
        <v>4.1587574778789202E-2</v>
      </c>
      <c r="K12" s="17">
        <v>7.6821889655792602E-3</v>
      </c>
      <c r="L12" s="17">
        <v>4.4174232152958098E-2</v>
      </c>
      <c r="M12" s="17"/>
      <c r="N12" s="17">
        <v>3.58848621403536E-2</v>
      </c>
      <c r="O12" s="17">
        <v>2.96825775717325E-2</v>
      </c>
      <c r="P12" s="17">
        <v>6.1330602590650402E-2</v>
      </c>
      <c r="Q12" s="17">
        <v>3.7595616830521102E-2</v>
      </c>
      <c r="R12" s="17"/>
      <c r="S12" s="17">
        <v>2.3052749293964898E-2</v>
      </c>
      <c r="T12" s="17">
        <v>4.2134514714871903E-2</v>
      </c>
      <c r="U12" s="17">
        <v>3.9143372983171103E-2</v>
      </c>
      <c r="V12" s="17">
        <v>8.2415329551097802E-2</v>
      </c>
      <c r="W12" s="17">
        <v>5.8114011086466501E-2</v>
      </c>
      <c r="X12" s="17">
        <v>8.7154011490611194E-2</v>
      </c>
      <c r="Y12" s="17">
        <v>3.1214581479585599E-2</v>
      </c>
      <c r="Z12" s="17">
        <v>2.0944319923563302E-2</v>
      </c>
      <c r="AA12" s="17">
        <v>1.7488556587336002E-2</v>
      </c>
      <c r="AB12" s="17">
        <v>1.9594450808282499E-2</v>
      </c>
      <c r="AC12" s="17">
        <v>3.9601028382213001E-2</v>
      </c>
      <c r="AD12" s="17">
        <v>3.0217668274897701E-2</v>
      </c>
      <c r="AE12" s="17"/>
      <c r="AF12" s="17">
        <v>5.5907231989350901E-2</v>
      </c>
      <c r="AG12" s="17">
        <v>3.49044762514817E-2</v>
      </c>
      <c r="AH12" s="17">
        <v>2.0652864351236401E-2</v>
      </c>
      <c r="AI12" s="17"/>
      <c r="AJ12" s="17">
        <v>5.7544032317531697E-2</v>
      </c>
      <c r="AK12" s="17">
        <v>2.53514528686649E-2</v>
      </c>
      <c r="AL12" s="17">
        <v>6.4998655278067502E-2</v>
      </c>
      <c r="AM12" s="17">
        <v>0</v>
      </c>
      <c r="AN12" s="17">
        <v>2.9230946539626799E-2</v>
      </c>
      <c r="AO12" s="17"/>
      <c r="AP12" s="17">
        <v>5.09464798833002E-2</v>
      </c>
      <c r="AQ12" s="17">
        <v>2.04728882545103E-2</v>
      </c>
      <c r="AR12" s="17">
        <v>9.6404422119171704E-2</v>
      </c>
      <c r="AS12" s="17">
        <v>4.9814540211737597E-2</v>
      </c>
      <c r="AT12" s="17">
        <v>3.8660197279498598E-2</v>
      </c>
      <c r="AU12" s="17"/>
      <c r="AV12" s="17">
        <v>4.2297313188781598E-2</v>
      </c>
      <c r="AW12" s="17">
        <v>3.8318216954314498E-2</v>
      </c>
      <c r="AX12" s="17">
        <v>2.7084382547513199E-2</v>
      </c>
      <c r="AY12" s="17">
        <v>3.8132934880364899E-2</v>
      </c>
      <c r="AZ12" s="17">
        <v>0.100566026609563</v>
      </c>
    </row>
    <row r="13" spans="2:52">
      <c r="B13" s="18" t="s">
        <v>106</v>
      </c>
      <c r="C13" s="17">
        <v>5.1999771936424903E-2</v>
      </c>
      <c r="D13" s="17">
        <v>5.64928215652023E-2</v>
      </c>
      <c r="E13" s="17">
        <v>4.8072470032814597E-2</v>
      </c>
      <c r="F13" s="17"/>
      <c r="G13" s="17">
        <v>9.0165772863778203E-3</v>
      </c>
      <c r="H13" s="17">
        <v>2.5968982155092201E-2</v>
      </c>
      <c r="I13" s="17">
        <v>2.69068864104248E-2</v>
      </c>
      <c r="J13" s="17">
        <v>4.4822121777355999E-2</v>
      </c>
      <c r="K13" s="17">
        <v>0.11209971497674499</v>
      </c>
      <c r="L13" s="17">
        <v>9.1290025251268697E-2</v>
      </c>
      <c r="M13" s="17"/>
      <c r="N13" s="17">
        <v>3.78115379392156E-2</v>
      </c>
      <c r="O13" s="17">
        <v>6.1451927434351003E-2</v>
      </c>
      <c r="P13" s="17">
        <v>4.3611603319514601E-2</v>
      </c>
      <c r="Q13" s="17">
        <v>6.2279695140038699E-2</v>
      </c>
      <c r="R13" s="17"/>
      <c r="S13" s="17">
        <v>2.5417146474609301E-2</v>
      </c>
      <c r="T13" s="17">
        <v>3.1967649137370997E-2</v>
      </c>
      <c r="U13" s="17">
        <v>4.81038070560744E-2</v>
      </c>
      <c r="V13" s="17">
        <v>6.9090773464513297E-2</v>
      </c>
      <c r="W13" s="17">
        <v>0.114153924998755</v>
      </c>
      <c r="X13" s="17">
        <v>6.2654334047329799E-2</v>
      </c>
      <c r="Y13" s="17">
        <v>7.2481581685307397E-2</v>
      </c>
      <c r="Z13" s="17">
        <v>3.5941496604387203E-2</v>
      </c>
      <c r="AA13" s="17">
        <v>5.3649621248554498E-2</v>
      </c>
      <c r="AB13" s="17">
        <v>1.97144745373946E-2</v>
      </c>
      <c r="AC13" s="17">
        <v>9.8374909791927895E-2</v>
      </c>
      <c r="AD13" s="17">
        <v>0</v>
      </c>
      <c r="AE13" s="17"/>
      <c r="AF13" s="17">
        <v>8.7446589708689404E-2</v>
      </c>
      <c r="AG13" s="17">
        <v>3.7303820700702303E-2</v>
      </c>
      <c r="AH13" s="17">
        <v>4.1096245449949401E-2</v>
      </c>
      <c r="AI13" s="17"/>
      <c r="AJ13" s="17">
        <v>9.5148256834898998E-2</v>
      </c>
      <c r="AK13" s="17">
        <v>2.82664866572073E-3</v>
      </c>
      <c r="AL13" s="17">
        <v>0</v>
      </c>
      <c r="AM13" s="17">
        <v>0.23490381339632499</v>
      </c>
      <c r="AN13" s="17">
        <v>5.4733706863617101E-2</v>
      </c>
      <c r="AO13" s="17"/>
      <c r="AP13" s="17">
        <v>0.107260692013233</v>
      </c>
      <c r="AQ13" s="17">
        <v>5.78454674445107E-3</v>
      </c>
      <c r="AR13" s="17">
        <v>0</v>
      </c>
      <c r="AS13" s="17">
        <v>0.14202332390797301</v>
      </c>
      <c r="AT13" s="17">
        <v>2.94191929139858E-2</v>
      </c>
      <c r="AU13" s="17"/>
      <c r="AV13" s="17">
        <v>8.5923232418535195E-2</v>
      </c>
      <c r="AW13" s="17">
        <v>2.85670378822276E-2</v>
      </c>
      <c r="AX13" s="17">
        <v>4.0333852545763403E-2</v>
      </c>
      <c r="AY13" s="17">
        <v>2.8369512302071499E-2</v>
      </c>
      <c r="AZ13" s="17">
        <v>3.7308668822330797E-2</v>
      </c>
    </row>
    <row r="14" spans="2:52">
      <c r="B14" s="18" t="s">
        <v>107</v>
      </c>
      <c r="C14" s="19">
        <v>4.4270995067709998E-2</v>
      </c>
      <c r="D14" s="19">
        <v>2.73746262163127E-2</v>
      </c>
      <c r="E14" s="19">
        <v>5.7251151542314402E-2</v>
      </c>
      <c r="F14" s="19"/>
      <c r="G14" s="19">
        <v>4.9658764586485701E-2</v>
      </c>
      <c r="H14" s="19">
        <v>6.0758703393739101E-2</v>
      </c>
      <c r="I14" s="19">
        <v>6.65791322077601E-2</v>
      </c>
      <c r="J14" s="19">
        <v>4.4920701001917099E-2</v>
      </c>
      <c r="K14" s="19">
        <v>2.5625890567183701E-2</v>
      </c>
      <c r="L14" s="19">
        <v>1.8962921491939799E-2</v>
      </c>
      <c r="M14" s="19"/>
      <c r="N14" s="19">
        <v>1.36232837036275E-2</v>
      </c>
      <c r="O14" s="19">
        <v>5.6867310705813301E-2</v>
      </c>
      <c r="P14" s="19">
        <v>4.6924291087603903E-2</v>
      </c>
      <c r="Q14" s="19">
        <v>5.76448640139514E-2</v>
      </c>
      <c r="R14" s="19"/>
      <c r="S14" s="19">
        <v>6.5433681013353104E-2</v>
      </c>
      <c r="T14" s="19">
        <v>7.8966427215151097E-2</v>
      </c>
      <c r="U14" s="19">
        <v>2.61309975006251E-2</v>
      </c>
      <c r="V14" s="19">
        <v>0</v>
      </c>
      <c r="W14" s="19">
        <v>6.0968547351701402E-2</v>
      </c>
      <c r="X14" s="19">
        <v>2.29307591719876E-2</v>
      </c>
      <c r="Y14" s="19">
        <v>5.5953938127488403E-2</v>
      </c>
      <c r="Z14" s="19">
        <v>0</v>
      </c>
      <c r="AA14" s="19">
        <v>2.5023785449432501E-2</v>
      </c>
      <c r="AB14" s="19">
        <v>1.6766145543921699E-2</v>
      </c>
      <c r="AC14" s="19">
        <v>6.3113638763596394E-2</v>
      </c>
      <c r="AD14" s="19">
        <v>9.2845217354826606E-2</v>
      </c>
      <c r="AE14" s="19"/>
      <c r="AF14" s="19">
        <v>2.6417619311460399E-2</v>
      </c>
      <c r="AG14" s="19">
        <v>2.3276139713321299E-2</v>
      </c>
      <c r="AH14" s="19">
        <v>9.5761371498409603E-2</v>
      </c>
      <c r="AI14" s="19"/>
      <c r="AJ14" s="19">
        <v>2.2240679061338899E-2</v>
      </c>
      <c r="AK14" s="19">
        <v>2.2804062919537901E-2</v>
      </c>
      <c r="AL14" s="19">
        <v>2.92656538320481E-2</v>
      </c>
      <c r="AM14" s="19">
        <v>4.8000638278341702E-2</v>
      </c>
      <c r="AN14" s="19">
        <v>0.110079394646102</v>
      </c>
      <c r="AO14" s="19"/>
      <c r="AP14" s="19">
        <v>1.63516645669371E-2</v>
      </c>
      <c r="AQ14" s="19">
        <v>2.0015501646475801E-2</v>
      </c>
      <c r="AR14" s="19">
        <v>1.24422392903163E-2</v>
      </c>
      <c r="AS14" s="19">
        <v>2.20908976284372E-2</v>
      </c>
      <c r="AT14" s="19">
        <v>0.193029078551056</v>
      </c>
      <c r="AU14" s="19"/>
      <c r="AV14" s="19">
        <v>4.2944100817764598E-2</v>
      </c>
      <c r="AW14" s="19">
        <v>4.9565868560236301E-2</v>
      </c>
      <c r="AX14" s="19">
        <v>3.9625172575259299E-2</v>
      </c>
      <c r="AY14" s="19">
        <v>3.3396991803753003E-2</v>
      </c>
      <c r="AZ14" s="19">
        <v>6.8452351594352007E-2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0.33075674320731502</v>
      </c>
      <c r="D9" s="17">
        <v>0.34309811350967501</v>
      </c>
      <c r="E9" s="17">
        <v>0.31937918923443298</v>
      </c>
      <c r="F9" s="17"/>
      <c r="G9" s="17">
        <v>0.22164127997474101</v>
      </c>
      <c r="H9" s="17">
        <v>0.24558076297322901</v>
      </c>
      <c r="I9" s="17">
        <v>0.26603841358875802</v>
      </c>
      <c r="J9" s="17">
        <v>0.31856729338694101</v>
      </c>
      <c r="K9" s="17">
        <v>0.41664171311151998</v>
      </c>
      <c r="L9" s="17">
        <v>0.47781153513188201</v>
      </c>
      <c r="M9" s="17"/>
      <c r="N9" s="17">
        <v>0.28824950735477001</v>
      </c>
      <c r="O9" s="17">
        <v>0.33329970176648299</v>
      </c>
      <c r="P9" s="17">
        <v>0.35611003302414401</v>
      </c>
      <c r="Q9" s="17">
        <v>0.35079909934649101</v>
      </c>
      <c r="R9" s="17"/>
      <c r="S9" s="17">
        <v>0.29126096619547498</v>
      </c>
      <c r="T9" s="17">
        <v>0.32331108194862102</v>
      </c>
      <c r="U9" s="17">
        <v>0.35593079479158801</v>
      </c>
      <c r="V9" s="17">
        <v>0.331370214368994</v>
      </c>
      <c r="W9" s="17">
        <v>0.317375587865935</v>
      </c>
      <c r="X9" s="17">
        <v>0.30401850987513801</v>
      </c>
      <c r="Y9" s="17">
        <v>0.33541610866133498</v>
      </c>
      <c r="Z9" s="17">
        <v>0.35622409843401098</v>
      </c>
      <c r="AA9" s="17">
        <v>0.36791310283808498</v>
      </c>
      <c r="AB9" s="17">
        <v>0.30656074862599297</v>
      </c>
      <c r="AC9" s="17">
        <v>0.37537075202471498</v>
      </c>
      <c r="AD9" s="17">
        <v>0.40540153286013197</v>
      </c>
      <c r="AE9" s="17"/>
      <c r="AF9" s="17">
        <v>0.46300221903410099</v>
      </c>
      <c r="AG9" s="17">
        <v>0.274911528089332</v>
      </c>
      <c r="AH9" s="17">
        <v>0.27643601951707703</v>
      </c>
      <c r="AI9" s="17"/>
      <c r="AJ9" s="17">
        <v>0.450525288470074</v>
      </c>
      <c r="AK9" s="17">
        <v>0.269666363451457</v>
      </c>
      <c r="AL9" s="17">
        <v>0.22327881358458401</v>
      </c>
      <c r="AM9" s="17">
        <v>0.49917978022175802</v>
      </c>
      <c r="AN9" s="17">
        <v>0.29460750433635102</v>
      </c>
      <c r="AO9" s="17"/>
      <c r="AP9" s="17">
        <v>0.407257461573585</v>
      </c>
      <c r="AQ9" s="17">
        <v>0.27718835907877898</v>
      </c>
      <c r="AR9" s="17">
        <v>0.25946374884130402</v>
      </c>
      <c r="AS9" s="17">
        <v>0.57190992275325703</v>
      </c>
      <c r="AT9" s="17">
        <v>0.28312574944507102</v>
      </c>
      <c r="AU9" s="17"/>
      <c r="AV9" s="17">
        <v>0.41040813261166098</v>
      </c>
      <c r="AW9" s="17">
        <v>0.31414061201358201</v>
      </c>
      <c r="AX9" s="17">
        <v>0.27318132516150001</v>
      </c>
      <c r="AY9" s="17">
        <v>0.23820892298266899</v>
      </c>
      <c r="AZ9" s="17">
        <v>0.36195465148740502</v>
      </c>
    </row>
    <row r="10" spans="2:52" ht="30">
      <c r="B10" s="18" t="s">
        <v>247</v>
      </c>
      <c r="C10" s="17">
        <v>0.26532037338124598</v>
      </c>
      <c r="D10" s="17">
        <v>0.25836061551012202</v>
      </c>
      <c r="E10" s="17">
        <v>0.27128982669362001</v>
      </c>
      <c r="F10" s="17"/>
      <c r="G10" s="17">
        <v>0.29225998736674103</v>
      </c>
      <c r="H10" s="17">
        <v>0.29983075619116301</v>
      </c>
      <c r="I10" s="17">
        <v>0.26317087032177899</v>
      </c>
      <c r="J10" s="17">
        <v>0.24837479534107099</v>
      </c>
      <c r="K10" s="17">
        <v>0.24067101289920401</v>
      </c>
      <c r="L10" s="17">
        <v>0.25130893995864301</v>
      </c>
      <c r="M10" s="17"/>
      <c r="N10" s="17">
        <v>0.30802770506379001</v>
      </c>
      <c r="O10" s="17">
        <v>0.25682927198960698</v>
      </c>
      <c r="P10" s="17">
        <v>0.26643978561312098</v>
      </c>
      <c r="Q10" s="17">
        <v>0.226153383318691</v>
      </c>
      <c r="R10" s="17"/>
      <c r="S10" s="17">
        <v>0.26600605207101902</v>
      </c>
      <c r="T10" s="17">
        <v>0.26670786552447201</v>
      </c>
      <c r="U10" s="17">
        <v>0.251664352681926</v>
      </c>
      <c r="V10" s="17">
        <v>0.27945165777039399</v>
      </c>
      <c r="W10" s="17">
        <v>0.26909716058672001</v>
      </c>
      <c r="X10" s="17">
        <v>0.26395425109965198</v>
      </c>
      <c r="Y10" s="17">
        <v>0.24009073510090601</v>
      </c>
      <c r="Z10" s="17">
        <v>0.237939162785305</v>
      </c>
      <c r="AA10" s="17">
        <v>0.293317198211553</v>
      </c>
      <c r="AB10" s="17">
        <v>0.29010839808447397</v>
      </c>
      <c r="AC10" s="17">
        <v>0.246910634087007</v>
      </c>
      <c r="AD10" s="17">
        <v>0.20287011283643899</v>
      </c>
      <c r="AE10" s="17"/>
      <c r="AF10" s="17">
        <v>0.23975271790452199</v>
      </c>
      <c r="AG10" s="17">
        <v>0.28937018126015002</v>
      </c>
      <c r="AH10" s="17">
        <v>0.26312366771619899</v>
      </c>
      <c r="AI10" s="17"/>
      <c r="AJ10" s="17">
        <v>0.27842128280318601</v>
      </c>
      <c r="AK10" s="17">
        <v>0.27973731982816602</v>
      </c>
      <c r="AL10" s="17">
        <v>0.265409730269071</v>
      </c>
      <c r="AM10" s="17">
        <v>0.208729179165315</v>
      </c>
      <c r="AN10" s="17">
        <v>0.23021325144490301</v>
      </c>
      <c r="AO10" s="17"/>
      <c r="AP10" s="17">
        <v>0.31285059052557201</v>
      </c>
      <c r="AQ10" s="17">
        <v>0.29318683502211601</v>
      </c>
      <c r="AR10" s="17">
        <v>0.267136267250284</v>
      </c>
      <c r="AS10" s="17">
        <v>0.18421943564080101</v>
      </c>
      <c r="AT10" s="17">
        <v>0.25419961606855601</v>
      </c>
      <c r="AU10" s="17"/>
      <c r="AV10" s="17">
        <v>0.22148701483612401</v>
      </c>
      <c r="AW10" s="17">
        <v>0.26014211122460501</v>
      </c>
      <c r="AX10" s="17">
        <v>0.312688606842148</v>
      </c>
      <c r="AY10" s="17">
        <v>0.288600595403539</v>
      </c>
      <c r="AZ10" s="17">
        <v>0.28545338090337302</v>
      </c>
    </row>
    <row r="11" spans="2:52" ht="30">
      <c r="B11" s="18" t="s">
        <v>248</v>
      </c>
      <c r="C11" s="17">
        <v>0.198770974424611</v>
      </c>
      <c r="D11" s="17">
        <v>0.21038579136036001</v>
      </c>
      <c r="E11" s="17">
        <v>0.18780437373946399</v>
      </c>
      <c r="F11" s="17"/>
      <c r="G11" s="17">
        <v>0.217268241833382</v>
      </c>
      <c r="H11" s="17">
        <v>0.205286494653459</v>
      </c>
      <c r="I11" s="17">
        <v>0.238221182852596</v>
      </c>
      <c r="J11" s="17">
        <v>0.21196996038378399</v>
      </c>
      <c r="K11" s="17">
        <v>0.16947469354688799</v>
      </c>
      <c r="L11" s="17">
        <v>0.15795100001567799</v>
      </c>
      <c r="M11" s="17"/>
      <c r="N11" s="17">
        <v>0.22552475769146099</v>
      </c>
      <c r="O11" s="17">
        <v>0.203517041178609</v>
      </c>
      <c r="P11" s="17">
        <v>0.17814648476973499</v>
      </c>
      <c r="Q11" s="17">
        <v>0.18450711270318601</v>
      </c>
      <c r="R11" s="17"/>
      <c r="S11" s="17">
        <v>0.234780751065396</v>
      </c>
      <c r="T11" s="17">
        <v>0.21627542497900201</v>
      </c>
      <c r="U11" s="17">
        <v>0.201893266168307</v>
      </c>
      <c r="V11" s="17">
        <v>0.161873125215479</v>
      </c>
      <c r="W11" s="17">
        <v>0.196279070616348</v>
      </c>
      <c r="X11" s="17">
        <v>0.21724383497793701</v>
      </c>
      <c r="Y11" s="17">
        <v>0.21548910582773401</v>
      </c>
      <c r="Z11" s="17">
        <v>0.22941995589030301</v>
      </c>
      <c r="AA11" s="17">
        <v>0.16427241992139399</v>
      </c>
      <c r="AB11" s="17">
        <v>0.17444189260656401</v>
      </c>
      <c r="AC11" s="17">
        <v>0.17990345514203401</v>
      </c>
      <c r="AD11" s="17">
        <v>0.15312034322239801</v>
      </c>
      <c r="AE11" s="17"/>
      <c r="AF11" s="17">
        <v>0.166428848378884</v>
      </c>
      <c r="AG11" s="17">
        <v>0.226529500830012</v>
      </c>
      <c r="AH11" s="17">
        <v>0.20473924850665201</v>
      </c>
      <c r="AI11" s="17"/>
      <c r="AJ11" s="17">
        <v>0.17669560021310801</v>
      </c>
      <c r="AK11" s="17">
        <v>0.22527217952053999</v>
      </c>
      <c r="AL11" s="17">
        <v>0.285254924599951</v>
      </c>
      <c r="AM11" s="17">
        <v>0.13372286308624801</v>
      </c>
      <c r="AN11" s="17">
        <v>0.172440380769283</v>
      </c>
      <c r="AO11" s="17"/>
      <c r="AP11" s="17">
        <v>0.18455925721803601</v>
      </c>
      <c r="AQ11" s="17">
        <v>0.22916980040357801</v>
      </c>
      <c r="AR11" s="17">
        <v>0.254992572857275</v>
      </c>
      <c r="AS11" s="17">
        <v>0.13010834047170799</v>
      </c>
      <c r="AT11" s="17">
        <v>0.16908656979181899</v>
      </c>
      <c r="AU11" s="17"/>
      <c r="AV11" s="17">
        <v>0.17337379002540501</v>
      </c>
      <c r="AW11" s="17">
        <v>0.20610810797687601</v>
      </c>
      <c r="AX11" s="17">
        <v>0.20861460858290201</v>
      </c>
      <c r="AY11" s="17">
        <v>0.24522872003565799</v>
      </c>
      <c r="AZ11" s="17">
        <v>0.16703228147013399</v>
      </c>
    </row>
    <row r="12" spans="2:52" ht="30">
      <c r="B12" s="18" t="s">
        <v>249</v>
      </c>
      <c r="C12" s="17">
        <v>7.5274935626418502E-2</v>
      </c>
      <c r="D12" s="17">
        <v>7.4916923495871507E-2</v>
      </c>
      <c r="E12" s="17">
        <v>7.6097331933585394E-2</v>
      </c>
      <c r="F12" s="17"/>
      <c r="G12" s="17">
        <v>0.110822196711982</v>
      </c>
      <c r="H12" s="17">
        <v>8.2350878583143106E-2</v>
      </c>
      <c r="I12" s="17">
        <v>8.5657818054716006E-2</v>
      </c>
      <c r="J12" s="17">
        <v>7.4616190586502706E-2</v>
      </c>
      <c r="K12" s="17">
        <v>6.8867031758852101E-2</v>
      </c>
      <c r="L12" s="17">
        <v>4.2234890236310503E-2</v>
      </c>
      <c r="M12" s="17"/>
      <c r="N12" s="17">
        <v>7.7062992421208301E-2</v>
      </c>
      <c r="O12" s="17">
        <v>7.8383507960766402E-2</v>
      </c>
      <c r="P12" s="17">
        <v>8.0988036810124203E-2</v>
      </c>
      <c r="Q12" s="17">
        <v>6.4984485771849607E-2</v>
      </c>
      <c r="R12" s="17"/>
      <c r="S12" s="17">
        <v>7.5644469521517502E-2</v>
      </c>
      <c r="T12" s="17">
        <v>7.3411857245231998E-2</v>
      </c>
      <c r="U12" s="17">
        <v>9.4712976668503895E-2</v>
      </c>
      <c r="V12" s="17">
        <v>6.7789218477799298E-2</v>
      </c>
      <c r="W12" s="17">
        <v>8.3796228801948494E-2</v>
      </c>
      <c r="X12" s="17">
        <v>7.7417491944301295E-2</v>
      </c>
      <c r="Y12" s="17">
        <v>6.6954244520613604E-2</v>
      </c>
      <c r="Z12" s="17">
        <v>6.67425380547918E-2</v>
      </c>
      <c r="AA12" s="17">
        <v>5.7070931011480301E-2</v>
      </c>
      <c r="AB12" s="17">
        <v>7.7161001908660501E-2</v>
      </c>
      <c r="AC12" s="17">
        <v>8.1806336425807702E-2</v>
      </c>
      <c r="AD12" s="17">
        <v>0.10970630200206</v>
      </c>
      <c r="AE12" s="17"/>
      <c r="AF12" s="17">
        <v>3.79493252742358E-2</v>
      </c>
      <c r="AG12" s="17">
        <v>9.9375052074297393E-2</v>
      </c>
      <c r="AH12" s="17">
        <v>5.7114453293272298E-2</v>
      </c>
      <c r="AI12" s="17"/>
      <c r="AJ12" s="17">
        <v>3.0603800852467101E-2</v>
      </c>
      <c r="AK12" s="17">
        <v>0.108958352938508</v>
      </c>
      <c r="AL12" s="17">
        <v>0.117635401350007</v>
      </c>
      <c r="AM12" s="17">
        <v>1.7371718107886801E-2</v>
      </c>
      <c r="AN12" s="17">
        <v>5.8711932400784698E-2</v>
      </c>
      <c r="AO12" s="17"/>
      <c r="AP12" s="17">
        <v>3.74830326565775E-2</v>
      </c>
      <c r="AQ12" s="17">
        <v>0.101903933437067</v>
      </c>
      <c r="AR12" s="17">
        <v>9.7299880137144704E-2</v>
      </c>
      <c r="AS12" s="17">
        <v>2.9470084415232699E-2</v>
      </c>
      <c r="AT12" s="17">
        <v>4.1026686833442703E-2</v>
      </c>
      <c r="AU12" s="17"/>
      <c r="AV12" s="17">
        <v>5.50821273550565E-2</v>
      </c>
      <c r="AW12" s="17">
        <v>7.3631647823278495E-2</v>
      </c>
      <c r="AX12" s="17">
        <v>9.6513033435898801E-2</v>
      </c>
      <c r="AY12" s="17">
        <v>0.11481251893267801</v>
      </c>
      <c r="AZ12" s="17">
        <v>5.4917359201699302E-2</v>
      </c>
    </row>
    <row r="13" spans="2:52" ht="30">
      <c r="B13" s="18" t="s">
        <v>250</v>
      </c>
      <c r="C13" s="17">
        <v>3.7541623404172303E-2</v>
      </c>
      <c r="D13" s="17">
        <v>3.9244598553675202E-2</v>
      </c>
      <c r="E13" s="17">
        <v>3.6116421059244702E-2</v>
      </c>
      <c r="F13" s="17"/>
      <c r="G13" s="17">
        <v>5.2984673016857602E-2</v>
      </c>
      <c r="H13" s="17">
        <v>4.8546933951100699E-2</v>
      </c>
      <c r="I13" s="17">
        <v>4.4231686014830997E-2</v>
      </c>
      <c r="J13" s="17">
        <v>2.6196234591110999E-2</v>
      </c>
      <c r="K13" s="17">
        <v>3.2678885436635198E-2</v>
      </c>
      <c r="L13" s="17">
        <v>2.5319552044365999E-2</v>
      </c>
      <c r="M13" s="17"/>
      <c r="N13" s="17">
        <v>4.4270875100063403E-2</v>
      </c>
      <c r="O13" s="17">
        <v>4.0991946342784698E-2</v>
      </c>
      <c r="P13" s="17">
        <v>2.4924598948737098E-2</v>
      </c>
      <c r="Q13" s="17">
        <v>3.8223049343778501E-2</v>
      </c>
      <c r="R13" s="17"/>
      <c r="S13" s="17">
        <v>4.3415737183849397E-2</v>
      </c>
      <c r="T13" s="17">
        <v>3.13041632217754E-2</v>
      </c>
      <c r="U13" s="17">
        <v>3.10137135150933E-2</v>
      </c>
      <c r="V13" s="17">
        <v>3.8210161897767402E-2</v>
      </c>
      <c r="W13" s="17">
        <v>4.4974873153834603E-2</v>
      </c>
      <c r="X13" s="17">
        <v>3.1801047304952E-2</v>
      </c>
      <c r="Y13" s="17">
        <v>3.7090884798551001E-2</v>
      </c>
      <c r="Z13" s="17">
        <v>3.7362236372058502E-2</v>
      </c>
      <c r="AA13" s="17">
        <v>2.76994177142291E-2</v>
      </c>
      <c r="AB13" s="17">
        <v>6.0203215999320998E-2</v>
      </c>
      <c r="AC13" s="17">
        <v>3.6124150942149498E-2</v>
      </c>
      <c r="AD13" s="17">
        <v>2.4348953407613099E-2</v>
      </c>
      <c r="AE13" s="17"/>
      <c r="AF13" s="17">
        <v>2.2931507690767901E-2</v>
      </c>
      <c r="AG13" s="17">
        <v>4.5764127882951401E-2</v>
      </c>
      <c r="AH13" s="17">
        <v>3.5143915792967398E-2</v>
      </c>
      <c r="AI13" s="17"/>
      <c r="AJ13" s="17">
        <v>1.8599777870704499E-2</v>
      </c>
      <c r="AK13" s="17">
        <v>4.83190591331785E-2</v>
      </c>
      <c r="AL13" s="17">
        <v>3.8464331907982201E-2</v>
      </c>
      <c r="AM13" s="17">
        <v>1.5807382207927202E-2</v>
      </c>
      <c r="AN13" s="17">
        <v>4.2197759757992399E-2</v>
      </c>
      <c r="AO13" s="17"/>
      <c r="AP13" s="17">
        <v>1.2705692547667799E-2</v>
      </c>
      <c r="AQ13" s="17">
        <v>3.5440496669998801E-2</v>
      </c>
      <c r="AR13" s="17">
        <v>4.6520589511858702E-2</v>
      </c>
      <c r="AS13" s="17">
        <v>2.3765529442545601E-2</v>
      </c>
      <c r="AT13" s="17">
        <v>1.57164673923103E-2</v>
      </c>
      <c r="AU13" s="17"/>
      <c r="AV13" s="17">
        <v>2.0113336885229701E-2</v>
      </c>
      <c r="AW13" s="17">
        <v>3.4779155370002202E-2</v>
      </c>
      <c r="AX13" s="17">
        <v>5.1118430967006703E-2</v>
      </c>
      <c r="AY13" s="17">
        <v>4.62523500142785E-2</v>
      </c>
      <c r="AZ13" s="17">
        <v>0.130642326937389</v>
      </c>
    </row>
    <row r="14" spans="2:52">
      <c r="B14" s="18" t="s">
        <v>107</v>
      </c>
      <c r="C14" s="19">
        <v>9.2335349956237794E-2</v>
      </c>
      <c r="D14" s="19">
        <v>7.3993957570297295E-2</v>
      </c>
      <c r="E14" s="19">
        <v>0.109312857339652</v>
      </c>
      <c r="F14" s="19"/>
      <c r="G14" s="19">
        <v>0.105023621096295</v>
      </c>
      <c r="H14" s="19">
        <v>0.11840417364790499</v>
      </c>
      <c r="I14" s="19">
        <v>0.10268002916732</v>
      </c>
      <c r="J14" s="19">
        <v>0.12027552571059</v>
      </c>
      <c r="K14" s="19">
        <v>7.1666663246901102E-2</v>
      </c>
      <c r="L14" s="19">
        <v>4.5374082613120502E-2</v>
      </c>
      <c r="M14" s="19"/>
      <c r="N14" s="19">
        <v>5.6864162368707297E-2</v>
      </c>
      <c r="O14" s="19">
        <v>8.6978530761749398E-2</v>
      </c>
      <c r="P14" s="19">
        <v>9.33910608341392E-2</v>
      </c>
      <c r="Q14" s="19">
        <v>0.13533286951600501</v>
      </c>
      <c r="R14" s="19"/>
      <c r="S14" s="19">
        <v>8.8892023962742803E-2</v>
      </c>
      <c r="T14" s="19">
        <v>8.8989607080897898E-2</v>
      </c>
      <c r="U14" s="19">
        <v>6.4784896174581497E-2</v>
      </c>
      <c r="V14" s="19">
        <v>0.121305622269566</v>
      </c>
      <c r="W14" s="19">
        <v>8.8477078975213702E-2</v>
      </c>
      <c r="X14" s="19">
        <v>0.10556486479802001</v>
      </c>
      <c r="Y14" s="19">
        <v>0.104958921090861</v>
      </c>
      <c r="Z14" s="19">
        <v>7.2312008463530794E-2</v>
      </c>
      <c r="AA14" s="19">
        <v>8.9726930303258304E-2</v>
      </c>
      <c r="AB14" s="19">
        <v>9.1524742774986706E-2</v>
      </c>
      <c r="AC14" s="19">
        <v>7.9884671378286198E-2</v>
      </c>
      <c r="AD14" s="19">
        <v>0.10455275567135799</v>
      </c>
      <c r="AE14" s="19"/>
      <c r="AF14" s="19">
        <v>6.9935381717488504E-2</v>
      </c>
      <c r="AG14" s="19">
        <v>6.4049609863256807E-2</v>
      </c>
      <c r="AH14" s="19">
        <v>0.163442695173832</v>
      </c>
      <c r="AI14" s="19"/>
      <c r="AJ14" s="19">
        <v>4.5154249790460399E-2</v>
      </c>
      <c r="AK14" s="19">
        <v>6.8046725128151894E-2</v>
      </c>
      <c r="AL14" s="19">
        <v>6.9956798288404301E-2</v>
      </c>
      <c r="AM14" s="19">
        <v>0.125189077210864</v>
      </c>
      <c r="AN14" s="19">
        <v>0.201829171290686</v>
      </c>
      <c r="AO14" s="19"/>
      <c r="AP14" s="19">
        <v>4.5143965478561102E-2</v>
      </c>
      <c r="AQ14" s="19">
        <v>6.3110575388463097E-2</v>
      </c>
      <c r="AR14" s="19">
        <v>7.4586941402134399E-2</v>
      </c>
      <c r="AS14" s="19">
        <v>6.0526687276456402E-2</v>
      </c>
      <c r="AT14" s="19">
        <v>0.23684491046880099</v>
      </c>
      <c r="AU14" s="19"/>
      <c r="AV14" s="19">
        <v>0.11953559828652401</v>
      </c>
      <c r="AW14" s="19">
        <v>0.11119836559165699</v>
      </c>
      <c r="AX14" s="19">
        <v>5.7883995010544698E-2</v>
      </c>
      <c r="AY14" s="19">
        <v>6.6896892631177401E-2</v>
      </c>
      <c r="AZ14" s="19">
        <v>0</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0.234337549330907</v>
      </c>
      <c r="D9" s="17">
        <v>0.23948945005481301</v>
      </c>
      <c r="E9" s="17">
        <v>0.22775921920384801</v>
      </c>
      <c r="F9" s="17"/>
      <c r="G9" s="17">
        <v>0.27407722239242799</v>
      </c>
      <c r="H9" s="17">
        <v>0.22346133006129601</v>
      </c>
      <c r="I9" s="17">
        <v>0.21738634188521899</v>
      </c>
      <c r="J9" s="17">
        <v>0.23116405811157001</v>
      </c>
      <c r="K9" s="17">
        <v>0.23187287787383501</v>
      </c>
      <c r="L9" s="17">
        <v>0.23482803676969999</v>
      </c>
      <c r="M9" s="17"/>
      <c r="N9" s="17">
        <v>0.25735905685680899</v>
      </c>
      <c r="O9" s="17">
        <v>0.22437604108859299</v>
      </c>
      <c r="P9" s="17">
        <v>0.24612430947446101</v>
      </c>
      <c r="Q9" s="17">
        <v>0.208368019834033</v>
      </c>
      <c r="R9" s="17"/>
      <c r="S9" s="17">
        <v>0.27214702731821599</v>
      </c>
      <c r="T9" s="17">
        <v>0.20380728336958201</v>
      </c>
      <c r="U9" s="17">
        <v>0.23896989938274299</v>
      </c>
      <c r="V9" s="17">
        <v>0.23499447045017099</v>
      </c>
      <c r="W9" s="17">
        <v>0.203571389286577</v>
      </c>
      <c r="X9" s="17">
        <v>0.24065413732881899</v>
      </c>
      <c r="Y9" s="17">
        <v>0.20707850082232701</v>
      </c>
      <c r="Z9" s="17">
        <v>0.22466628823880799</v>
      </c>
      <c r="AA9" s="17">
        <v>0.24544012105633101</v>
      </c>
      <c r="AB9" s="17">
        <v>0.242054112304291</v>
      </c>
      <c r="AC9" s="17">
        <v>0.20656475543377001</v>
      </c>
      <c r="AD9" s="17">
        <v>0.29672436736366797</v>
      </c>
      <c r="AE9" s="17"/>
      <c r="AF9" s="17">
        <v>0.21820930065500199</v>
      </c>
      <c r="AG9" s="17">
        <v>0.25258587565568003</v>
      </c>
      <c r="AH9" s="17">
        <v>0.21089987057264101</v>
      </c>
      <c r="AI9" s="17"/>
      <c r="AJ9" s="17">
        <v>0.229411956192347</v>
      </c>
      <c r="AK9" s="17">
        <v>0.25135643707782901</v>
      </c>
      <c r="AL9" s="17">
        <v>0.21419476499197401</v>
      </c>
      <c r="AM9" s="17">
        <v>0.28113858390166202</v>
      </c>
      <c r="AN9" s="17">
        <v>0.20420106421878301</v>
      </c>
      <c r="AO9" s="17"/>
      <c r="AP9" s="17">
        <v>0.2338708555266</v>
      </c>
      <c r="AQ9" s="17">
        <v>0.249404539347447</v>
      </c>
      <c r="AR9" s="17">
        <v>0.25655143503599198</v>
      </c>
      <c r="AS9" s="17">
        <v>0.22544511405162401</v>
      </c>
      <c r="AT9" s="17">
        <v>0.189676788711273</v>
      </c>
      <c r="AU9" s="17"/>
      <c r="AV9" s="17">
        <v>0.21179340375653699</v>
      </c>
      <c r="AW9" s="17">
        <v>0.21562532743590701</v>
      </c>
      <c r="AX9" s="17">
        <v>0.26939542296098801</v>
      </c>
      <c r="AY9" s="17">
        <v>0.25638162863498598</v>
      </c>
      <c r="AZ9" s="17">
        <v>0.24502651867398401</v>
      </c>
    </row>
    <row r="10" spans="2:52" ht="30">
      <c r="B10" s="18" t="s">
        <v>247</v>
      </c>
      <c r="C10" s="17">
        <v>0.35215202908760301</v>
      </c>
      <c r="D10" s="17">
        <v>0.352625148480465</v>
      </c>
      <c r="E10" s="17">
        <v>0.35300111748200502</v>
      </c>
      <c r="F10" s="17"/>
      <c r="G10" s="17">
        <v>0.34450008902378398</v>
      </c>
      <c r="H10" s="17">
        <v>0.365068305098946</v>
      </c>
      <c r="I10" s="17">
        <v>0.35628533778363702</v>
      </c>
      <c r="J10" s="17">
        <v>0.33543213323902399</v>
      </c>
      <c r="K10" s="17">
        <v>0.328468806908981</v>
      </c>
      <c r="L10" s="17">
        <v>0.37281633295058603</v>
      </c>
      <c r="M10" s="17"/>
      <c r="N10" s="17">
        <v>0.38474965249794002</v>
      </c>
      <c r="O10" s="17">
        <v>0.357483787580886</v>
      </c>
      <c r="P10" s="17">
        <v>0.35114814347101497</v>
      </c>
      <c r="Q10" s="17">
        <v>0.31252706485507198</v>
      </c>
      <c r="R10" s="17"/>
      <c r="S10" s="17">
        <v>0.34313001206122901</v>
      </c>
      <c r="T10" s="17">
        <v>0.38169377310089603</v>
      </c>
      <c r="U10" s="17">
        <v>0.38218592278771801</v>
      </c>
      <c r="V10" s="17">
        <v>0.31219442553555798</v>
      </c>
      <c r="W10" s="17">
        <v>0.35358228581471302</v>
      </c>
      <c r="X10" s="17">
        <v>0.32390562350796298</v>
      </c>
      <c r="Y10" s="17">
        <v>0.35602202745359002</v>
      </c>
      <c r="Z10" s="17">
        <v>0.35533202210609799</v>
      </c>
      <c r="AA10" s="17">
        <v>0.35744946764375901</v>
      </c>
      <c r="AB10" s="17">
        <v>0.346124846817989</v>
      </c>
      <c r="AC10" s="17">
        <v>0.37344412531962001</v>
      </c>
      <c r="AD10" s="17">
        <v>0.33603980873710998</v>
      </c>
      <c r="AE10" s="17"/>
      <c r="AF10" s="17">
        <v>0.335900223925443</v>
      </c>
      <c r="AG10" s="17">
        <v>0.39314126207949801</v>
      </c>
      <c r="AH10" s="17">
        <v>0.28304452247710099</v>
      </c>
      <c r="AI10" s="17"/>
      <c r="AJ10" s="17">
        <v>0.35337508367898801</v>
      </c>
      <c r="AK10" s="17">
        <v>0.38439851555968402</v>
      </c>
      <c r="AL10" s="17">
        <v>0.45055121237565698</v>
      </c>
      <c r="AM10" s="17">
        <v>0.24234958443024501</v>
      </c>
      <c r="AN10" s="17">
        <v>0.278085182122638</v>
      </c>
      <c r="AO10" s="17"/>
      <c r="AP10" s="17">
        <v>0.34566624394003598</v>
      </c>
      <c r="AQ10" s="17">
        <v>0.396191677665512</v>
      </c>
      <c r="AR10" s="17">
        <v>0.39564909485584598</v>
      </c>
      <c r="AS10" s="17">
        <v>0.33402630816266399</v>
      </c>
      <c r="AT10" s="17">
        <v>0.273555505489182</v>
      </c>
      <c r="AU10" s="17"/>
      <c r="AV10" s="17">
        <v>0.32453812586785102</v>
      </c>
      <c r="AW10" s="17">
        <v>0.35509121512300201</v>
      </c>
      <c r="AX10" s="17">
        <v>0.381863912833801</v>
      </c>
      <c r="AY10" s="17">
        <v>0.39252398045454701</v>
      </c>
      <c r="AZ10" s="17">
        <v>0.40738511941705502</v>
      </c>
    </row>
    <row r="11" spans="2:52" ht="30">
      <c r="B11" s="18" t="s">
        <v>248</v>
      </c>
      <c r="C11" s="17">
        <v>0.25242121419151597</v>
      </c>
      <c r="D11" s="17">
        <v>0.266492594352435</v>
      </c>
      <c r="E11" s="17">
        <v>0.23981007201639401</v>
      </c>
      <c r="F11" s="17"/>
      <c r="G11" s="17">
        <v>0.18830650263568899</v>
      </c>
      <c r="H11" s="17">
        <v>0.215695971603211</v>
      </c>
      <c r="I11" s="17">
        <v>0.26719455396657799</v>
      </c>
      <c r="J11" s="17">
        <v>0.253830660329258</v>
      </c>
      <c r="K11" s="17">
        <v>0.30216098167035199</v>
      </c>
      <c r="L11" s="17">
        <v>0.27845312855502102</v>
      </c>
      <c r="M11" s="17"/>
      <c r="N11" s="17">
        <v>0.24209106180529499</v>
      </c>
      <c r="O11" s="17">
        <v>0.270776576503856</v>
      </c>
      <c r="P11" s="17">
        <v>0.239076790591495</v>
      </c>
      <c r="Q11" s="17">
        <v>0.257239940268991</v>
      </c>
      <c r="R11" s="17"/>
      <c r="S11" s="17">
        <v>0.213176373604544</v>
      </c>
      <c r="T11" s="17">
        <v>0.26597285600517001</v>
      </c>
      <c r="U11" s="17">
        <v>0.22953516646955299</v>
      </c>
      <c r="V11" s="17">
        <v>0.23603114526782701</v>
      </c>
      <c r="W11" s="17">
        <v>0.28197091597674701</v>
      </c>
      <c r="X11" s="17">
        <v>0.27129921428730103</v>
      </c>
      <c r="Y11" s="17">
        <v>0.268325054882111</v>
      </c>
      <c r="Z11" s="17">
        <v>0.292311587115825</v>
      </c>
      <c r="AA11" s="17">
        <v>0.24971570981952301</v>
      </c>
      <c r="AB11" s="17">
        <v>0.26410841996241602</v>
      </c>
      <c r="AC11" s="17">
        <v>0.26242608697471898</v>
      </c>
      <c r="AD11" s="17">
        <v>0.224037388158358</v>
      </c>
      <c r="AE11" s="17"/>
      <c r="AF11" s="17">
        <v>0.29126290435782198</v>
      </c>
      <c r="AG11" s="17">
        <v>0.24269566494950801</v>
      </c>
      <c r="AH11" s="17">
        <v>0.23387376086107101</v>
      </c>
      <c r="AI11" s="17"/>
      <c r="AJ11" s="17">
        <v>0.300559938917831</v>
      </c>
      <c r="AK11" s="17">
        <v>0.236507469617836</v>
      </c>
      <c r="AL11" s="17">
        <v>0.24856123743162001</v>
      </c>
      <c r="AM11" s="17">
        <v>0.21220895213155999</v>
      </c>
      <c r="AN11" s="17">
        <v>0.22227911262246899</v>
      </c>
      <c r="AO11" s="17"/>
      <c r="AP11" s="17">
        <v>0.30437449587940901</v>
      </c>
      <c r="AQ11" s="17">
        <v>0.23500795438143501</v>
      </c>
      <c r="AR11" s="17">
        <v>0.25008015466428202</v>
      </c>
      <c r="AS11" s="17">
        <v>0.279385012814168</v>
      </c>
      <c r="AT11" s="17">
        <v>0.21697029750382599</v>
      </c>
      <c r="AU11" s="17"/>
      <c r="AV11" s="17">
        <v>0.26577537917168198</v>
      </c>
      <c r="AW11" s="17">
        <v>0.25609909832371602</v>
      </c>
      <c r="AX11" s="17">
        <v>0.230922989317977</v>
      </c>
      <c r="AY11" s="17">
        <v>0.22136730685761499</v>
      </c>
      <c r="AZ11" s="17">
        <v>0.211849205076552</v>
      </c>
    </row>
    <row r="12" spans="2:52" ht="30">
      <c r="B12" s="18" t="s">
        <v>249</v>
      </c>
      <c r="C12" s="17">
        <v>4.0213547274101799E-2</v>
      </c>
      <c r="D12" s="17">
        <v>4.1946869469809502E-2</v>
      </c>
      <c r="E12" s="17">
        <v>3.8330388309854899E-2</v>
      </c>
      <c r="F12" s="17"/>
      <c r="G12" s="17">
        <v>6.9470731292798599E-2</v>
      </c>
      <c r="H12" s="17">
        <v>4.8979527661543398E-2</v>
      </c>
      <c r="I12" s="17">
        <v>3.7869847577944503E-2</v>
      </c>
      <c r="J12" s="17">
        <v>3.1252027740427499E-2</v>
      </c>
      <c r="K12" s="17">
        <v>2.6256237587693101E-2</v>
      </c>
      <c r="L12" s="17">
        <v>3.2162105599754298E-2</v>
      </c>
      <c r="M12" s="17"/>
      <c r="N12" s="17">
        <v>3.7005191828753697E-2</v>
      </c>
      <c r="O12" s="17">
        <v>3.7455257600848897E-2</v>
      </c>
      <c r="P12" s="17">
        <v>4.5133670327998698E-2</v>
      </c>
      <c r="Q12" s="17">
        <v>4.26924692664385E-2</v>
      </c>
      <c r="R12" s="17"/>
      <c r="S12" s="17">
        <v>4.9114246760004199E-2</v>
      </c>
      <c r="T12" s="17">
        <v>2.60251569753806E-2</v>
      </c>
      <c r="U12" s="17">
        <v>4.8920809596935497E-2</v>
      </c>
      <c r="V12" s="17">
        <v>6.5967274860298006E-2</v>
      </c>
      <c r="W12" s="17">
        <v>3.0826205085577801E-2</v>
      </c>
      <c r="X12" s="17">
        <v>3.7047973959601702E-2</v>
      </c>
      <c r="Y12" s="17">
        <v>4.16682548907088E-2</v>
      </c>
      <c r="Z12" s="17">
        <v>1.6973488023883401E-2</v>
      </c>
      <c r="AA12" s="17">
        <v>4.0651639959269202E-2</v>
      </c>
      <c r="AB12" s="17">
        <v>3.05986172974104E-2</v>
      </c>
      <c r="AC12" s="17">
        <v>4.9641537619520698E-2</v>
      </c>
      <c r="AD12" s="17">
        <v>2.9710952703790799E-2</v>
      </c>
      <c r="AE12" s="17"/>
      <c r="AF12" s="17">
        <v>4.0901070923026403E-2</v>
      </c>
      <c r="AG12" s="17">
        <v>3.5027952871719302E-2</v>
      </c>
      <c r="AH12" s="17">
        <v>4.4536893209159802E-2</v>
      </c>
      <c r="AI12" s="17"/>
      <c r="AJ12" s="17">
        <v>4.1952085762698398E-2</v>
      </c>
      <c r="AK12" s="17">
        <v>3.6583300207323102E-2</v>
      </c>
      <c r="AL12" s="17">
        <v>2.2582516043025198E-2</v>
      </c>
      <c r="AM12" s="17">
        <v>4.1298831486506198E-2</v>
      </c>
      <c r="AN12" s="17">
        <v>4.6413258312212297E-2</v>
      </c>
      <c r="AO12" s="17"/>
      <c r="AP12" s="17">
        <v>5.41904909562856E-2</v>
      </c>
      <c r="AQ12" s="17">
        <v>3.8434558535628702E-2</v>
      </c>
      <c r="AR12" s="17">
        <v>2.7758816231281801E-2</v>
      </c>
      <c r="AS12" s="17">
        <v>4.2717953451279503E-2</v>
      </c>
      <c r="AT12" s="17">
        <v>1.8105628877558299E-2</v>
      </c>
      <c r="AU12" s="17"/>
      <c r="AV12" s="17">
        <v>4.2676711378612099E-2</v>
      </c>
      <c r="AW12" s="17">
        <v>4.1625324623236003E-2</v>
      </c>
      <c r="AX12" s="17">
        <v>3.9912811326921302E-2</v>
      </c>
      <c r="AY12" s="17">
        <v>4.6050990747451101E-2</v>
      </c>
      <c r="AZ12" s="17">
        <v>2.2104591542766502E-2</v>
      </c>
    </row>
    <row r="13" spans="2:52" ht="30">
      <c r="B13" s="18" t="s">
        <v>250</v>
      </c>
      <c r="C13" s="17">
        <v>1.9160742875149499E-2</v>
      </c>
      <c r="D13" s="17">
        <v>1.8807846472320099E-2</v>
      </c>
      <c r="E13" s="17">
        <v>1.9625421567229399E-2</v>
      </c>
      <c r="F13" s="17"/>
      <c r="G13" s="17">
        <v>2.42821834999059E-2</v>
      </c>
      <c r="H13" s="17">
        <v>2.5156266948454499E-2</v>
      </c>
      <c r="I13" s="17">
        <v>1.82678798067239E-2</v>
      </c>
      <c r="J13" s="17">
        <v>1.7702344945098598E-2</v>
      </c>
      <c r="K13" s="17">
        <v>1.81520303924214E-2</v>
      </c>
      <c r="L13" s="17">
        <v>1.3451679711414199E-2</v>
      </c>
      <c r="M13" s="17"/>
      <c r="N13" s="17">
        <v>1.5798822113957299E-2</v>
      </c>
      <c r="O13" s="17">
        <v>1.92654650769222E-2</v>
      </c>
      <c r="P13" s="17">
        <v>1.9416460800437799E-2</v>
      </c>
      <c r="Q13" s="17">
        <v>2.2683521074307499E-2</v>
      </c>
      <c r="R13" s="17"/>
      <c r="S13" s="17">
        <v>1.7565558948837299E-2</v>
      </c>
      <c r="T13" s="17">
        <v>6.7985048199224098E-3</v>
      </c>
      <c r="U13" s="17">
        <v>2.3856677485286699E-2</v>
      </c>
      <c r="V13" s="17">
        <v>2.1045199920179301E-2</v>
      </c>
      <c r="W13" s="17">
        <v>3.3893406990891398E-2</v>
      </c>
      <c r="X13" s="17">
        <v>2.1673900261766001E-2</v>
      </c>
      <c r="Y13" s="17">
        <v>2.14478719935184E-2</v>
      </c>
      <c r="Z13" s="17">
        <v>2.5596674048047999E-2</v>
      </c>
      <c r="AA13" s="17">
        <v>1.8539483281514502E-2</v>
      </c>
      <c r="AB13" s="17">
        <v>2.3857476538774802E-2</v>
      </c>
      <c r="AC13" s="17">
        <v>1.5314271393594101E-2</v>
      </c>
      <c r="AD13" s="17">
        <v>0</v>
      </c>
      <c r="AE13" s="17"/>
      <c r="AF13" s="17">
        <v>2.4003395714945999E-2</v>
      </c>
      <c r="AG13" s="17">
        <v>1.39578853590698E-2</v>
      </c>
      <c r="AH13" s="17">
        <v>2.1188675439147101E-2</v>
      </c>
      <c r="AI13" s="17"/>
      <c r="AJ13" s="17">
        <v>1.55207420125916E-2</v>
      </c>
      <c r="AK13" s="17">
        <v>2.0023804581579902E-2</v>
      </c>
      <c r="AL13" s="17">
        <v>1.5712542983081602E-2</v>
      </c>
      <c r="AM13" s="17">
        <v>0</v>
      </c>
      <c r="AN13" s="17">
        <v>2.0697020182670601E-2</v>
      </c>
      <c r="AO13" s="17"/>
      <c r="AP13" s="17">
        <v>1.68233109295929E-2</v>
      </c>
      <c r="AQ13" s="17">
        <v>1.3964788139474001E-2</v>
      </c>
      <c r="AR13" s="17">
        <v>2.3122669048377301E-2</v>
      </c>
      <c r="AS13" s="17">
        <v>2.5128419623446401E-2</v>
      </c>
      <c r="AT13" s="17">
        <v>1.6491273774712E-2</v>
      </c>
      <c r="AU13" s="17"/>
      <c r="AV13" s="17">
        <v>2.2921880568934402E-2</v>
      </c>
      <c r="AW13" s="17">
        <v>1.55809078365629E-2</v>
      </c>
      <c r="AX13" s="17">
        <v>1.2618530964271599E-2</v>
      </c>
      <c r="AY13" s="17">
        <v>1.9111410553110501E-2</v>
      </c>
      <c r="AZ13" s="17">
        <v>4.5281076061112098E-2</v>
      </c>
    </row>
    <row r="14" spans="2:52">
      <c r="B14" s="18" t="s">
        <v>107</v>
      </c>
      <c r="C14" s="19">
        <v>0.101714917240723</v>
      </c>
      <c r="D14" s="19">
        <v>8.06380911701573E-2</v>
      </c>
      <c r="E14" s="19">
        <v>0.121473781420668</v>
      </c>
      <c r="F14" s="19"/>
      <c r="G14" s="19">
        <v>9.9363271155394603E-2</v>
      </c>
      <c r="H14" s="19">
        <v>0.12163859862654899</v>
      </c>
      <c r="I14" s="19">
        <v>0.10299603897989799</v>
      </c>
      <c r="J14" s="19">
        <v>0.13061877563462199</v>
      </c>
      <c r="K14" s="19">
        <v>9.3089065566717699E-2</v>
      </c>
      <c r="L14" s="19">
        <v>6.8288716413524297E-2</v>
      </c>
      <c r="M14" s="19"/>
      <c r="N14" s="19">
        <v>6.2996214897244496E-2</v>
      </c>
      <c r="O14" s="19">
        <v>9.0642872148893203E-2</v>
      </c>
      <c r="P14" s="19">
        <v>9.9100625334592601E-2</v>
      </c>
      <c r="Q14" s="19">
        <v>0.15648898470115699</v>
      </c>
      <c r="R14" s="19"/>
      <c r="S14" s="19">
        <v>0.10486678130717</v>
      </c>
      <c r="T14" s="19">
        <v>0.11570242572905</v>
      </c>
      <c r="U14" s="19">
        <v>7.65315242777629E-2</v>
      </c>
      <c r="V14" s="19">
        <v>0.12976748396596699</v>
      </c>
      <c r="W14" s="19">
        <v>9.6155796845494607E-2</v>
      </c>
      <c r="X14" s="19">
        <v>0.10541915065455</v>
      </c>
      <c r="Y14" s="19">
        <v>0.105458289957746</v>
      </c>
      <c r="Z14" s="19">
        <v>8.5119940467338506E-2</v>
      </c>
      <c r="AA14" s="19">
        <v>8.8203578239603106E-2</v>
      </c>
      <c r="AB14" s="19">
        <v>9.3256527079118606E-2</v>
      </c>
      <c r="AC14" s="19">
        <v>9.2609223258777004E-2</v>
      </c>
      <c r="AD14" s="19">
        <v>0.113487483037073</v>
      </c>
      <c r="AE14" s="19"/>
      <c r="AF14" s="19">
        <v>8.9723104423760205E-2</v>
      </c>
      <c r="AG14" s="19">
        <v>6.2591359084525205E-2</v>
      </c>
      <c r="AH14" s="19">
        <v>0.20645627744087899</v>
      </c>
      <c r="AI14" s="19"/>
      <c r="AJ14" s="19">
        <v>5.9180193435543399E-2</v>
      </c>
      <c r="AK14" s="19">
        <v>7.1130472955747995E-2</v>
      </c>
      <c r="AL14" s="19">
        <v>4.8397726174641803E-2</v>
      </c>
      <c r="AM14" s="19">
        <v>0.22300404805002699</v>
      </c>
      <c r="AN14" s="19">
        <v>0.22832436254122701</v>
      </c>
      <c r="AO14" s="19"/>
      <c r="AP14" s="19">
        <v>4.5074602768075699E-2</v>
      </c>
      <c r="AQ14" s="19">
        <v>6.6996481930503296E-2</v>
      </c>
      <c r="AR14" s="19">
        <v>4.6837830164220898E-2</v>
      </c>
      <c r="AS14" s="19">
        <v>9.3297191896818996E-2</v>
      </c>
      <c r="AT14" s="19">
        <v>0.28520050564344801</v>
      </c>
      <c r="AU14" s="19"/>
      <c r="AV14" s="19">
        <v>0.13229449925638401</v>
      </c>
      <c r="AW14" s="19">
        <v>0.11597812665757599</v>
      </c>
      <c r="AX14" s="19">
        <v>6.5286332596041996E-2</v>
      </c>
      <c r="AY14" s="19">
        <v>6.4564682752290201E-2</v>
      </c>
      <c r="AZ14" s="19">
        <v>6.8353489228530906E-2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0.193862893118494</v>
      </c>
      <c r="D9" s="17">
        <v>0.21315096667043301</v>
      </c>
      <c r="E9" s="17">
        <v>0.174514613448498</v>
      </c>
      <c r="F9" s="17"/>
      <c r="G9" s="17">
        <v>0.21190348222842501</v>
      </c>
      <c r="H9" s="17">
        <v>0.18898178992348699</v>
      </c>
      <c r="I9" s="17">
        <v>0.18182590339624299</v>
      </c>
      <c r="J9" s="17">
        <v>0.172900080838127</v>
      </c>
      <c r="K9" s="17">
        <v>0.187743813016258</v>
      </c>
      <c r="L9" s="17">
        <v>0.21679333007962701</v>
      </c>
      <c r="M9" s="17"/>
      <c r="N9" s="17">
        <v>0.21700588901807299</v>
      </c>
      <c r="O9" s="17">
        <v>0.18986467184634301</v>
      </c>
      <c r="P9" s="17">
        <v>0.17727060340904399</v>
      </c>
      <c r="Q9" s="17">
        <v>0.188001466449779</v>
      </c>
      <c r="R9" s="17"/>
      <c r="S9" s="17">
        <v>0.233473704628502</v>
      </c>
      <c r="T9" s="17">
        <v>0.19120720875182901</v>
      </c>
      <c r="U9" s="17">
        <v>0.195109046401546</v>
      </c>
      <c r="V9" s="17">
        <v>0.179082245025172</v>
      </c>
      <c r="W9" s="17">
        <v>0.178999792425378</v>
      </c>
      <c r="X9" s="17">
        <v>0.17791041533381699</v>
      </c>
      <c r="Y9" s="17">
        <v>0.201627000849494</v>
      </c>
      <c r="Z9" s="17">
        <v>0.152561853847202</v>
      </c>
      <c r="AA9" s="17">
        <v>0.19009246634511601</v>
      </c>
      <c r="AB9" s="17">
        <v>0.20838186090268199</v>
      </c>
      <c r="AC9" s="17">
        <v>0.16963707389781399</v>
      </c>
      <c r="AD9" s="17">
        <v>0.18909605196984899</v>
      </c>
      <c r="AE9" s="17"/>
      <c r="AF9" s="17">
        <v>0.17868902456128399</v>
      </c>
      <c r="AG9" s="17">
        <v>0.220915233122884</v>
      </c>
      <c r="AH9" s="17">
        <v>0.16679577165758999</v>
      </c>
      <c r="AI9" s="17"/>
      <c r="AJ9" s="17">
        <v>0.195421799150238</v>
      </c>
      <c r="AK9" s="17">
        <v>0.205132796251695</v>
      </c>
      <c r="AL9" s="17">
        <v>0.199647089713404</v>
      </c>
      <c r="AM9" s="17">
        <v>0.156828344533189</v>
      </c>
      <c r="AN9" s="17">
        <v>0.15383554920396</v>
      </c>
      <c r="AO9" s="17"/>
      <c r="AP9" s="17">
        <v>0.20249769953087701</v>
      </c>
      <c r="AQ9" s="17">
        <v>0.20933273927416099</v>
      </c>
      <c r="AR9" s="17">
        <v>0.19680898624072099</v>
      </c>
      <c r="AS9" s="17">
        <v>0.19972615355148099</v>
      </c>
      <c r="AT9" s="17">
        <v>0.11837345018725801</v>
      </c>
      <c r="AU9" s="17"/>
      <c r="AV9" s="17">
        <v>0.17120115523839499</v>
      </c>
      <c r="AW9" s="17">
        <v>0.157455680600838</v>
      </c>
      <c r="AX9" s="17">
        <v>0.219188636187792</v>
      </c>
      <c r="AY9" s="17">
        <v>0.245829497815887</v>
      </c>
      <c r="AZ9" s="17">
        <v>0.29324436780431601</v>
      </c>
    </row>
    <row r="10" spans="2:52" ht="30">
      <c r="B10" s="18" t="s">
        <v>247</v>
      </c>
      <c r="C10" s="17">
        <v>0.32535867552418601</v>
      </c>
      <c r="D10" s="17">
        <v>0.32438325517451899</v>
      </c>
      <c r="E10" s="17">
        <v>0.32691363183670202</v>
      </c>
      <c r="F10" s="17"/>
      <c r="G10" s="17">
        <v>0.31279000842939397</v>
      </c>
      <c r="H10" s="17">
        <v>0.33506199008851101</v>
      </c>
      <c r="I10" s="17">
        <v>0.32770901888167597</v>
      </c>
      <c r="J10" s="17">
        <v>0.29540395992827501</v>
      </c>
      <c r="K10" s="17">
        <v>0.31715451007351902</v>
      </c>
      <c r="L10" s="17">
        <v>0.35372653799599402</v>
      </c>
      <c r="M10" s="17"/>
      <c r="N10" s="17">
        <v>0.36278006194287299</v>
      </c>
      <c r="O10" s="17">
        <v>0.34214039473526697</v>
      </c>
      <c r="P10" s="17">
        <v>0.327981887272908</v>
      </c>
      <c r="Q10" s="17">
        <v>0.26496958909349</v>
      </c>
      <c r="R10" s="17"/>
      <c r="S10" s="17">
        <v>0.33831635728034098</v>
      </c>
      <c r="T10" s="17">
        <v>0.31335730317676702</v>
      </c>
      <c r="U10" s="17">
        <v>0.34705552762812703</v>
      </c>
      <c r="V10" s="17">
        <v>0.346510268769325</v>
      </c>
      <c r="W10" s="17">
        <v>0.33210174898286199</v>
      </c>
      <c r="X10" s="17">
        <v>0.29045558713178399</v>
      </c>
      <c r="Y10" s="17">
        <v>0.31830934184760601</v>
      </c>
      <c r="Z10" s="17">
        <v>0.36451486778716202</v>
      </c>
      <c r="AA10" s="17">
        <v>0.30633884946741302</v>
      </c>
      <c r="AB10" s="17">
        <v>0.30387350505740701</v>
      </c>
      <c r="AC10" s="17">
        <v>0.35667753362488702</v>
      </c>
      <c r="AD10" s="17">
        <v>0.33314452555936402</v>
      </c>
      <c r="AE10" s="17"/>
      <c r="AF10" s="17">
        <v>0.31257606868105098</v>
      </c>
      <c r="AG10" s="17">
        <v>0.36891937956353699</v>
      </c>
      <c r="AH10" s="17">
        <v>0.25179254888144298</v>
      </c>
      <c r="AI10" s="17"/>
      <c r="AJ10" s="17">
        <v>0.33968532277581398</v>
      </c>
      <c r="AK10" s="17">
        <v>0.36404179132694298</v>
      </c>
      <c r="AL10" s="17">
        <v>0.372542058317748</v>
      </c>
      <c r="AM10" s="17">
        <v>0.20736219180263599</v>
      </c>
      <c r="AN10" s="17">
        <v>0.23993578120299799</v>
      </c>
      <c r="AO10" s="17"/>
      <c r="AP10" s="17">
        <v>0.36133043374746698</v>
      </c>
      <c r="AQ10" s="17">
        <v>0.364306276143119</v>
      </c>
      <c r="AR10" s="17">
        <v>0.33799728474164698</v>
      </c>
      <c r="AS10" s="17">
        <v>0.27913885268983601</v>
      </c>
      <c r="AT10" s="17">
        <v>0.268369377437639</v>
      </c>
      <c r="AU10" s="17"/>
      <c r="AV10" s="17">
        <v>0.27732568870850199</v>
      </c>
      <c r="AW10" s="17">
        <v>0.31405801126907501</v>
      </c>
      <c r="AX10" s="17">
        <v>0.366983297167707</v>
      </c>
      <c r="AY10" s="17">
        <v>0.36308038821251298</v>
      </c>
      <c r="AZ10" s="17">
        <v>0.348022516311774</v>
      </c>
    </row>
    <row r="11" spans="2:52" ht="30">
      <c r="B11" s="18" t="s">
        <v>248</v>
      </c>
      <c r="C11" s="17">
        <v>0.27788457030856401</v>
      </c>
      <c r="D11" s="17">
        <v>0.288387112680696</v>
      </c>
      <c r="E11" s="17">
        <v>0.26776515192043998</v>
      </c>
      <c r="F11" s="17"/>
      <c r="G11" s="17">
        <v>0.22355794545534599</v>
      </c>
      <c r="H11" s="17">
        <v>0.248936376327414</v>
      </c>
      <c r="I11" s="17">
        <v>0.291662904380387</v>
      </c>
      <c r="J11" s="17">
        <v>0.29439180923401598</v>
      </c>
      <c r="K11" s="17">
        <v>0.31301506384441102</v>
      </c>
      <c r="L11" s="17">
        <v>0.28941512452899698</v>
      </c>
      <c r="M11" s="17"/>
      <c r="N11" s="17">
        <v>0.27629228650094401</v>
      </c>
      <c r="O11" s="17">
        <v>0.28793107807174401</v>
      </c>
      <c r="P11" s="17">
        <v>0.28228905888004302</v>
      </c>
      <c r="Q11" s="17">
        <v>0.26376356847821703</v>
      </c>
      <c r="R11" s="17"/>
      <c r="S11" s="17">
        <v>0.23817557316169999</v>
      </c>
      <c r="T11" s="17">
        <v>0.29530308683655199</v>
      </c>
      <c r="U11" s="17">
        <v>0.29546809378789801</v>
      </c>
      <c r="V11" s="17">
        <v>0.25465971078436</v>
      </c>
      <c r="W11" s="17">
        <v>0.28210508760118103</v>
      </c>
      <c r="X11" s="17">
        <v>0.304168077372377</v>
      </c>
      <c r="Y11" s="17">
        <v>0.306175720755751</v>
      </c>
      <c r="Z11" s="17">
        <v>0.28087515954860298</v>
      </c>
      <c r="AA11" s="17">
        <v>0.29119058236520901</v>
      </c>
      <c r="AB11" s="17">
        <v>0.26575626663228702</v>
      </c>
      <c r="AC11" s="17">
        <v>0.279647651939122</v>
      </c>
      <c r="AD11" s="17">
        <v>0.22701809515742399</v>
      </c>
      <c r="AE11" s="17"/>
      <c r="AF11" s="17">
        <v>0.31918968569390199</v>
      </c>
      <c r="AG11" s="17">
        <v>0.25820643930662901</v>
      </c>
      <c r="AH11" s="17">
        <v>0.27572929903619497</v>
      </c>
      <c r="AI11" s="17"/>
      <c r="AJ11" s="17">
        <v>0.32254369104547898</v>
      </c>
      <c r="AK11" s="17">
        <v>0.26606039808847898</v>
      </c>
      <c r="AL11" s="17">
        <v>0.26397090651347599</v>
      </c>
      <c r="AM11" s="17">
        <v>0.307860231767773</v>
      </c>
      <c r="AN11" s="17">
        <v>0.25549509789136898</v>
      </c>
      <c r="AO11" s="17"/>
      <c r="AP11" s="17">
        <v>0.30995269001277098</v>
      </c>
      <c r="AQ11" s="17">
        <v>0.27233339513791099</v>
      </c>
      <c r="AR11" s="17">
        <v>0.28819788027500998</v>
      </c>
      <c r="AS11" s="17">
        <v>0.31829087333890999</v>
      </c>
      <c r="AT11" s="17">
        <v>0.24428261914497101</v>
      </c>
      <c r="AU11" s="17"/>
      <c r="AV11" s="17">
        <v>0.30186216164566099</v>
      </c>
      <c r="AW11" s="17">
        <v>0.29771554277273599</v>
      </c>
      <c r="AX11" s="17">
        <v>0.25843948527178501</v>
      </c>
      <c r="AY11" s="17">
        <v>0.247397015869012</v>
      </c>
      <c r="AZ11" s="17">
        <v>0.238810410936554</v>
      </c>
    </row>
    <row r="12" spans="2:52" ht="30">
      <c r="B12" s="18" t="s">
        <v>249</v>
      </c>
      <c r="C12" s="17">
        <v>5.96522538620433E-2</v>
      </c>
      <c r="D12" s="17">
        <v>6.4820509823908995E-2</v>
      </c>
      <c r="E12" s="17">
        <v>5.4985792430567698E-2</v>
      </c>
      <c r="F12" s="17"/>
      <c r="G12" s="17">
        <v>9.62083023047971E-2</v>
      </c>
      <c r="H12" s="17">
        <v>6.6664229180585996E-2</v>
      </c>
      <c r="I12" s="17">
        <v>4.9311978921977702E-2</v>
      </c>
      <c r="J12" s="17">
        <v>5.5773466445328497E-2</v>
      </c>
      <c r="K12" s="17">
        <v>4.3806454351705999E-2</v>
      </c>
      <c r="L12" s="17">
        <v>5.1833015854641E-2</v>
      </c>
      <c r="M12" s="17"/>
      <c r="N12" s="17">
        <v>4.5066893271400801E-2</v>
      </c>
      <c r="O12" s="17">
        <v>6.05884653002801E-2</v>
      </c>
      <c r="P12" s="17">
        <v>7.1258902372257196E-2</v>
      </c>
      <c r="Q12" s="17">
        <v>6.4924754222988407E-2</v>
      </c>
      <c r="R12" s="17"/>
      <c r="S12" s="17">
        <v>5.9203149012664803E-2</v>
      </c>
      <c r="T12" s="17">
        <v>5.89716196267841E-2</v>
      </c>
      <c r="U12" s="17">
        <v>4.5099675565235899E-2</v>
      </c>
      <c r="V12" s="17">
        <v>6.6798223550021005E-2</v>
      </c>
      <c r="W12" s="17">
        <v>6.8447424775701399E-2</v>
      </c>
      <c r="X12" s="17">
        <v>6.68893567235498E-2</v>
      </c>
      <c r="Y12" s="17">
        <v>3.6589847376292103E-2</v>
      </c>
      <c r="Z12" s="17">
        <v>5.5957076111184598E-2</v>
      </c>
      <c r="AA12" s="17">
        <v>6.8085143841700599E-2</v>
      </c>
      <c r="AB12" s="17">
        <v>5.4604901670336402E-2</v>
      </c>
      <c r="AC12" s="17">
        <v>5.4230396157129102E-2</v>
      </c>
      <c r="AD12" s="17">
        <v>9.9516234862842695E-2</v>
      </c>
      <c r="AE12" s="17"/>
      <c r="AF12" s="17">
        <v>6.3504892841452304E-2</v>
      </c>
      <c r="AG12" s="17">
        <v>4.9138091537304002E-2</v>
      </c>
      <c r="AH12" s="17">
        <v>6.2527720494689298E-2</v>
      </c>
      <c r="AI12" s="17"/>
      <c r="AJ12" s="17">
        <v>5.6891264355160398E-2</v>
      </c>
      <c r="AK12" s="17">
        <v>5.2416341095889302E-2</v>
      </c>
      <c r="AL12" s="17">
        <v>5.3205947997035999E-2</v>
      </c>
      <c r="AM12" s="17">
        <v>0.12887880620418701</v>
      </c>
      <c r="AN12" s="17">
        <v>6.9514015099100795E-2</v>
      </c>
      <c r="AO12" s="17"/>
      <c r="AP12" s="17">
        <v>6.6960734498482999E-2</v>
      </c>
      <c r="AQ12" s="17">
        <v>5.0144089183871698E-2</v>
      </c>
      <c r="AR12" s="17">
        <v>5.1219438449522002E-2</v>
      </c>
      <c r="AS12" s="17">
        <v>8.0355380626975101E-2</v>
      </c>
      <c r="AT12" s="17">
        <v>4.1622840826420003E-2</v>
      </c>
      <c r="AU12" s="17"/>
      <c r="AV12" s="17">
        <v>7.0348466879774793E-2</v>
      </c>
      <c r="AW12" s="17">
        <v>7.2033754559927304E-2</v>
      </c>
      <c r="AX12" s="17">
        <v>5.6580708273062601E-2</v>
      </c>
      <c r="AY12" s="17">
        <v>2.6616322989589099E-2</v>
      </c>
      <c r="AZ12" s="17">
        <v>1.09395848065965E-2</v>
      </c>
    </row>
    <row r="13" spans="2:52" ht="30">
      <c r="B13" s="18" t="s">
        <v>250</v>
      </c>
      <c r="C13" s="17">
        <v>2.7532111824137499E-2</v>
      </c>
      <c r="D13" s="17">
        <v>2.8648850410107101E-2</v>
      </c>
      <c r="E13" s="17">
        <v>2.6615841345542499E-2</v>
      </c>
      <c r="F13" s="17"/>
      <c r="G13" s="17">
        <v>3.8012859003808401E-2</v>
      </c>
      <c r="H13" s="17">
        <v>3.1013760410739999E-2</v>
      </c>
      <c r="I13" s="17">
        <v>3.6574238124936598E-2</v>
      </c>
      <c r="J13" s="17">
        <v>2.3939985450172199E-2</v>
      </c>
      <c r="K13" s="17">
        <v>1.8728411689219099E-2</v>
      </c>
      <c r="L13" s="17">
        <v>1.9180693873859001E-2</v>
      </c>
      <c r="M13" s="17"/>
      <c r="N13" s="17">
        <v>2.0436564078903E-2</v>
      </c>
      <c r="O13" s="17">
        <v>2.2406401642197701E-2</v>
      </c>
      <c r="P13" s="17">
        <v>3.6512143065655797E-2</v>
      </c>
      <c r="Q13" s="17">
        <v>3.2952319152812402E-2</v>
      </c>
      <c r="R13" s="17"/>
      <c r="S13" s="17">
        <v>2.54445592521419E-2</v>
      </c>
      <c r="T13" s="17">
        <v>2.6653923139666202E-2</v>
      </c>
      <c r="U13" s="17">
        <v>1.63908959956665E-2</v>
      </c>
      <c r="V13" s="17">
        <v>1.9742678630467501E-2</v>
      </c>
      <c r="W13" s="17">
        <v>3.6901040713259399E-2</v>
      </c>
      <c r="X13" s="17">
        <v>3.4848027406806599E-2</v>
      </c>
      <c r="Y13" s="17">
        <v>2.4559805403856199E-2</v>
      </c>
      <c r="Z13" s="17">
        <v>2.17772880246709E-2</v>
      </c>
      <c r="AA13" s="17">
        <v>3.1391132878683697E-2</v>
      </c>
      <c r="AB13" s="17">
        <v>2.9873695275147501E-2</v>
      </c>
      <c r="AC13" s="17">
        <v>4.25350207158494E-2</v>
      </c>
      <c r="AD13" s="17">
        <v>1.9768586060489399E-2</v>
      </c>
      <c r="AE13" s="17"/>
      <c r="AF13" s="17">
        <v>2.83079806120662E-2</v>
      </c>
      <c r="AG13" s="17">
        <v>2.1348849106470402E-2</v>
      </c>
      <c r="AH13" s="17">
        <v>3.6333005975684299E-2</v>
      </c>
      <c r="AI13" s="17"/>
      <c r="AJ13" s="17">
        <v>1.9253030133764899E-2</v>
      </c>
      <c r="AK13" s="17">
        <v>2.29478423388314E-2</v>
      </c>
      <c r="AL13" s="17">
        <v>2.0330005917440799E-2</v>
      </c>
      <c r="AM13" s="17">
        <v>7.4474088803183694E-2</v>
      </c>
      <c r="AN13" s="17">
        <v>4.0608785749856199E-2</v>
      </c>
      <c r="AO13" s="17"/>
      <c r="AP13" s="17">
        <v>1.3653257421717699E-2</v>
      </c>
      <c r="AQ13" s="17">
        <v>2.3556854030311301E-2</v>
      </c>
      <c r="AR13" s="17">
        <v>2.4710776758914501E-2</v>
      </c>
      <c r="AS13" s="17">
        <v>3.8037725320823501E-2</v>
      </c>
      <c r="AT13" s="17">
        <v>2.3481976509794798E-2</v>
      </c>
      <c r="AU13" s="17"/>
      <c r="AV13" s="17">
        <v>2.7982484390823101E-2</v>
      </c>
      <c r="AW13" s="17">
        <v>2.7237534915862002E-2</v>
      </c>
      <c r="AX13" s="17">
        <v>2.4422114848356501E-2</v>
      </c>
      <c r="AY13" s="17">
        <v>3.2340481378588998E-2</v>
      </c>
      <c r="AZ13" s="17">
        <v>3.31891529572143E-2</v>
      </c>
    </row>
    <row r="14" spans="2:52">
      <c r="B14" s="18" t="s">
        <v>107</v>
      </c>
      <c r="C14" s="19">
        <v>0.11570949536257499</v>
      </c>
      <c r="D14" s="19">
        <v>8.0609305240336798E-2</v>
      </c>
      <c r="E14" s="19">
        <v>0.14920496901825001</v>
      </c>
      <c r="F14" s="19"/>
      <c r="G14" s="19">
        <v>0.117527402578229</v>
      </c>
      <c r="H14" s="19">
        <v>0.12934185406926099</v>
      </c>
      <c r="I14" s="19">
        <v>0.11291595629478</v>
      </c>
      <c r="J14" s="19">
        <v>0.157590698104081</v>
      </c>
      <c r="K14" s="19">
        <v>0.119551747024887</v>
      </c>
      <c r="L14" s="19">
        <v>6.9051297666882006E-2</v>
      </c>
      <c r="M14" s="19"/>
      <c r="N14" s="19">
        <v>7.8418305187806098E-2</v>
      </c>
      <c r="O14" s="19">
        <v>9.7068988404168402E-2</v>
      </c>
      <c r="P14" s="19">
        <v>0.10468740500009099</v>
      </c>
      <c r="Q14" s="19">
        <v>0.185388302602713</v>
      </c>
      <c r="R14" s="19"/>
      <c r="S14" s="19">
        <v>0.10538665666465</v>
      </c>
      <c r="T14" s="19">
        <v>0.114506858468401</v>
      </c>
      <c r="U14" s="19">
        <v>0.10087676062152599</v>
      </c>
      <c r="V14" s="19">
        <v>0.133206873240654</v>
      </c>
      <c r="W14" s="19">
        <v>0.101444905501619</v>
      </c>
      <c r="X14" s="19">
        <v>0.12572853603166601</v>
      </c>
      <c r="Y14" s="19">
        <v>0.112738283767001</v>
      </c>
      <c r="Z14" s="19">
        <v>0.124313754681178</v>
      </c>
      <c r="AA14" s="19">
        <v>0.112901825101878</v>
      </c>
      <c r="AB14" s="19">
        <v>0.137509770462141</v>
      </c>
      <c r="AC14" s="19">
        <v>9.7272323665199098E-2</v>
      </c>
      <c r="AD14" s="19">
        <v>0.13145650639003101</v>
      </c>
      <c r="AE14" s="19"/>
      <c r="AF14" s="19">
        <v>9.7732347610245393E-2</v>
      </c>
      <c r="AG14" s="19">
        <v>8.1472007363176197E-2</v>
      </c>
      <c r="AH14" s="19">
        <v>0.206821653954398</v>
      </c>
      <c r="AI14" s="19"/>
      <c r="AJ14" s="19">
        <v>6.6204892539543606E-2</v>
      </c>
      <c r="AK14" s="19">
        <v>8.9400830898162906E-2</v>
      </c>
      <c r="AL14" s="19">
        <v>9.0303991540894496E-2</v>
      </c>
      <c r="AM14" s="19">
        <v>0.124596336889031</v>
      </c>
      <c r="AN14" s="19">
        <v>0.24061077085271601</v>
      </c>
      <c r="AO14" s="19"/>
      <c r="AP14" s="19">
        <v>4.5605184788683702E-2</v>
      </c>
      <c r="AQ14" s="19">
        <v>8.0326646230625201E-2</v>
      </c>
      <c r="AR14" s="19">
        <v>0.101065633534186</v>
      </c>
      <c r="AS14" s="19">
        <v>8.4451014471974603E-2</v>
      </c>
      <c r="AT14" s="19">
        <v>0.30386973589391703</v>
      </c>
      <c r="AU14" s="19"/>
      <c r="AV14" s="19">
        <v>0.15128004313684301</v>
      </c>
      <c r="AW14" s="19">
        <v>0.13149947588156199</v>
      </c>
      <c r="AX14" s="19">
        <v>7.4385758251296299E-2</v>
      </c>
      <c r="AY14" s="19">
        <v>8.4736293734411203E-2</v>
      </c>
      <c r="AZ14" s="19">
        <v>7.5793967183545599E-2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246</v>
      </c>
      <c r="C9" s="17">
        <v>0.45709559815797302</v>
      </c>
      <c r="D9" s="17">
        <v>0.433489448698677</v>
      </c>
      <c r="E9" s="17">
        <v>0.47950795660393097</v>
      </c>
      <c r="F9" s="17"/>
      <c r="G9" s="17">
        <v>0.39493974149234001</v>
      </c>
      <c r="H9" s="17">
        <v>0.39066655245672</v>
      </c>
      <c r="I9" s="17">
        <v>0.386962108231164</v>
      </c>
      <c r="J9" s="17">
        <v>0.442704734760208</v>
      </c>
      <c r="K9" s="17">
        <v>0.53294605384874605</v>
      </c>
      <c r="L9" s="17">
        <v>0.57055832203393098</v>
      </c>
      <c r="M9" s="17"/>
      <c r="N9" s="17">
        <v>0.45483112261474201</v>
      </c>
      <c r="O9" s="17">
        <v>0.45104573978190898</v>
      </c>
      <c r="P9" s="17">
        <v>0.46031738168521102</v>
      </c>
      <c r="Q9" s="17">
        <v>0.458656599325097</v>
      </c>
      <c r="R9" s="17"/>
      <c r="S9" s="17">
        <v>0.42870173318841598</v>
      </c>
      <c r="T9" s="17">
        <v>0.45151066917161498</v>
      </c>
      <c r="U9" s="17">
        <v>0.489319374771647</v>
      </c>
      <c r="V9" s="17">
        <v>0.42269849523256298</v>
      </c>
      <c r="W9" s="17">
        <v>0.44337899417414101</v>
      </c>
      <c r="X9" s="17">
        <v>0.39905872523603197</v>
      </c>
      <c r="Y9" s="17">
        <v>0.460120795021141</v>
      </c>
      <c r="Z9" s="17">
        <v>0.44508158865501102</v>
      </c>
      <c r="AA9" s="17">
        <v>0.497171265188869</v>
      </c>
      <c r="AB9" s="17">
        <v>0.466159842011445</v>
      </c>
      <c r="AC9" s="17">
        <v>0.517037600575881</v>
      </c>
      <c r="AD9" s="17">
        <v>0.57109254125359299</v>
      </c>
      <c r="AE9" s="17"/>
      <c r="AF9" s="17">
        <v>0.468145526839714</v>
      </c>
      <c r="AG9" s="17">
        <v>0.48402242949693097</v>
      </c>
      <c r="AH9" s="17">
        <v>0.38884577608582799</v>
      </c>
      <c r="AI9" s="17"/>
      <c r="AJ9" s="17">
        <v>0.48307506121113097</v>
      </c>
      <c r="AK9" s="17">
        <v>0.45192531482440002</v>
      </c>
      <c r="AL9" s="17">
        <v>0.48376283584388802</v>
      </c>
      <c r="AM9" s="17">
        <v>0.37318772754267998</v>
      </c>
      <c r="AN9" s="17">
        <v>0.40068910583856499</v>
      </c>
      <c r="AO9" s="17"/>
      <c r="AP9" s="17">
        <v>0.43851969529860202</v>
      </c>
      <c r="AQ9" s="17">
        <v>0.47368379996738902</v>
      </c>
      <c r="AR9" s="17">
        <v>0.48179848598226899</v>
      </c>
      <c r="AS9" s="17">
        <v>0.46623074931897701</v>
      </c>
      <c r="AT9" s="17">
        <v>0.43118945838663097</v>
      </c>
      <c r="AU9" s="17"/>
      <c r="AV9" s="17">
        <v>0.47996854801920702</v>
      </c>
      <c r="AW9" s="17">
        <v>0.45373619244638203</v>
      </c>
      <c r="AX9" s="17">
        <v>0.44700679617417299</v>
      </c>
      <c r="AY9" s="17">
        <v>0.40565502254730201</v>
      </c>
      <c r="AZ9" s="17">
        <v>0.478682714009599</v>
      </c>
    </row>
    <row r="10" spans="2:52" ht="30">
      <c r="B10" s="18" t="s">
        <v>247</v>
      </c>
      <c r="C10" s="17">
        <v>0.27853369961832802</v>
      </c>
      <c r="D10" s="17">
        <v>0.29668870695181099</v>
      </c>
      <c r="E10" s="17">
        <v>0.261702645477212</v>
      </c>
      <c r="F10" s="17"/>
      <c r="G10" s="17">
        <v>0.28079866825409699</v>
      </c>
      <c r="H10" s="17">
        <v>0.27814445866684001</v>
      </c>
      <c r="I10" s="17">
        <v>0.296263964557824</v>
      </c>
      <c r="J10" s="17">
        <v>0.29616086347480902</v>
      </c>
      <c r="K10" s="17">
        <v>0.26665764631338101</v>
      </c>
      <c r="L10" s="17">
        <v>0.25655068235546102</v>
      </c>
      <c r="M10" s="17"/>
      <c r="N10" s="17">
        <v>0.307599845189654</v>
      </c>
      <c r="O10" s="17">
        <v>0.30277699626479798</v>
      </c>
      <c r="P10" s="17">
        <v>0.25701226326328003</v>
      </c>
      <c r="Q10" s="17">
        <v>0.24412129906320601</v>
      </c>
      <c r="R10" s="17"/>
      <c r="S10" s="17">
        <v>0.27922424404989099</v>
      </c>
      <c r="T10" s="17">
        <v>0.28530148190367699</v>
      </c>
      <c r="U10" s="17">
        <v>0.30791198026340899</v>
      </c>
      <c r="V10" s="17">
        <v>0.27220674726629501</v>
      </c>
      <c r="W10" s="17">
        <v>0.29437507710865002</v>
      </c>
      <c r="X10" s="17">
        <v>0.27124123165380998</v>
      </c>
      <c r="Y10" s="17">
        <v>0.26639834072645102</v>
      </c>
      <c r="Z10" s="17">
        <v>0.34235445827180699</v>
      </c>
      <c r="AA10" s="17">
        <v>0.27388453621483599</v>
      </c>
      <c r="AB10" s="17">
        <v>0.28091910742993098</v>
      </c>
      <c r="AC10" s="17">
        <v>0.22704053287519599</v>
      </c>
      <c r="AD10" s="17">
        <v>0.214516812900512</v>
      </c>
      <c r="AE10" s="17"/>
      <c r="AF10" s="17">
        <v>0.271929208736709</v>
      </c>
      <c r="AG10" s="17">
        <v>0.281325759031541</v>
      </c>
      <c r="AH10" s="17">
        <v>0.29214773690699702</v>
      </c>
      <c r="AI10" s="17"/>
      <c r="AJ10" s="17">
        <v>0.28475392194346999</v>
      </c>
      <c r="AK10" s="17">
        <v>0.29378355075446999</v>
      </c>
      <c r="AL10" s="17">
        <v>0.27998399779301703</v>
      </c>
      <c r="AM10" s="17">
        <v>0.27621058349125099</v>
      </c>
      <c r="AN10" s="17">
        <v>0.27584924551180701</v>
      </c>
      <c r="AO10" s="17"/>
      <c r="AP10" s="17">
        <v>0.31235290929327097</v>
      </c>
      <c r="AQ10" s="17">
        <v>0.30786577026874801</v>
      </c>
      <c r="AR10" s="17">
        <v>0.27279448733318101</v>
      </c>
      <c r="AS10" s="17">
        <v>0.26470549660394799</v>
      </c>
      <c r="AT10" s="17">
        <v>0.24073829790242299</v>
      </c>
      <c r="AU10" s="17"/>
      <c r="AV10" s="17">
        <v>0.25153721077359398</v>
      </c>
      <c r="AW10" s="17">
        <v>0.26403977783481603</v>
      </c>
      <c r="AX10" s="17">
        <v>0.30725025221105301</v>
      </c>
      <c r="AY10" s="17">
        <v>0.32585078659988398</v>
      </c>
      <c r="AZ10" s="17">
        <v>0.28819289281337501</v>
      </c>
    </row>
    <row r="11" spans="2:52" ht="30">
      <c r="B11" s="18" t="s">
        <v>248</v>
      </c>
      <c r="C11" s="17">
        <v>0.14508433810511401</v>
      </c>
      <c r="D11" s="17">
        <v>0.15905181898120899</v>
      </c>
      <c r="E11" s="17">
        <v>0.13194006554908599</v>
      </c>
      <c r="F11" s="17"/>
      <c r="G11" s="17">
        <v>0.16484423306960999</v>
      </c>
      <c r="H11" s="17">
        <v>0.15524504624990201</v>
      </c>
      <c r="I11" s="17">
        <v>0.185310722107107</v>
      </c>
      <c r="J11" s="17">
        <v>0.13467099241295899</v>
      </c>
      <c r="K11" s="17">
        <v>0.112545527236929</v>
      </c>
      <c r="L11" s="17">
        <v>0.121175916573913</v>
      </c>
      <c r="M11" s="17"/>
      <c r="N11" s="17">
        <v>0.159113185406807</v>
      </c>
      <c r="O11" s="17">
        <v>0.135722314770678</v>
      </c>
      <c r="P11" s="17">
        <v>0.15646662403089201</v>
      </c>
      <c r="Q11" s="17">
        <v>0.130374637979426</v>
      </c>
      <c r="R11" s="17"/>
      <c r="S11" s="17">
        <v>0.15652513993823</v>
      </c>
      <c r="T11" s="17">
        <v>0.14684219086673</v>
      </c>
      <c r="U11" s="17">
        <v>0.118468225773397</v>
      </c>
      <c r="V11" s="17">
        <v>0.147215553643224</v>
      </c>
      <c r="W11" s="17">
        <v>0.15639813349485801</v>
      </c>
      <c r="X11" s="17">
        <v>0.18027038447635099</v>
      </c>
      <c r="Y11" s="17">
        <v>0.16241863504267401</v>
      </c>
      <c r="Z11" s="17">
        <v>0.12051862731495901</v>
      </c>
      <c r="AA11" s="17">
        <v>0.12629077949178499</v>
      </c>
      <c r="AB11" s="17">
        <v>0.130228005010988</v>
      </c>
      <c r="AC11" s="17">
        <v>0.15877759162722799</v>
      </c>
      <c r="AD11" s="17">
        <v>9.3885509530767006E-2</v>
      </c>
      <c r="AE11" s="17"/>
      <c r="AF11" s="17">
        <v>0.15442094008832399</v>
      </c>
      <c r="AG11" s="17">
        <v>0.147005860759094</v>
      </c>
      <c r="AH11" s="17">
        <v>0.12615503928070201</v>
      </c>
      <c r="AI11" s="17"/>
      <c r="AJ11" s="17">
        <v>0.161727668635407</v>
      </c>
      <c r="AK11" s="17">
        <v>0.14571648133443299</v>
      </c>
      <c r="AL11" s="17">
        <v>0.160911829039254</v>
      </c>
      <c r="AM11" s="17">
        <v>0.20710322969353701</v>
      </c>
      <c r="AN11" s="17">
        <v>0.104161866581315</v>
      </c>
      <c r="AO11" s="17"/>
      <c r="AP11" s="17">
        <v>0.17574153240651599</v>
      </c>
      <c r="AQ11" s="17">
        <v>0.132988802987446</v>
      </c>
      <c r="AR11" s="17">
        <v>0.14746407343524001</v>
      </c>
      <c r="AS11" s="17">
        <v>0.16792034447864199</v>
      </c>
      <c r="AT11" s="17">
        <v>0.10104007174448</v>
      </c>
      <c r="AU11" s="17"/>
      <c r="AV11" s="17">
        <v>0.13520250955714599</v>
      </c>
      <c r="AW11" s="17">
        <v>0.14774505094000701</v>
      </c>
      <c r="AX11" s="17">
        <v>0.15050829603844901</v>
      </c>
      <c r="AY11" s="17">
        <v>0.16581209686857501</v>
      </c>
      <c r="AZ11" s="17">
        <v>0.14120666360095599</v>
      </c>
    </row>
    <row r="12" spans="2:52" ht="30">
      <c r="B12" s="18" t="s">
        <v>249</v>
      </c>
      <c r="C12" s="17">
        <v>3.0512936752231701E-2</v>
      </c>
      <c r="D12" s="17">
        <v>4.0005026385982599E-2</v>
      </c>
      <c r="E12" s="17">
        <v>2.1445580637558199E-2</v>
      </c>
      <c r="F12" s="17"/>
      <c r="G12" s="17">
        <v>6.7368077098856005E-2</v>
      </c>
      <c r="H12" s="17">
        <v>4.9490055282450901E-2</v>
      </c>
      <c r="I12" s="17">
        <v>2.8173627937351599E-2</v>
      </c>
      <c r="J12" s="17">
        <v>1.9666747812535901E-2</v>
      </c>
      <c r="K12" s="17">
        <v>1.66004220081847E-2</v>
      </c>
      <c r="L12" s="17">
        <v>1.05731542998177E-2</v>
      </c>
      <c r="M12" s="17"/>
      <c r="N12" s="17">
        <v>2.5734463815280401E-2</v>
      </c>
      <c r="O12" s="17">
        <v>3.01290855321295E-2</v>
      </c>
      <c r="P12" s="17">
        <v>4.1122134182541001E-2</v>
      </c>
      <c r="Q12" s="17">
        <v>2.7099976596205898E-2</v>
      </c>
      <c r="R12" s="17"/>
      <c r="S12" s="17">
        <v>4.5319743430913197E-2</v>
      </c>
      <c r="T12" s="17">
        <v>3.5052849732022003E-2</v>
      </c>
      <c r="U12" s="17">
        <v>2.3684302511135399E-2</v>
      </c>
      <c r="V12" s="17">
        <v>4.9101619619022999E-2</v>
      </c>
      <c r="W12" s="17">
        <v>3.0664938309788E-2</v>
      </c>
      <c r="X12" s="17">
        <v>3.42483903597878E-2</v>
      </c>
      <c r="Y12" s="17">
        <v>2.0767395953116399E-2</v>
      </c>
      <c r="Z12" s="17">
        <v>2.2363218954631899E-2</v>
      </c>
      <c r="AA12" s="17">
        <v>9.8410592957826094E-3</v>
      </c>
      <c r="AB12" s="17">
        <v>3.5625021272233798E-2</v>
      </c>
      <c r="AC12" s="17">
        <v>2.4478464144669199E-2</v>
      </c>
      <c r="AD12" s="17">
        <v>0</v>
      </c>
      <c r="AE12" s="17"/>
      <c r="AF12" s="17">
        <v>3.4541268693187202E-2</v>
      </c>
      <c r="AG12" s="17">
        <v>2.7252245234669101E-2</v>
      </c>
      <c r="AH12" s="17">
        <v>2.6143936384724301E-2</v>
      </c>
      <c r="AI12" s="17"/>
      <c r="AJ12" s="17">
        <v>2.5297414582055502E-2</v>
      </c>
      <c r="AK12" s="17">
        <v>3.6762571654438303E-2</v>
      </c>
      <c r="AL12" s="17">
        <v>3.3250401267663203E-2</v>
      </c>
      <c r="AM12" s="17">
        <v>0</v>
      </c>
      <c r="AN12" s="17">
        <v>2.0484678461701E-2</v>
      </c>
      <c r="AO12" s="17"/>
      <c r="AP12" s="17">
        <v>3.15338568928527E-2</v>
      </c>
      <c r="AQ12" s="17">
        <v>2.5087330518605299E-2</v>
      </c>
      <c r="AR12" s="17">
        <v>3.6986814799780103E-2</v>
      </c>
      <c r="AS12" s="17">
        <v>3.9587505917199499E-2</v>
      </c>
      <c r="AT12" s="17">
        <v>1.4302426458535101E-2</v>
      </c>
      <c r="AU12" s="17"/>
      <c r="AV12" s="17">
        <v>2.1024044463471399E-2</v>
      </c>
      <c r="AW12" s="17">
        <v>3.5978755400579397E-2</v>
      </c>
      <c r="AX12" s="17">
        <v>3.6457890799729602E-2</v>
      </c>
      <c r="AY12" s="17">
        <v>3.0865272415330599E-2</v>
      </c>
      <c r="AZ12" s="17">
        <v>3.9524845418618601E-2</v>
      </c>
    </row>
    <row r="13" spans="2:52" ht="30">
      <c r="B13" s="18" t="s">
        <v>250</v>
      </c>
      <c r="C13" s="17">
        <v>1.24133815105235E-2</v>
      </c>
      <c r="D13" s="17">
        <v>1.31153064418899E-2</v>
      </c>
      <c r="E13" s="17">
        <v>1.1806710682467801E-2</v>
      </c>
      <c r="F13" s="17"/>
      <c r="G13" s="17">
        <v>1.7350276364918201E-2</v>
      </c>
      <c r="H13" s="17">
        <v>2.21066392064223E-2</v>
      </c>
      <c r="I13" s="17">
        <v>1.7384584610866699E-2</v>
      </c>
      <c r="J13" s="17">
        <v>8.7305057587156992E-3</v>
      </c>
      <c r="K13" s="17">
        <v>6.7428992782093602E-3</v>
      </c>
      <c r="L13" s="17">
        <v>3.9679840269147403E-3</v>
      </c>
      <c r="M13" s="17"/>
      <c r="N13" s="17">
        <v>1.1852920905167199E-2</v>
      </c>
      <c r="O13" s="17">
        <v>7.8637265247814905E-3</v>
      </c>
      <c r="P13" s="17">
        <v>1.36041671585876E-2</v>
      </c>
      <c r="Q13" s="17">
        <v>1.68492680454293E-2</v>
      </c>
      <c r="R13" s="17"/>
      <c r="S13" s="17">
        <v>1.19541736880643E-2</v>
      </c>
      <c r="T13" s="17">
        <v>8.9511369997523193E-3</v>
      </c>
      <c r="U13" s="17">
        <v>9.6686025835388892E-3</v>
      </c>
      <c r="V13" s="17">
        <v>7.8826651068268794E-3</v>
      </c>
      <c r="W13" s="17">
        <v>1.3680912221776999E-2</v>
      </c>
      <c r="X13" s="17">
        <v>2.50544057092906E-2</v>
      </c>
      <c r="Y13" s="17">
        <v>8.8413055446500601E-3</v>
      </c>
      <c r="Z13" s="17">
        <v>6.3092718225916198E-3</v>
      </c>
      <c r="AA13" s="17">
        <v>1.6704254414674598E-2</v>
      </c>
      <c r="AB13" s="17">
        <v>1.1467001871762E-2</v>
      </c>
      <c r="AC13" s="17">
        <v>1.45301678909837E-2</v>
      </c>
      <c r="AD13" s="17">
        <v>1.0831235718309601E-2</v>
      </c>
      <c r="AE13" s="17"/>
      <c r="AF13" s="17">
        <v>1.1834173875904E-2</v>
      </c>
      <c r="AG13" s="17">
        <v>9.2338889024161496E-3</v>
      </c>
      <c r="AH13" s="17">
        <v>1.55856766298977E-2</v>
      </c>
      <c r="AI13" s="17"/>
      <c r="AJ13" s="17">
        <v>8.9485224937627898E-3</v>
      </c>
      <c r="AK13" s="17">
        <v>1.21807526073461E-2</v>
      </c>
      <c r="AL13" s="17">
        <v>4.3880928597129602E-3</v>
      </c>
      <c r="AM13" s="17">
        <v>3.2310531458374002E-2</v>
      </c>
      <c r="AN13" s="17">
        <v>1.65261525147893E-2</v>
      </c>
      <c r="AO13" s="17"/>
      <c r="AP13" s="17">
        <v>1.0066100187695E-2</v>
      </c>
      <c r="AQ13" s="17">
        <v>9.5413035699469101E-3</v>
      </c>
      <c r="AR13" s="17">
        <v>1.07163990219771E-2</v>
      </c>
      <c r="AS13" s="17">
        <v>1.5074258153828599E-2</v>
      </c>
      <c r="AT13" s="17">
        <v>1.3295036772380701E-2</v>
      </c>
      <c r="AU13" s="17"/>
      <c r="AV13" s="17">
        <v>6.3890650994613404E-3</v>
      </c>
      <c r="AW13" s="17">
        <v>1.34520684554788E-2</v>
      </c>
      <c r="AX13" s="17">
        <v>1.16630624526803E-2</v>
      </c>
      <c r="AY13" s="17">
        <v>2.1185279583691999E-2</v>
      </c>
      <c r="AZ13" s="17">
        <v>3.3804741999251597E-2</v>
      </c>
    </row>
    <row r="14" spans="2:52">
      <c r="B14" s="18" t="s">
        <v>107</v>
      </c>
      <c r="C14" s="19">
        <v>7.6360045855830505E-2</v>
      </c>
      <c r="D14" s="19">
        <v>5.7649692540431598E-2</v>
      </c>
      <c r="E14" s="19">
        <v>9.3597041049745297E-2</v>
      </c>
      <c r="F14" s="19"/>
      <c r="G14" s="19">
        <v>7.4699003720179194E-2</v>
      </c>
      <c r="H14" s="19">
        <v>0.10434724813766399</v>
      </c>
      <c r="I14" s="19">
        <v>8.5904992555686802E-2</v>
      </c>
      <c r="J14" s="19">
        <v>9.8066155780772199E-2</v>
      </c>
      <c r="K14" s="19">
        <v>6.4507451314549505E-2</v>
      </c>
      <c r="L14" s="19">
        <v>3.7173940709961703E-2</v>
      </c>
      <c r="M14" s="19"/>
      <c r="N14" s="19">
        <v>4.0868462068349501E-2</v>
      </c>
      <c r="O14" s="19">
        <v>7.2462137125703902E-2</v>
      </c>
      <c r="P14" s="19">
        <v>7.1477429679488405E-2</v>
      </c>
      <c r="Q14" s="19">
        <v>0.12289821899063599</v>
      </c>
      <c r="R14" s="19"/>
      <c r="S14" s="19">
        <v>7.8274965704486194E-2</v>
      </c>
      <c r="T14" s="19">
        <v>7.2341671326204005E-2</v>
      </c>
      <c r="U14" s="19">
        <v>5.0947514096872301E-2</v>
      </c>
      <c r="V14" s="19">
        <v>0.100894919132067</v>
      </c>
      <c r="W14" s="19">
        <v>6.1501944690786098E-2</v>
      </c>
      <c r="X14" s="19">
        <v>9.0126862564729196E-2</v>
      </c>
      <c r="Y14" s="19">
        <v>8.1453527711967094E-2</v>
      </c>
      <c r="Z14" s="19">
        <v>6.3372834980999201E-2</v>
      </c>
      <c r="AA14" s="19">
        <v>7.6108105394053799E-2</v>
      </c>
      <c r="AB14" s="19">
        <v>7.5601022403639195E-2</v>
      </c>
      <c r="AC14" s="19">
        <v>5.8135642886042498E-2</v>
      </c>
      <c r="AD14" s="19">
        <v>0.109673900596819</v>
      </c>
      <c r="AE14" s="19"/>
      <c r="AF14" s="19">
        <v>5.9128881766161101E-2</v>
      </c>
      <c r="AG14" s="19">
        <v>5.1159816575348099E-2</v>
      </c>
      <c r="AH14" s="19">
        <v>0.151121834711852</v>
      </c>
      <c r="AI14" s="19"/>
      <c r="AJ14" s="19">
        <v>3.6197411134174698E-2</v>
      </c>
      <c r="AK14" s="19">
        <v>5.9631328824912497E-2</v>
      </c>
      <c r="AL14" s="19">
        <v>3.7702843196465198E-2</v>
      </c>
      <c r="AM14" s="19">
        <v>0.111187927814158</v>
      </c>
      <c r="AN14" s="19">
        <v>0.182288951091822</v>
      </c>
      <c r="AO14" s="19"/>
      <c r="AP14" s="19">
        <v>3.1785905921063E-2</v>
      </c>
      <c r="AQ14" s="19">
        <v>5.0832992687864897E-2</v>
      </c>
      <c r="AR14" s="19">
        <v>5.0239739427553803E-2</v>
      </c>
      <c r="AS14" s="19">
        <v>4.6481645527405101E-2</v>
      </c>
      <c r="AT14" s="19">
        <v>0.19943470873555</v>
      </c>
      <c r="AU14" s="19"/>
      <c r="AV14" s="19">
        <v>0.10587862208712</v>
      </c>
      <c r="AW14" s="19">
        <v>8.5048154922736596E-2</v>
      </c>
      <c r="AX14" s="19">
        <v>4.7113702323915103E-2</v>
      </c>
      <c r="AY14" s="19">
        <v>5.0631541985217597E-2</v>
      </c>
      <c r="AZ14" s="19">
        <v>1.8588142158199799E-2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K18"/>
  <sheetViews>
    <sheetView showGridLines="0" workbookViewId="0">
      <pane xSplit="2" topLeftCell="C1" activePane="topRight" state="frozen"/>
      <selection pane="topRight"/>
    </sheetView>
  </sheetViews>
  <sheetFormatPr defaultColWidth="11.42578125" defaultRowHeight="15"/>
  <cols>
    <col min="2" max="2" width="25.7109375" customWidth="1"/>
    <col min="3" max="11" width="20.7109375" customWidth="1"/>
  </cols>
  <sheetData>
    <row r="2" spans="2:11" ht="39.950000000000003" customHeight="1">
      <c r="D2" s="29" t="s">
        <v>505</v>
      </c>
      <c r="E2" s="30"/>
      <c r="F2" s="30"/>
      <c r="G2" s="30"/>
      <c r="H2" s="30"/>
      <c r="I2" s="30"/>
      <c r="J2" s="30"/>
      <c r="K2" s="30"/>
    </row>
    <row r="6" spans="2:11" ht="50.1" customHeight="1">
      <c r="B6" s="20" t="s">
        <v>26</v>
      </c>
      <c r="C6" s="20" t="s">
        <v>506</v>
      </c>
      <c r="D6" s="20" t="s">
        <v>507</v>
      </c>
      <c r="E6" s="20" t="s">
        <v>508</v>
      </c>
      <c r="F6" s="20" t="s">
        <v>509</v>
      </c>
      <c r="G6" s="20" t="s">
        <v>510</v>
      </c>
      <c r="H6" s="20" t="s">
        <v>511</v>
      </c>
      <c r="I6" s="20" t="s">
        <v>512</v>
      </c>
      <c r="J6" s="20" t="s">
        <v>513</v>
      </c>
    </row>
    <row r="7" spans="2:11" ht="45">
      <c r="B7" s="18" t="s">
        <v>259</v>
      </c>
      <c r="C7" s="17">
        <v>0.114357399550981</v>
      </c>
      <c r="D7" s="17">
        <v>0.135022219070036</v>
      </c>
      <c r="E7" s="17">
        <v>0.14669067953937001</v>
      </c>
      <c r="F7" s="17">
        <v>0.13284433865220799</v>
      </c>
      <c r="G7" s="17">
        <v>0.117437969601907</v>
      </c>
      <c r="H7" s="17">
        <v>0.128228557732877</v>
      </c>
      <c r="I7" s="17">
        <v>0.12683905143440499</v>
      </c>
      <c r="J7" s="17">
        <v>0.14300608506253901</v>
      </c>
    </row>
    <row r="8" spans="2:11" ht="45">
      <c r="B8" s="18" t="s">
        <v>260</v>
      </c>
      <c r="C8" s="17">
        <v>0.255296634213453</v>
      </c>
      <c r="D8" s="17">
        <v>0.23342287001178799</v>
      </c>
      <c r="E8" s="17">
        <v>0.286567974157935</v>
      </c>
      <c r="F8" s="17">
        <v>0.29452853146727698</v>
      </c>
      <c r="G8" s="17">
        <v>0.20871631477875</v>
      </c>
      <c r="H8" s="17">
        <v>0.26736359194612602</v>
      </c>
      <c r="I8" s="17">
        <v>0.27116879059500099</v>
      </c>
      <c r="J8" s="17">
        <v>0.23172104858475201</v>
      </c>
    </row>
    <row r="9" spans="2:11" ht="45">
      <c r="B9" s="18" t="s">
        <v>261</v>
      </c>
      <c r="C9" s="17">
        <v>0.17935078407727201</v>
      </c>
      <c r="D9" s="17">
        <v>0.26737879034669598</v>
      </c>
      <c r="E9" s="17">
        <v>0.206115935065426</v>
      </c>
      <c r="F9" s="17">
        <v>0.215322999814993</v>
      </c>
      <c r="G9" s="17">
        <v>0.259931270160906</v>
      </c>
      <c r="H9" s="17">
        <v>0.24120638174581899</v>
      </c>
      <c r="I9" s="17">
        <v>0.21724208751783</v>
      </c>
      <c r="J9" s="17">
        <v>0.25387967548157397</v>
      </c>
    </row>
    <row r="10" spans="2:11" ht="45">
      <c r="B10" s="18" t="s">
        <v>262</v>
      </c>
      <c r="C10" s="17">
        <v>0.107030805249675</v>
      </c>
      <c r="D10" s="17">
        <v>0.189933137241594</v>
      </c>
      <c r="E10" s="17">
        <v>0.147437099789374</v>
      </c>
      <c r="F10" s="17">
        <v>0.14524874170989199</v>
      </c>
      <c r="G10" s="17">
        <v>0.24280810465097799</v>
      </c>
      <c r="H10" s="17">
        <v>0.15903270956944501</v>
      </c>
      <c r="I10" s="17">
        <v>0.15174525323568799</v>
      </c>
      <c r="J10" s="17">
        <v>0.21055229181479199</v>
      </c>
    </row>
    <row r="11" spans="2:11">
      <c r="B11" s="18" t="s">
        <v>61</v>
      </c>
      <c r="C11" s="17">
        <v>0.34396437690861797</v>
      </c>
      <c r="D11" s="17">
        <v>0.174242983329887</v>
      </c>
      <c r="E11" s="17">
        <v>0.21318831144789399</v>
      </c>
      <c r="F11" s="17">
        <v>0.21205538835563001</v>
      </c>
      <c r="G11" s="17">
        <v>0.17110634080745901</v>
      </c>
      <c r="H11" s="17">
        <v>0.204168759005734</v>
      </c>
      <c r="I11" s="17">
        <v>0.233004817217077</v>
      </c>
      <c r="J11" s="17">
        <v>0.160840899056343</v>
      </c>
    </row>
    <row r="12" spans="2:11">
      <c r="B12" s="16"/>
      <c r="C12" s="16"/>
      <c r="D12" s="16"/>
      <c r="E12" s="16"/>
      <c r="F12" s="16"/>
      <c r="G12" s="16"/>
      <c r="H12" s="16"/>
      <c r="I12" s="16"/>
      <c r="J12" s="16"/>
    </row>
    <row r="13" spans="2:11">
      <c r="B13" t="s">
        <v>433</v>
      </c>
    </row>
    <row r="14" spans="2:11">
      <c r="B14" t="s">
        <v>434</v>
      </c>
    </row>
    <row r="18" spans="2:2">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258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0.114357399550981</v>
      </c>
      <c r="D9" s="17">
        <v>0.138688409139784</v>
      </c>
      <c r="E9" s="17">
        <v>9.0425392683297801E-2</v>
      </c>
      <c r="F9" s="17"/>
      <c r="G9" s="17">
        <v>0.15089448220580001</v>
      </c>
      <c r="H9" s="17">
        <v>0.15237639280205501</v>
      </c>
      <c r="I9" s="17">
        <v>0.118655657627196</v>
      </c>
      <c r="J9" s="17">
        <v>9.4053827313342803E-2</v>
      </c>
      <c r="K9" s="17">
        <v>9.3896358309337902E-2</v>
      </c>
      <c r="L9" s="17">
        <v>8.5761261122126398E-2</v>
      </c>
      <c r="M9" s="17"/>
      <c r="N9" s="17">
        <v>0.121873176846754</v>
      </c>
      <c r="O9" s="17">
        <v>0.114310737115166</v>
      </c>
      <c r="P9" s="17">
        <v>0.11978879426514299</v>
      </c>
      <c r="Q9" s="17">
        <v>0.101922499971177</v>
      </c>
      <c r="R9" s="17"/>
      <c r="S9" s="17">
        <v>0.15308556433665699</v>
      </c>
      <c r="T9" s="17">
        <v>9.7336327556905605E-2</v>
      </c>
      <c r="U9" s="17">
        <v>9.8659055630058903E-2</v>
      </c>
      <c r="V9" s="17">
        <v>8.6718338954466595E-2</v>
      </c>
      <c r="W9" s="17">
        <v>9.19251073287181E-2</v>
      </c>
      <c r="X9" s="17">
        <v>0.12539856353457701</v>
      </c>
      <c r="Y9" s="17">
        <v>0.12390670070912201</v>
      </c>
      <c r="Z9" s="17">
        <v>0.13352084355859101</v>
      </c>
      <c r="AA9" s="17">
        <v>0.113733283096631</v>
      </c>
      <c r="AB9" s="17">
        <v>0.11404929453227</v>
      </c>
      <c r="AC9" s="17">
        <v>0.10707117114368001</v>
      </c>
      <c r="AD9" s="17">
        <v>0.11572613195121</v>
      </c>
      <c r="AE9" s="17"/>
      <c r="AF9" s="17">
        <v>0.12088695069840399</v>
      </c>
      <c r="AG9" s="17">
        <v>0.11546365718802599</v>
      </c>
      <c r="AH9" s="17">
        <v>0.105819030797234</v>
      </c>
      <c r="AI9" s="17"/>
      <c r="AJ9" s="17">
        <v>0.131282456856501</v>
      </c>
      <c r="AK9" s="17">
        <v>0.11539485423396099</v>
      </c>
      <c r="AL9" s="17">
        <v>9.1687820107875698E-2</v>
      </c>
      <c r="AM9" s="17">
        <v>0.23172837970561699</v>
      </c>
      <c r="AN9" s="17">
        <v>8.7382423402922293E-2</v>
      </c>
      <c r="AO9" s="17"/>
      <c r="AP9" s="17">
        <v>0.16197272002822899</v>
      </c>
      <c r="AQ9" s="17">
        <v>0.104191803864409</v>
      </c>
      <c r="AR9" s="17">
        <v>0.128620317298553</v>
      </c>
      <c r="AS9" s="17">
        <v>0.13315533270656199</v>
      </c>
      <c r="AT9" s="17">
        <v>4.9427705697355703E-2</v>
      </c>
      <c r="AU9" s="17"/>
      <c r="AV9" s="17">
        <v>0.10307843397557</v>
      </c>
      <c r="AW9" s="17">
        <v>0.100674196202308</v>
      </c>
      <c r="AX9" s="17">
        <v>0.120575504907338</v>
      </c>
      <c r="AY9" s="17">
        <v>0.16268163193350499</v>
      </c>
      <c r="AZ9" s="17">
        <v>0.148561298411233</v>
      </c>
    </row>
    <row r="10" spans="2:52" ht="45">
      <c r="B10" s="18" t="s">
        <v>260</v>
      </c>
      <c r="C10" s="17">
        <v>0.255296634213453</v>
      </c>
      <c r="D10" s="17">
        <v>0.29194447189202699</v>
      </c>
      <c r="E10" s="17">
        <v>0.22073521856369099</v>
      </c>
      <c r="F10" s="17"/>
      <c r="G10" s="17">
        <v>0.315564162910071</v>
      </c>
      <c r="H10" s="17">
        <v>0.24850632696157399</v>
      </c>
      <c r="I10" s="17">
        <v>0.26326354322830697</v>
      </c>
      <c r="J10" s="17">
        <v>0.24914124272878799</v>
      </c>
      <c r="K10" s="17">
        <v>0.23764808797609699</v>
      </c>
      <c r="L10" s="17">
        <v>0.23111086264696101</v>
      </c>
      <c r="M10" s="17"/>
      <c r="N10" s="17">
        <v>0.28250847007199198</v>
      </c>
      <c r="O10" s="17">
        <v>0.26137237382605299</v>
      </c>
      <c r="P10" s="17">
        <v>0.289346618492964</v>
      </c>
      <c r="Q10" s="17">
        <v>0.189623473182398</v>
      </c>
      <c r="R10" s="17"/>
      <c r="S10" s="17">
        <v>0.28814383563566298</v>
      </c>
      <c r="T10" s="17">
        <v>0.24033480974712401</v>
      </c>
      <c r="U10" s="17">
        <v>0.242430900256184</v>
      </c>
      <c r="V10" s="17">
        <v>0.24711636778257201</v>
      </c>
      <c r="W10" s="17">
        <v>0.30437340511408301</v>
      </c>
      <c r="X10" s="17">
        <v>0.21377820954568799</v>
      </c>
      <c r="Y10" s="17">
        <v>0.24808750670239799</v>
      </c>
      <c r="Z10" s="17">
        <v>0.22018775807685101</v>
      </c>
      <c r="AA10" s="17">
        <v>0.26407770702891797</v>
      </c>
      <c r="AB10" s="17">
        <v>0.25558636742366903</v>
      </c>
      <c r="AC10" s="17">
        <v>0.24678869452341201</v>
      </c>
      <c r="AD10" s="17">
        <v>0.28289380864011099</v>
      </c>
      <c r="AE10" s="17"/>
      <c r="AF10" s="17">
        <v>0.24216595338215899</v>
      </c>
      <c r="AG10" s="17">
        <v>0.27419781878306099</v>
      </c>
      <c r="AH10" s="17">
        <v>0.209182739593026</v>
      </c>
      <c r="AI10" s="17"/>
      <c r="AJ10" s="17">
        <v>0.26054295741737798</v>
      </c>
      <c r="AK10" s="17">
        <v>0.26355717294404202</v>
      </c>
      <c r="AL10" s="17">
        <v>0.30723713894459598</v>
      </c>
      <c r="AM10" s="17">
        <v>0.164817583864768</v>
      </c>
      <c r="AN10" s="17">
        <v>0.190564357275982</v>
      </c>
      <c r="AO10" s="17"/>
      <c r="AP10" s="17">
        <v>0.27247902161098497</v>
      </c>
      <c r="AQ10" s="17">
        <v>0.27315469790645502</v>
      </c>
      <c r="AR10" s="17">
        <v>0.27755985854755499</v>
      </c>
      <c r="AS10" s="17">
        <v>0.26166481738845498</v>
      </c>
      <c r="AT10" s="17">
        <v>0.183425611693362</v>
      </c>
      <c r="AU10" s="17"/>
      <c r="AV10" s="17">
        <v>0.224473607135763</v>
      </c>
      <c r="AW10" s="17">
        <v>0.264591665226029</v>
      </c>
      <c r="AX10" s="17">
        <v>0.27728988330592402</v>
      </c>
      <c r="AY10" s="17">
        <v>0.283134080910107</v>
      </c>
      <c r="AZ10" s="17">
        <v>0.40813020519347398</v>
      </c>
    </row>
    <row r="11" spans="2:52" ht="45">
      <c r="B11" s="18" t="s">
        <v>261</v>
      </c>
      <c r="C11" s="17">
        <v>0.17935078407727201</v>
      </c>
      <c r="D11" s="17">
        <v>0.20273983111025401</v>
      </c>
      <c r="E11" s="17">
        <v>0.157208348389688</v>
      </c>
      <c r="F11" s="17"/>
      <c r="G11" s="17">
        <v>0.19635144260224999</v>
      </c>
      <c r="H11" s="17">
        <v>0.19452484436803599</v>
      </c>
      <c r="I11" s="17">
        <v>0.20529096796459501</v>
      </c>
      <c r="J11" s="17">
        <v>0.163149960391273</v>
      </c>
      <c r="K11" s="17">
        <v>0.134734530343736</v>
      </c>
      <c r="L11" s="17">
        <v>0.17763850615583901</v>
      </c>
      <c r="M11" s="17"/>
      <c r="N11" s="17">
        <v>0.19489908931637201</v>
      </c>
      <c r="O11" s="17">
        <v>0.18944408141906399</v>
      </c>
      <c r="P11" s="17">
        <v>0.177069552559111</v>
      </c>
      <c r="Q11" s="17">
        <v>0.154282104701114</v>
      </c>
      <c r="R11" s="17"/>
      <c r="S11" s="17">
        <v>0.17295997166764501</v>
      </c>
      <c r="T11" s="17">
        <v>0.17463389617136699</v>
      </c>
      <c r="U11" s="17">
        <v>0.18844015071947801</v>
      </c>
      <c r="V11" s="17">
        <v>0.17166960689859001</v>
      </c>
      <c r="W11" s="17">
        <v>0.14382432401331099</v>
      </c>
      <c r="X11" s="17">
        <v>0.19609624676665999</v>
      </c>
      <c r="Y11" s="17">
        <v>0.16365963901481201</v>
      </c>
      <c r="Z11" s="17">
        <v>0.18671871082800501</v>
      </c>
      <c r="AA11" s="17">
        <v>0.19602401502904601</v>
      </c>
      <c r="AB11" s="17">
        <v>0.17880826539946801</v>
      </c>
      <c r="AC11" s="17">
        <v>0.20425830965172501</v>
      </c>
      <c r="AD11" s="17">
        <v>0.19207460091221801</v>
      </c>
      <c r="AE11" s="17"/>
      <c r="AF11" s="17">
        <v>0.16422772706465899</v>
      </c>
      <c r="AG11" s="17">
        <v>0.197637230621239</v>
      </c>
      <c r="AH11" s="17">
        <v>0.166071566954306</v>
      </c>
      <c r="AI11" s="17"/>
      <c r="AJ11" s="17">
        <v>0.17855284667219201</v>
      </c>
      <c r="AK11" s="17">
        <v>0.210729296710573</v>
      </c>
      <c r="AL11" s="17">
        <v>0.17223339992171399</v>
      </c>
      <c r="AM11" s="17">
        <v>9.1578387427630997E-2</v>
      </c>
      <c r="AN11" s="17">
        <v>0.14986634486772499</v>
      </c>
      <c r="AO11" s="17"/>
      <c r="AP11" s="17">
        <v>0.214880581607166</v>
      </c>
      <c r="AQ11" s="17">
        <v>0.21161010257604901</v>
      </c>
      <c r="AR11" s="17">
        <v>0.171080405419094</v>
      </c>
      <c r="AS11" s="17">
        <v>0.156622602062506</v>
      </c>
      <c r="AT11" s="17">
        <v>8.7265472539215405E-2</v>
      </c>
      <c r="AU11" s="17"/>
      <c r="AV11" s="17">
        <v>0.16707508602610999</v>
      </c>
      <c r="AW11" s="17">
        <v>0.18105903058160699</v>
      </c>
      <c r="AX11" s="17">
        <v>0.18048970016505</v>
      </c>
      <c r="AY11" s="17">
        <v>0.21729209814918099</v>
      </c>
      <c r="AZ11" s="17">
        <v>0.10660625618936</v>
      </c>
    </row>
    <row r="12" spans="2:52" ht="45">
      <c r="B12" s="18" t="s">
        <v>262</v>
      </c>
      <c r="C12" s="17">
        <v>0.107030805249675</v>
      </c>
      <c r="D12" s="17">
        <v>0.115052258862908</v>
      </c>
      <c r="E12" s="17">
        <v>9.9878978852194003E-2</v>
      </c>
      <c r="F12" s="17"/>
      <c r="G12" s="17">
        <v>9.2680747446152095E-2</v>
      </c>
      <c r="H12" s="17">
        <v>9.7460291630605905E-2</v>
      </c>
      <c r="I12" s="17">
        <v>0.10890937030462999</v>
      </c>
      <c r="J12" s="17">
        <v>9.5087221321233498E-2</v>
      </c>
      <c r="K12" s="17">
        <v>0.11600576808360701</v>
      </c>
      <c r="L12" s="17">
        <v>0.12653029646334801</v>
      </c>
      <c r="M12" s="17"/>
      <c r="N12" s="17">
        <v>9.3711048397079305E-2</v>
      </c>
      <c r="O12" s="17">
        <v>0.108229462005091</v>
      </c>
      <c r="P12" s="17">
        <v>9.5008505021385498E-2</v>
      </c>
      <c r="Q12" s="17">
        <v>0.132004637933127</v>
      </c>
      <c r="R12" s="17"/>
      <c r="S12" s="17">
        <v>0.110436740245221</v>
      </c>
      <c r="T12" s="17">
        <v>0.108007407702347</v>
      </c>
      <c r="U12" s="17">
        <v>0.105168813787291</v>
      </c>
      <c r="V12" s="17">
        <v>9.2458661127224798E-2</v>
      </c>
      <c r="W12" s="17">
        <v>8.4542627597917294E-2</v>
      </c>
      <c r="X12" s="17">
        <v>0.129096843486256</v>
      </c>
      <c r="Y12" s="17">
        <v>9.18501003942995E-2</v>
      </c>
      <c r="Z12" s="17">
        <v>9.8015821582880802E-2</v>
      </c>
      <c r="AA12" s="17">
        <v>0.13213307672440699</v>
      </c>
      <c r="AB12" s="17">
        <v>9.8410766554761595E-2</v>
      </c>
      <c r="AC12" s="17">
        <v>0.12308698188455899</v>
      </c>
      <c r="AD12" s="17">
        <v>8.1418096065933296E-2</v>
      </c>
      <c r="AE12" s="17"/>
      <c r="AF12" s="17">
        <v>0.120252132187129</v>
      </c>
      <c r="AG12" s="17">
        <v>0.102776255905196</v>
      </c>
      <c r="AH12" s="17">
        <v>9.9253209608533399E-2</v>
      </c>
      <c r="AI12" s="17"/>
      <c r="AJ12" s="17">
        <v>0.10554402680307599</v>
      </c>
      <c r="AK12" s="17">
        <v>0.136135149863505</v>
      </c>
      <c r="AL12" s="17">
        <v>6.5743470339915594E-2</v>
      </c>
      <c r="AM12" s="17">
        <v>0.16065243902082499</v>
      </c>
      <c r="AN12" s="17">
        <v>9.5333815160895105E-2</v>
      </c>
      <c r="AO12" s="17"/>
      <c r="AP12" s="17">
        <v>0.108886405613001</v>
      </c>
      <c r="AQ12" s="17">
        <v>0.13495343005529301</v>
      </c>
      <c r="AR12" s="17">
        <v>7.1981652726124598E-2</v>
      </c>
      <c r="AS12" s="17">
        <v>0.10070947589514299</v>
      </c>
      <c r="AT12" s="17">
        <v>7.3659160277990202E-2</v>
      </c>
      <c r="AU12" s="17"/>
      <c r="AV12" s="17">
        <v>0.126354722497067</v>
      </c>
      <c r="AW12" s="17">
        <v>9.9419661007531093E-2</v>
      </c>
      <c r="AX12" s="17">
        <v>0.102398964983007</v>
      </c>
      <c r="AY12" s="17">
        <v>8.4944622492067107E-2</v>
      </c>
      <c r="AZ12" s="17">
        <v>9.9681150501775506E-2</v>
      </c>
    </row>
    <row r="13" spans="2:52">
      <c r="B13" s="18" t="s">
        <v>61</v>
      </c>
      <c r="C13" s="19">
        <v>0.34396437690861797</v>
      </c>
      <c r="D13" s="19">
        <v>0.25157502899502598</v>
      </c>
      <c r="E13" s="19">
        <v>0.43175206151112899</v>
      </c>
      <c r="F13" s="19"/>
      <c r="G13" s="19">
        <v>0.24450916483572599</v>
      </c>
      <c r="H13" s="19">
        <v>0.307132144237728</v>
      </c>
      <c r="I13" s="19">
        <v>0.30388046087527198</v>
      </c>
      <c r="J13" s="19">
        <v>0.39856774824536301</v>
      </c>
      <c r="K13" s="19">
        <v>0.41771525528722198</v>
      </c>
      <c r="L13" s="19">
        <v>0.37895907361172498</v>
      </c>
      <c r="M13" s="19"/>
      <c r="N13" s="19">
        <v>0.30700821536780298</v>
      </c>
      <c r="O13" s="19">
        <v>0.32664334563462599</v>
      </c>
      <c r="P13" s="19">
        <v>0.31878652966139698</v>
      </c>
      <c r="Q13" s="19">
        <v>0.42216728421218302</v>
      </c>
      <c r="R13" s="19"/>
      <c r="S13" s="19">
        <v>0.275373888114814</v>
      </c>
      <c r="T13" s="19">
        <v>0.37968755882225702</v>
      </c>
      <c r="U13" s="19">
        <v>0.36530107960698799</v>
      </c>
      <c r="V13" s="19">
        <v>0.40203702523714602</v>
      </c>
      <c r="W13" s="19">
        <v>0.37533453594597099</v>
      </c>
      <c r="X13" s="19">
        <v>0.33563013666682001</v>
      </c>
      <c r="Y13" s="19">
        <v>0.37249605317937001</v>
      </c>
      <c r="Z13" s="19">
        <v>0.36155686595367198</v>
      </c>
      <c r="AA13" s="19">
        <v>0.29403191812099699</v>
      </c>
      <c r="AB13" s="19">
        <v>0.35314530608983202</v>
      </c>
      <c r="AC13" s="19">
        <v>0.31879484279662401</v>
      </c>
      <c r="AD13" s="19">
        <v>0.32788736243052802</v>
      </c>
      <c r="AE13" s="19"/>
      <c r="AF13" s="19">
        <v>0.35246723666764901</v>
      </c>
      <c r="AG13" s="19">
        <v>0.30992503750247702</v>
      </c>
      <c r="AH13" s="19">
        <v>0.41967345304690101</v>
      </c>
      <c r="AI13" s="19"/>
      <c r="AJ13" s="19">
        <v>0.32407771225085302</v>
      </c>
      <c r="AK13" s="19">
        <v>0.27418352624791797</v>
      </c>
      <c r="AL13" s="19">
        <v>0.363098170685898</v>
      </c>
      <c r="AM13" s="19">
        <v>0.35122320998115902</v>
      </c>
      <c r="AN13" s="19">
        <v>0.47685305929247501</v>
      </c>
      <c r="AO13" s="19"/>
      <c r="AP13" s="19">
        <v>0.24178127114061801</v>
      </c>
      <c r="AQ13" s="19">
        <v>0.27608996559779297</v>
      </c>
      <c r="AR13" s="19">
        <v>0.35075776600867398</v>
      </c>
      <c r="AS13" s="19">
        <v>0.34784777194733402</v>
      </c>
      <c r="AT13" s="19">
        <v>0.60622204979207694</v>
      </c>
      <c r="AU13" s="19"/>
      <c r="AV13" s="19">
        <v>0.37901815036549003</v>
      </c>
      <c r="AW13" s="19">
        <v>0.35425544698252498</v>
      </c>
      <c r="AX13" s="19">
        <v>0.31924594663868</v>
      </c>
      <c r="AY13" s="19">
        <v>0.25194756651514</v>
      </c>
      <c r="AZ13" s="19">
        <v>0.237021089704158</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0.135022219070036</v>
      </c>
      <c r="D9" s="17">
        <v>0.15773925361139399</v>
      </c>
      <c r="E9" s="17">
        <v>0.112794477549588</v>
      </c>
      <c r="F9" s="17"/>
      <c r="G9" s="17">
        <v>0.18729379591561199</v>
      </c>
      <c r="H9" s="17">
        <v>0.143997678266294</v>
      </c>
      <c r="I9" s="17">
        <v>0.14076079848575199</v>
      </c>
      <c r="J9" s="17">
        <v>0.13424311119766699</v>
      </c>
      <c r="K9" s="17">
        <v>0.114441540401407</v>
      </c>
      <c r="L9" s="17">
        <v>0.10270672553226</v>
      </c>
      <c r="M9" s="17"/>
      <c r="N9" s="17">
        <v>0.13515920951473101</v>
      </c>
      <c r="O9" s="17">
        <v>0.12973396020987599</v>
      </c>
      <c r="P9" s="17">
        <v>0.140821730495614</v>
      </c>
      <c r="Q9" s="17">
        <v>0.13592884453263299</v>
      </c>
      <c r="R9" s="17"/>
      <c r="S9" s="17">
        <v>0.173293731221762</v>
      </c>
      <c r="T9" s="17">
        <v>0.12116169458088299</v>
      </c>
      <c r="U9" s="17">
        <v>9.8435550614035305E-2</v>
      </c>
      <c r="V9" s="17">
        <v>0.10807055039748401</v>
      </c>
      <c r="W9" s="17">
        <v>0.103919328277794</v>
      </c>
      <c r="X9" s="17">
        <v>0.14530019968580399</v>
      </c>
      <c r="Y9" s="17">
        <v>0.15466452217940599</v>
      </c>
      <c r="Z9" s="17">
        <v>0.14200789153644</v>
      </c>
      <c r="AA9" s="17">
        <v>0.120377114377201</v>
      </c>
      <c r="AB9" s="17">
        <v>0.16631142332161</v>
      </c>
      <c r="AC9" s="17">
        <v>0.120273752127722</v>
      </c>
      <c r="AD9" s="17">
        <v>0.159370698577777</v>
      </c>
      <c r="AE9" s="17"/>
      <c r="AF9" s="17">
        <v>0.142129238989743</v>
      </c>
      <c r="AG9" s="17">
        <v>0.12450732360891401</v>
      </c>
      <c r="AH9" s="17">
        <v>0.15220696616013399</v>
      </c>
      <c r="AI9" s="17"/>
      <c r="AJ9" s="17">
        <v>0.15523120963135101</v>
      </c>
      <c r="AK9" s="17">
        <v>0.12439677029762</v>
      </c>
      <c r="AL9" s="17">
        <v>0.121976717750265</v>
      </c>
      <c r="AM9" s="17">
        <v>0.208862841854902</v>
      </c>
      <c r="AN9" s="17">
        <v>0.11078176273547</v>
      </c>
      <c r="AO9" s="17"/>
      <c r="AP9" s="17">
        <v>0.173069682275269</v>
      </c>
      <c r="AQ9" s="17">
        <v>0.11814783804213801</v>
      </c>
      <c r="AR9" s="17">
        <v>0.139372340464712</v>
      </c>
      <c r="AS9" s="17">
        <v>0.16938735545309799</v>
      </c>
      <c r="AT9" s="17">
        <v>7.9726065806476107E-2</v>
      </c>
      <c r="AU9" s="17"/>
      <c r="AV9" s="17">
        <v>0.12702483705451501</v>
      </c>
      <c r="AW9" s="17">
        <v>0.120282082331294</v>
      </c>
      <c r="AX9" s="17">
        <v>0.137423484331617</v>
      </c>
      <c r="AY9" s="17">
        <v>0.16266727034526099</v>
      </c>
      <c r="AZ9" s="17">
        <v>0.18741248550787001</v>
      </c>
    </row>
    <row r="10" spans="2:52" ht="45">
      <c r="B10" s="18" t="s">
        <v>260</v>
      </c>
      <c r="C10" s="17">
        <v>0.23342287001178799</v>
      </c>
      <c r="D10" s="17">
        <v>0.25617302208759801</v>
      </c>
      <c r="E10" s="17">
        <v>0.21184906689323599</v>
      </c>
      <c r="F10" s="17"/>
      <c r="G10" s="17">
        <v>0.26530709842074202</v>
      </c>
      <c r="H10" s="17">
        <v>0.26766377337555602</v>
      </c>
      <c r="I10" s="17">
        <v>0.22312083920818601</v>
      </c>
      <c r="J10" s="17">
        <v>0.20148502054426201</v>
      </c>
      <c r="K10" s="17">
        <v>0.22841741400281901</v>
      </c>
      <c r="L10" s="17">
        <v>0.221976323333933</v>
      </c>
      <c r="M10" s="17"/>
      <c r="N10" s="17">
        <v>0.24832755233199599</v>
      </c>
      <c r="O10" s="17">
        <v>0.223565302700268</v>
      </c>
      <c r="P10" s="17">
        <v>0.257258159600597</v>
      </c>
      <c r="Q10" s="17">
        <v>0.20534466581100599</v>
      </c>
      <c r="R10" s="17"/>
      <c r="S10" s="17">
        <v>0.25753854758796402</v>
      </c>
      <c r="T10" s="17">
        <v>0.25539621221794501</v>
      </c>
      <c r="U10" s="17">
        <v>0.24772451903061399</v>
      </c>
      <c r="V10" s="17">
        <v>0.208927019593906</v>
      </c>
      <c r="W10" s="17">
        <v>0.2444482379688</v>
      </c>
      <c r="X10" s="17">
        <v>0.17882176276821099</v>
      </c>
      <c r="Y10" s="17">
        <v>0.21116912837993601</v>
      </c>
      <c r="Z10" s="17">
        <v>0.27817582528141199</v>
      </c>
      <c r="AA10" s="17">
        <v>0.24371573920201201</v>
      </c>
      <c r="AB10" s="17">
        <v>0.23020220164271299</v>
      </c>
      <c r="AC10" s="17">
        <v>0.18502033655889</v>
      </c>
      <c r="AD10" s="17">
        <v>0.25136736161895601</v>
      </c>
      <c r="AE10" s="17"/>
      <c r="AF10" s="17">
        <v>0.24285434189129701</v>
      </c>
      <c r="AG10" s="17">
        <v>0.235324797749944</v>
      </c>
      <c r="AH10" s="17">
        <v>0.199904372493204</v>
      </c>
      <c r="AI10" s="17"/>
      <c r="AJ10" s="17">
        <v>0.26046555777485803</v>
      </c>
      <c r="AK10" s="17">
        <v>0.22761428439827899</v>
      </c>
      <c r="AL10" s="17">
        <v>0.2215765694764</v>
      </c>
      <c r="AM10" s="17">
        <v>0.16500011553971</v>
      </c>
      <c r="AN10" s="17">
        <v>0.18140849760376199</v>
      </c>
      <c r="AO10" s="17"/>
      <c r="AP10" s="17">
        <v>0.25970107244034302</v>
      </c>
      <c r="AQ10" s="17">
        <v>0.22812406992468001</v>
      </c>
      <c r="AR10" s="17">
        <v>0.27887726272360502</v>
      </c>
      <c r="AS10" s="17">
        <v>0.27444871555394801</v>
      </c>
      <c r="AT10" s="17">
        <v>0.202693372458737</v>
      </c>
      <c r="AU10" s="17"/>
      <c r="AV10" s="17">
        <v>0.22055511045724599</v>
      </c>
      <c r="AW10" s="17">
        <v>0.22025520664431</v>
      </c>
      <c r="AX10" s="17">
        <v>0.240678357745089</v>
      </c>
      <c r="AY10" s="17">
        <v>0.26554647512622398</v>
      </c>
      <c r="AZ10" s="17">
        <v>0.24670911458293801</v>
      </c>
    </row>
    <row r="11" spans="2:52" ht="45">
      <c r="B11" s="18" t="s">
        <v>261</v>
      </c>
      <c r="C11" s="17">
        <v>0.26737879034669598</v>
      </c>
      <c r="D11" s="17">
        <v>0.27307064214807403</v>
      </c>
      <c r="E11" s="17">
        <v>0.26214961076458199</v>
      </c>
      <c r="F11" s="17"/>
      <c r="G11" s="17">
        <v>0.28497656495517298</v>
      </c>
      <c r="H11" s="17">
        <v>0.24647558399010699</v>
      </c>
      <c r="I11" s="17">
        <v>0.265716927946061</v>
      </c>
      <c r="J11" s="17">
        <v>0.26901858606110601</v>
      </c>
      <c r="K11" s="17">
        <v>0.24827848583527601</v>
      </c>
      <c r="L11" s="17">
        <v>0.28557751392058001</v>
      </c>
      <c r="M11" s="17"/>
      <c r="N11" s="17">
        <v>0.312212198129727</v>
      </c>
      <c r="O11" s="17">
        <v>0.30190177116828198</v>
      </c>
      <c r="P11" s="17">
        <v>0.25962555320928798</v>
      </c>
      <c r="Q11" s="17">
        <v>0.19111261819109701</v>
      </c>
      <c r="R11" s="17"/>
      <c r="S11" s="17">
        <v>0.225478122716222</v>
      </c>
      <c r="T11" s="17">
        <v>0.26464579287705597</v>
      </c>
      <c r="U11" s="17">
        <v>0.32272323405070902</v>
      </c>
      <c r="V11" s="17">
        <v>0.28044010388331397</v>
      </c>
      <c r="W11" s="17">
        <v>0.25463084741497399</v>
      </c>
      <c r="X11" s="17">
        <v>0.293936481563983</v>
      </c>
      <c r="Y11" s="17">
        <v>0.226965645095382</v>
      </c>
      <c r="Z11" s="17">
        <v>0.225120510767262</v>
      </c>
      <c r="AA11" s="17">
        <v>0.28659798356504901</v>
      </c>
      <c r="AB11" s="17">
        <v>0.27640974266791901</v>
      </c>
      <c r="AC11" s="17">
        <v>0.30352369742267898</v>
      </c>
      <c r="AD11" s="17">
        <v>0.24436244310391</v>
      </c>
      <c r="AE11" s="17"/>
      <c r="AF11" s="17">
        <v>0.23672686061140699</v>
      </c>
      <c r="AG11" s="17">
        <v>0.30743192804170599</v>
      </c>
      <c r="AH11" s="17">
        <v>0.21826168550474101</v>
      </c>
      <c r="AI11" s="17"/>
      <c r="AJ11" s="17">
        <v>0.25543364945964703</v>
      </c>
      <c r="AK11" s="17">
        <v>0.29573447550599802</v>
      </c>
      <c r="AL11" s="17">
        <v>0.34937468892023399</v>
      </c>
      <c r="AM11" s="17">
        <v>0.24387978049821199</v>
      </c>
      <c r="AN11" s="17">
        <v>0.19635171146098801</v>
      </c>
      <c r="AO11" s="17"/>
      <c r="AP11" s="17">
        <v>0.27006217808567901</v>
      </c>
      <c r="AQ11" s="17">
        <v>0.31079264239153798</v>
      </c>
      <c r="AR11" s="17">
        <v>0.32712471529213699</v>
      </c>
      <c r="AS11" s="17">
        <v>0.22603270145401</v>
      </c>
      <c r="AT11" s="17">
        <v>0.18984239293279301</v>
      </c>
      <c r="AU11" s="17"/>
      <c r="AV11" s="17">
        <v>0.214279444906118</v>
      </c>
      <c r="AW11" s="17">
        <v>0.29380055914887998</v>
      </c>
      <c r="AX11" s="17">
        <v>0.308373209755616</v>
      </c>
      <c r="AY11" s="17">
        <v>0.30796273756748399</v>
      </c>
      <c r="AZ11" s="17">
        <v>0.26386509543132303</v>
      </c>
    </row>
    <row r="12" spans="2:52" ht="45">
      <c r="B12" s="18" t="s">
        <v>262</v>
      </c>
      <c r="C12" s="17">
        <v>0.189933137241594</v>
      </c>
      <c r="D12" s="17">
        <v>0.189753844125891</v>
      </c>
      <c r="E12" s="17">
        <v>0.19130192863675799</v>
      </c>
      <c r="F12" s="17"/>
      <c r="G12" s="17">
        <v>0.116426905335096</v>
      </c>
      <c r="H12" s="17">
        <v>0.145828570829698</v>
      </c>
      <c r="I12" s="17">
        <v>0.164943063095986</v>
      </c>
      <c r="J12" s="17">
        <v>0.18598023887917001</v>
      </c>
      <c r="K12" s="17">
        <v>0.24214847278964899</v>
      </c>
      <c r="L12" s="17">
        <v>0.26333001032300601</v>
      </c>
      <c r="M12" s="17"/>
      <c r="N12" s="17">
        <v>0.1720109510108</v>
      </c>
      <c r="O12" s="17">
        <v>0.19500120458411899</v>
      </c>
      <c r="P12" s="17">
        <v>0.17805100823384901</v>
      </c>
      <c r="Q12" s="17">
        <v>0.21481232185778401</v>
      </c>
      <c r="R12" s="17"/>
      <c r="S12" s="17">
        <v>0.17490885570593201</v>
      </c>
      <c r="T12" s="17">
        <v>0.173534052374195</v>
      </c>
      <c r="U12" s="17">
        <v>0.19784078168601901</v>
      </c>
      <c r="V12" s="17">
        <v>0.173577691405331</v>
      </c>
      <c r="W12" s="17">
        <v>0.203740133047527</v>
      </c>
      <c r="X12" s="17">
        <v>0.20656677475854601</v>
      </c>
      <c r="Y12" s="17">
        <v>0.225188603355371</v>
      </c>
      <c r="Z12" s="17">
        <v>0.17561490710143199</v>
      </c>
      <c r="AA12" s="17">
        <v>0.205803300646032</v>
      </c>
      <c r="AB12" s="17">
        <v>0.15802702578795999</v>
      </c>
      <c r="AC12" s="17">
        <v>0.21856558932510101</v>
      </c>
      <c r="AD12" s="17">
        <v>0.19184430179296699</v>
      </c>
      <c r="AE12" s="17"/>
      <c r="AF12" s="17">
        <v>0.22044086189711901</v>
      </c>
      <c r="AG12" s="17">
        <v>0.19420651680707299</v>
      </c>
      <c r="AH12" s="17">
        <v>0.150899053092166</v>
      </c>
      <c r="AI12" s="17"/>
      <c r="AJ12" s="17">
        <v>0.20689898408309901</v>
      </c>
      <c r="AK12" s="17">
        <v>0.21860145609090501</v>
      </c>
      <c r="AL12" s="17">
        <v>0.13537631964567701</v>
      </c>
      <c r="AM12" s="17">
        <v>0.16322382048712</v>
      </c>
      <c r="AN12" s="17">
        <v>0.15641767792370301</v>
      </c>
      <c r="AO12" s="17"/>
      <c r="AP12" s="17">
        <v>0.21553288212493699</v>
      </c>
      <c r="AQ12" s="17">
        <v>0.22463498804985399</v>
      </c>
      <c r="AR12" s="17">
        <v>0.12006204523486</v>
      </c>
      <c r="AS12" s="17">
        <v>0.16299047135488101</v>
      </c>
      <c r="AT12" s="17">
        <v>0.13502904733554</v>
      </c>
      <c r="AU12" s="17"/>
      <c r="AV12" s="17">
        <v>0.22591747557278399</v>
      </c>
      <c r="AW12" s="17">
        <v>0.18050985340853401</v>
      </c>
      <c r="AX12" s="17">
        <v>0.17079693918509101</v>
      </c>
      <c r="AY12" s="17">
        <v>0.15237149413919199</v>
      </c>
      <c r="AZ12" s="17">
        <v>0.13234923068073601</v>
      </c>
    </row>
    <row r="13" spans="2:52">
      <c r="B13" s="18" t="s">
        <v>61</v>
      </c>
      <c r="C13" s="19">
        <v>0.174242983329887</v>
      </c>
      <c r="D13" s="19">
        <v>0.123263238027043</v>
      </c>
      <c r="E13" s="19">
        <v>0.22190491615583499</v>
      </c>
      <c r="F13" s="19"/>
      <c r="G13" s="19">
        <v>0.14599563537337701</v>
      </c>
      <c r="H13" s="19">
        <v>0.19603439353834601</v>
      </c>
      <c r="I13" s="19">
        <v>0.20545837126401401</v>
      </c>
      <c r="J13" s="19">
        <v>0.20927304331779401</v>
      </c>
      <c r="K13" s="19">
        <v>0.166714086970849</v>
      </c>
      <c r="L13" s="19">
        <v>0.12640942689022</v>
      </c>
      <c r="M13" s="19"/>
      <c r="N13" s="19">
        <v>0.132290089012745</v>
      </c>
      <c r="O13" s="19">
        <v>0.14979776133745401</v>
      </c>
      <c r="P13" s="19">
        <v>0.16424354846065201</v>
      </c>
      <c r="Q13" s="19">
        <v>0.25280154960748003</v>
      </c>
      <c r="R13" s="19"/>
      <c r="S13" s="19">
        <v>0.16878074276812099</v>
      </c>
      <c r="T13" s="19">
        <v>0.18526224794992099</v>
      </c>
      <c r="U13" s="19">
        <v>0.13327591461862201</v>
      </c>
      <c r="V13" s="19">
        <v>0.228984634719965</v>
      </c>
      <c r="W13" s="19">
        <v>0.193261453290904</v>
      </c>
      <c r="X13" s="19">
        <v>0.17537478122345601</v>
      </c>
      <c r="Y13" s="19">
        <v>0.182012100989904</v>
      </c>
      <c r="Z13" s="19">
        <v>0.17908086531345399</v>
      </c>
      <c r="AA13" s="19">
        <v>0.14350586220970599</v>
      </c>
      <c r="AB13" s="19">
        <v>0.16904960657979901</v>
      </c>
      <c r="AC13" s="19">
        <v>0.172616624565607</v>
      </c>
      <c r="AD13" s="19">
        <v>0.153055194906391</v>
      </c>
      <c r="AE13" s="19"/>
      <c r="AF13" s="19">
        <v>0.15784869661043399</v>
      </c>
      <c r="AG13" s="19">
        <v>0.13852943379236299</v>
      </c>
      <c r="AH13" s="19">
        <v>0.278727922749755</v>
      </c>
      <c r="AI13" s="19"/>
      <c r="AJ13" s="19">
        <v>0.121970599051045</v>
      </c>
      <c r="AK13" s="19">
        <v>0.13365301370719801</v>
      </c>
      <c r="AL13" s="19">
        <v>0.171695704207423</v>
      </c>
      <c r="AM13" s="19">
        <v>0.219033441620055</v>
      </c>
      <c r="AN13" s="19">
        <v>0.355040350276077</v>
      </c>
      <c r="AO13" s="19"/>
      <c r="AP13" s="19">
        <v>8.1634185073771903E-2</v>
      </c>
      <c r="AQ13" s="19">
        <v>0.11830046159179</v>
      </c>
      <c r="AR13" s="19">
        <v>0.13456363628468701</v>
      </c>
      <c r="AS13" s="19">
        <v>0.16714075618406299</v>
      </c>
      <c r="AT13" s="19">
        <v>0.39270912146645498</v>
      </c>
      <c r="AU13" s="19"/>
      <c r="AV13" s="19">
        <v>0.21222313200933701</v>
      </c>
      <c r="AW13" s="19">
        <v>0.185152298466982</v>
      </c>
      <c r="AX13" s="19">
        <v>0.142728008982588</v>
      </c>
      <c r="AY13" s="19">
        <v>0.111452022821839</v>
      </c>
      <c r="AZ13" s="19">
        <v>0.169664073797134</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0.14669067953937001</v>
      </c>
      <c r="D9" s="17">
        <v>0.170623136166831</v>
      </c>
      <c r="E9" s="17">
        <v>0.123822448532077</v>
      </c>
      <c r="F9" s="17"/>
      <c r="G9" s="17">
        <v>0.15817424494405799</v>
      </c>
      <c r="H9" s="17">
        <v>0.14494414005380701</v>
      </c>
      <c r="I9" s="17">
        <v>0.135411628219546</v>
      </c>
      <c r="J9" s="17">
        <v>0.14759256249085201</v>
      </c>
      <c r="K9" s="17">
        <v>0.156375371691688</v>
      </c>
      <c r="L9" s="17">
        <v>0.14243461573866101</v>
      </c>
      <c r="M9" s="17"/>
      <c r="N9" s="17">
        <v>0.153901386539496</v>
      </c>
      <c r="O9" s="17">
        <v>0.12642161635868199</v>
      </c>
      <c r="P9" s="17">
        <v>0.147006561154847</v>
      </c>
      <c r="Q9" s="17">
        <v>0.159482803366335</v>
      </c>
      <c r="R9" s="17"/>
      <c r="S9" s="17">
        <v>0.161706029248087</v>
      </c>
      <c r="T9" s="17">
        <v>0.13594058453820401</v>
      </c>
      <c r="U9" s="17">
        <v>0.12510811657432899</v>
      </c>
      <c r="V9" s="17">
        <v>0.140806766896824</v>
      </c>
      <c r="W9" s="17">
        <v>0.15186775174158201</v>
      </c>
      <c r="X9" s="17">
        <v>0.131631874288161</v>
      </c>
      <c r="Y9" s="17">
        <v>0.16793909494556</v>
      </c>
      <c r="Z9" s="17">
        <v>0.14764823748745601</v>
      </c>
      <c r="AA9" s="17">
        <v>0.136677741727147</v>
      </c>
      <c r="AB9" s="17">
        <v>0.17660419663542201</v>
      </c>
      <c r="AC9" s="17">
        <v>0.14652169091195599</v>
      </c>
      <c r="AD9" s="17">
        <v>0.120827412736098</v>
      </c>
      <c r="AE9" s="17"/>
      <c r="AF9" s="17">
        <v>0.16301081997380901</v>
      </c>
      <c r="AG9" s="17">
        <v>0.14624480383779101</v>
      </c>
      <c r="AH9" s="17">
        <v>0.140178787314267</v>
      </c>
      <c r="AI9" s="17"/>
      <c r="AJ9" s="17">
        <v>0.18121879804067201</v>
      </c>
      <c r="AK9" s="17">
        <v>0.12205320671534201</v>
      </c>
      <c r="AL9" s="17">
        <v>0.133642474992023</v>
      </c>
      <c r="AM9" s="17">
        <v>0.26002599870395998</v>
      </c>
      <c r="AN9" s="17">
        <v>0.11911496222458599</v>
      </c>
      <c r="AO9" s="17"/>
      <c r="AP9" s="17">
        <v>0.19311211709419199</v>
      </c>
      <c r="AQ9" s="17">
        <v>0.115565431775112</v>
      </c>
      <c r="AR9" s="17">
        <v>0.14813016893504599</v>
      </c>
      <c r="AS9" s="17">
        <v>0.193252682967675</v>
      </c>
      <c r="AT9" s="17">
        <v>0.119255400160503</v>
      </c>
      <c r="AU9" s="17"/>
      <c r="AV9" s="17">
        <v>0.158458428936675</v>
      </c>
      <c r="AW9" s="17">
        <v>0.140050153539094</v>
      </c>
      <c r="AX9" s="17">
        <v>0.13782475555273199</v>
      </c>
      <c r="AY9" s="17">
        <v>0.15053922167193301</v>
      </c>
      <c r="AZ9" s="17">
        <v>0.16889501075593599</v>
      </c>
    </row>
    <row r="10" spans="2:52" ht="45">
      <c r="B10" s="18" t="s">
        <v>260</v>
      </c>
      <c r="C10" s="17">
        <v>0.286567974157935</v>
      </c>
      <c r="D10" s="17">
        <v>0.30217330634922601</v>
      </c>
      <c r="E10" s="17">
        <v>0.27182596359202299</v>
      </c>
      <c r="F10" s="17"/>
      <c r="G10" s="17">
        <v>0.32518234887825798</v>
      </c>
      <c r="H10" s="17">
        <v>0.298790735047259</v>
      </c>
      <c r="I10" s="17">
        <v>0.28698840500237299</v>
      </c>
      <c r="J10" s="17">
        <v>0.28333093034779</v>
      </c>
      <c r="K10" s="17">
        <v>0.25592275997994701</v>
      </c>
      <c r="L10" s="17">
        <v>0.27377370685802099</v>
      </c>
      <c r="M10" s="17"/>
      <c r="N10" s="17">
        <v>0.32659075180929897</v>
      </c>
      <c r="O10" s="17">
        <v>0.30080064327832401</v>
      </c>
      <c r="P10" s="17">
        <v>0.30587309654592398</v>
      </c>
      <c r="Q10" s="17">
        <v>0.21103406632022201</v>
      </c>
      <c r="R10" s="17"/>
      <c r="S10" s="17">
        <v>0.28664870425684802</v>
      </c>
      <c r="T10" s="17">
        <v>0.29039778803914201</v>
      </c>
      <c r="U10" s="17">
        <v>0.31207517884242703</v>
      </c>
      <c r="V10" s="17">
        <v>0.28529137862381598</v>
      </c>
      <c r="W10" s="17">
        <v>0.30048128930302898</v>
      </c>
      <c r="X10" s="17">
        <v>0.28406120705003302</v>
      </c>
      <c r="Y10" s="17">
        <v>0.29091020272060902</v>
      </c>
      <c r="Z10" s="17">
        <v>0.24061123897453199</v>
      </c>
      <c r="AA10" s="17">
        <v>0.288183216399228</v>
      </c>
      <c r="AB10" s="17">
        <v>0.27743709611695</v>
      </c>
      <c r="AC10" s="17">
        <v>0.22295533615917601</v>
      </c>
      <c r="AD10" s="17">
        <v>0.35764986915496699</v>
      </c>
      <c r="AE10" s="17"/>
      <c r="AF10" s="17">
        <v>0.28417113539761901</v>
      </c>
      <c r="AG10" s="17">
        <v>0.29937867801677298</v>
      </c>
      <c r="AH10" s="17">
        <v>0.26064642413232297</v>
      </c>
      <c r="AI10" s="17"/>
      <c r="AJ10" s="17">
        <v>0.321209762125783</v>
      </c>
      <c r="AK10" s="17">
        <v>0.28783448303483999</v>
      </c>
      <c r="AL10" s="17">
        <v>0.27822983743243701</v>
      </c>
      <c r="AM10" s="17">
        <v>0.225412244602058</v>
      </c>
      <c r="AN10" s="17">
        <v>0.227102324524002</v>
      </c>
      <c r="AO10" s="17"/>
      <c r="AP10" s="17">
        <v>0.33205128454949601</v>
      </c>
      <c r="AQ10" s="17">
        <v>0.303467048063918</v>
      </c>
      <c r="AR10" s="17">
        <v>0.30620198419957301</v>
      </c>
      <c r="AS10" s="17">
        <v>0.27397866015351202</v>
      </c>
      <c r="AT10" s="17">
        <v>0.22652836731447901</v>
      </c>
      <c r="AU10" s="17"/>
      <c r="AV10" s="17">
        <v>0.23755566914467999</v>
      </c>
      <c r="AW10" s="17">
        <v>0.29113185034646399</v>
      </c>
      <c r="AX10" s="17">
        <v>0.33554767898394899</v>
      </c>
      <c r="AY10" s="17">
        <v>0.317099503474913</v>
      </c>
      <c r="AZ10" s="17">
        <v>0.22933711893120901</v>
      </c>
    </row>
    <row r="11" spans="2:52" ht="45">
      <c r="B11" s="18" t="s">
        <v>261</v>
      </c>
      <c r="C11" s="17">
        <v>0.206115935065426</v>
      </c>
      <c r="D11" s="17">
        <v>0.21829781042028101</v>
      </c>
      <c r="E11" s="17">
        <v>0.193887117431359</v>
      </c>
      <c r="F11" s="17"/>
      <c r="G11" s="17">
        <v>0.22071220635851599</v>
      </c>
      <c r="H11" s="17">
        <v>0.22209005040420399</v>
      </c>
      <c r="I11" s="17">
        <v>0.210323559185396</v>
      </c>
      <c r="J11" s="17">
        <v>0.18813764783103201</v>
      </c>
      <c r="K11" s="17">
        <v>0.19822005091772599</v>
      </c>
      <c r="L11" s="17">
        <v>0.199850046037059</v>
      </c>
      <c r="M11" s="17"/>
      <c r="N11" s="17">
        <v>0.22384816483898301</v>
      </c>
      <c r="O11" s="17">
        <v>0.218086922618728</v>
      </c>
      <c r="P11" s="17">
        <v>0.20155446228844501</v>
      </c>
      <c r="Q11" s="17">
        <v>0.17995838113807799</v>
      </c>
      <c r="R11" s="17"/>
      <c r="S11" s="17">
        <v>0.21348362402009999</v>
      </c>
      <c r="T11" s="17">
        <v>0.20567689008113699</v>
      </c>
      <c r="U11" s="17">
        <v>0.21599367825372701</v>
      </c>
      <c r="V11" s="17">
        <v>0.175564355227079</v>
      </c>
      <c r="W11" s="17">
        <v>0.16591757235622501</v>
      </c>
      <c r="X11" s="17">
        <v>0.18907514672349801</v>
      </c>
      <c r="Y11" s="17">
        <v>0.21149996685119901</v>
      </c>
      <c r="Z11" s="17">
        <v>0.24193825941142999</v>
      </c>
      <c r="AA11" s="17">
        <v>0.23779493298620499</v>
      </c>
      <c r="AB11" s="17">
        <v>0.19834949662479501</v>
      </c>
      <c r="AC11" s="17">
        <v>0.25733286700612201</v>
      </c>
      <c r="AD11" s="17">
        <v>0.14352975862195699</v>
      </c>
      <c r="AE11" s="17"/>
      <c r="AF11" s="17">
        <v>0.18281368487246599</v>
      </c>
      <c r="AG11" s="17">
        <v>0.23298815866581801</v>
      </c>
      <c r="AH11" s="17">
        <v>0.169076819523926</v>
      </c>
      <c r="AI11" s="17"/>
      <c r="AJ11" s="17">
        <v>0.18829465057453099</v>
      </c>
      <c r="AK11" s="17">
        <v>0.24721230517262499</v>
      </c>
      <c r="AL11" s="17">
        <v>0.23134628288834699</v>
      </c>
      <c r="AM11" s="17">
        <v>0.128877714264411</v>
      </c>
      <c r="AN11" s="17">
        <v>0.15043253197845399</v>
      </c>
      <c r="AO11" s="17"/>
      <c r="AP11" s="17">
        <v>0.201587615883904</v>
      </c>
      <c r="AQ11" s="17">
        <v>0.24620999067507901</v>
      </c>
      <c r="AR11" s="17">
        <v>0.237802909140227</v>
      </c>
      <c r="AS11" s="17">
        <v>0.16888772007547601</v>
      </c>
      <c r="AT11" s="17">
        <v>0.12718012015551</v>
      </c>
      <c r="AU11" s="17"/>
      <c r="AV11" s="17">
        <v>0.18484857490415901</v>
      </c>
      <c r="AW11" s="17">
        <v>0.20783913164977799</v>
      </c>
      <c r="AX11" s="17">
        <v>0.206107947669769</v>
      </c>
      <c r="AY11" s="17">
        <v>0.26715828916613299</v>
      </c>
      <c r="AZ11" s="17">
        <v>0.24518355121365601</v>
      </c>
    </row>
    <row r="12" spans="2:52" ht="45">
      <c r="B12" s="18" t="s">
        <v>262</v>
      </c>
      <c r="C12" s="17">
        <v>0.147437099789374</v>
      </c>
      <c r="D12" s="17">
        <v>0.15195445432625099</v>
      </c>
      <c r="E12" s="17">
        <v>0.143047919279993</v>
      </c>
      <c r="F12" s="17"/>
      <c r="G12" s="17">
        <v>0.12746522193414001</v>
      </c>
      <c r="H12" s="17">
        <v>0.116737004823649</v>
      </c>
      <c r="I12" s="17">
        <v>0.128500920219558</v>
      </c>
      <c r="J12" s="17">
        <v>0.13653247374720801</v>
      </c>
      <c r="K12" s="17">
        <v>0.161515203969886</v>
      </c>
      <c r="L12" s="17">
        <v>0.200609141801013</v>
      </c>
      <c r="M12" s="17"/>
      <c r="N12" s="17">
        <v>0.13881040850601301</v>
      </c>
      <c r="O12" s="17">
        <v>0.149124154852393</v>
      </c>
      <c r="P12" s="17">
        <v>0.138288482135214</v>
      </c>
      <c r="Q12" s="17">
        <v>0.16286132988093799</v>
      </c>
      <c r="R12" s="17"/>
      <c r="S12" s="17">
        <v>0.139615977106363</v>
      </c>
      <c r="T12" s="17">
        <v>0.13339643225928299</v>
      </c>
      <c r="U12" s="17">
        <v>0.17727560326137001</v>
      </c>
      <c r="V12" s="17">
        <v>0.13067945195234101</v>
      </c>
      <c r="W12" s="17">
        <v>0.132178163337759</v>
      </c>
      <c r="X12" s="17">
        <v>0.16367227830631201</v>
      </c>
      <c r="Y12" s="17">
        <v>0.13786710577948699</v>
      </c>
      <c r="Z12" s="17">
        <v>0.14203466778916601</v>
      </c>
      <c r="AA12" s="17">
        <v>0.14782422857133701</v>
      </c>
      <c r="AB12" s="17">
        <v>0.141616571436988</v>
      </c>
      <c r="AC12" s="17">
        <v>0.18578047930656899</v>
      </c>
      <c r="AD12" s="17">
        <v>0.187237320739291</v>
      </c>
      <c r="AE12" s="17"/>
      <c r="AF12" s="17">
        <v>0.166756064359184</v>
      </c>
      <c r="AG12" s="17">
        <v>0.158621083117617</v>
      </c>
      <c r="AH12" s="17">
        <v>8.2864440386013094E-2</v>
      </c>
      <c r="AI12" s="17"/>
      <c r="AJ12" s="17">
        <v>0.140052113664318</v>
      </c>
      <c r="AK12" s="17">
        <v>0.18438475468982701</v>
      </c>
      <c r="AL12" s="17">
        <v>0.15039960315495901</v>
      </c>
      <c r="AM12" s="17">
        <v>0.21540140732042301</v>
      </c>
      <c r="AN12" s="17">
        <v>9.1195240437630901E-2</v>
      </c>
      <c r="AO12" s="17"/>
      <c r="AP12" s="17">
        <v>0.140949788264044</v>
      </c>
      <c r="AQ12" s="17">
        <v>0.17803271128710599</v>
      </c>
      <c r="AR12" s="17">
        <v>0.13846633574455</v>
      </c>
      <c r="AS12" s="17">
        <v>0.13600953166183299</v>
      </c>
      <c r="AT12" s="17">
        <v>9.7012808905198797E-2</v>
      </c>
      <c r="AU12" s="17"/>
      <c r="AV12" s="17">
        <v>0.16355969716966701</v>
      </c>
      <c r="AW12" s="17">
        <v>0.132737880086362</v>
      </c>
      <c r="AX12" s="17">
        <v>0.14323702003771999</v>
      </c>
      <c r="AY12" s="17">
        <v>0.122816680610026</v>
      </c>
      <c r="AZ12" s="17">
        <v>0.18727244243666599</v>
      </c>
    </row>
    <row r="13" spans="2:52">
      <c r="B13" s="18" t="s">
        <v>61</v>
      </c>
      <c r="C13" s="19">
        <v>0.21318831144789399</v>
      </c>
      <c r="D13" s="19">
        <v>0.15695129273740999</v>
      </c>
      <c r="E13" s="19">
        <v>0.26741655116454799</v>
      </c>
      <c r="F13" s="19"/>
      <c r="G13" s="19">
        <v>0.16846597788502801</v>
      </c>
      <c r="H13" s="19">
        <v>0.21743806967108101</v>
      </c>
      <c r="I13" s="19">
        <v>0.23877548737312801</v>
      </c>
      <c r="J13" s="19">
        <v>0.244406385583118</v>
      </c>
      <c r="K13" s="19">
        <v>0.227966613440754</v>
      </c>
      <c r="L13" s="19">
        <v>0.183332489565246</v>
      </c>
      <c r="M13" s="19"/>
      <c r="N13" s="19">
        <v>0.15684928830621001</v>
      </c>
      <c r="O13" s="19">
        <v>0.205566662891875</v>
      </c>
      <c r="P13" s="19">
        <v>0.20727739787557001</v>
      </c>
      <c r="Q13" s="19">
        <v>0.28666341929442701</v>
      </c>
      <c r="R13" s="19"/>
      <c r="S13" s="19">
        <v>0.19854566536860299</v>
      </c>
      <c r="T13" s="19">
        <v>0.23458830508223399</v>
      </c>
      <c r="U13" s="19">
        <v>0.16954742306814799</v>
      </c>
      <c r="V13" s="19">
        <v>0.26765804729994003</v>
      </c>
      <c r="W13" s="19">
        <v>0.249555223261405</v>
      </c>
      <c r="X13" s="19">
        <v>0.23155949363199599</v>
      </c>
      <c r="Y13" s="19">
        <v>0.191783629703145</v>
      </c>
      <c r="Z13" s="19">
        <v>0.227767596337417</v>
      </c>
      <c r="AA13" s="19">
        <v>0.18951988031608399</v>
      </c>
      <c r="AB13" s="19">
        <v>0.20599263918584501</v>
      </c>
      <c r="AC13" s="19">
        <v>0.18740962661617699</v>
      </c>
      <c r="AD13" s="19">
        <v>0.190755638747686</v>
      </c>
      <c r="AE13" s="19"/>
      <c r="AF13" s="19">
        <v>0.20324829539692099</v>
      </c>
      <c r="AG13" s="19">
        <v>0.162767276362002</v>
      </c>
      <c r="AH13" s="19">
        <v>0.34723352864347101</v>
      </c>
      <c r="AI13" s="19"/>
      <c r="AJ13" s="19">
        <v>0.16922467559469501</v>
      </c>
      <c r="AK13" s="19">
        <v>0.158515250387366</v>
      </c>
      <c r="AL13" s="19">
        <v>0.20638180153223301</v>
      </c>
      <c r="AM13" s="19">
        <v>0.17028263510914801</v>
      </c>
      <c r="AN13" s="19">
        <v>0.412154940835327</v>
      </c>
      <c r="AO13" s="19"/>
      <c r="AP13" s="19">
        <v>0.132299194208365</v>
      </c>
      <c r="AQ13" s="19">
        <v>0.156724818198785</v>
      </c>
      <c r="AR13" s="19">
        <v>0.169398601980605</v>
      </c>
      <c r="AS13" s="19">
        <v>0.227871405141504</v>
      </c>
      <c r="AT13" s="19">
        <v>0.430023303464309</v>
      </c>
      <c r="AU13" s="19"/>
      <c r="AV13" s="19">
        <v>0.25557762984482002</v>
      </c>
      <c r="AW13" s="19">
        <v>0.22824098437830201</v>
      </c>
      <c r="AX13" s="19">
        <v>0.17728259775583</v>
      </c>
      <c r="AY13" s="19">
        <v>0.14238630507699601</v>
      </c>
      <c r="AZ13" s="19">
        <v>0.169311876662533</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0.13284433865220799</v>
      </c>
      <c r="D9" s="17">
        <v>0.15522366965929599</v>
      </c>
      <c r="E9" s="17">
        <v>0.111377473315629</v>
      </c>
      <c r="F9" s="17"/>
      <c r="G9" s="17">
        <v>0.17570185016970899</v>
      </c>
      <c r="H9" s="17">
        <v>0.138042003521265</v>
      </c>
      <c r="I9" s="17">
        <v>0.137808023243989</v>
      </c>
      <c r="J9" s="17">
        <v>0.14003671109056301</v>
      </c>
      <c r="K9" s="17">
        <v>0.10492113574680299</v>
      </c>
      <c r="L9" s="17">
        <v>0.108958379641451</v>
      </c>
      <c r="M9" s="17"/>
      <c r="N9" s="17">
        <v>0.13628382399901101</v>
      </c>
      <c r="O9" s="17">
        <v>0.115355238879366</v>
      </c>
      <c r="P9" s="17">
        <v>0.15673118060649199</v>
      </c>
      <c r="Q9" s="17">
        <v>0.12693774964116</v>
      </c>
      <c r="R9" s="17"/>
      <c r="S9" s="17">
        <v>0.161506247566059</v>
      </c>
      <c r="T9" s="17">
        <v>0.11771482447451299</v>
      </c>
      <c r="U9" s="17">
        <v>0.12815043888415201</v>
      </c>
      <c r="V9" s="17">
        <v>0.107596398997196</v>
      </c>
      <c r="W9" s="17">
        <v>0.107444465347927</v>
      </c>
      <c r="X9" s="17">
        <v>0.142211462833949</v>
      </c>
      <c r="Y9" s="17">
        <v>0.144935711788475</v>
      </c>
      <c r="Z9" s="17">
        <v>0.14002141745418001</v>
      </c>
      <c r="AA9" s="17">
        <v>0.11932730434996</v>
      </c>
      <c r="AB9" s="17">
        <v>0.11400320145161499</v>
      </c>
      <c r="AC9" s="17">
        <v>0.16551897140604199</v>
      </c>
      <c r="AD9" s="17">
        <v>0.19389202819926499</v>
      </c>
      <c r="AE9" s="17"/>
      <c r="AF9" s="17">
        <v>0.145879697721473</v>
      </c>
      <c r="AG9" s="17">
        <v>0.127761237331903</v>
      </c>
      <c r="AH9" s="17">
        <v>0.128783592521382</v>
      </c>
      <c r="AI9" s="17"/>
      <c r="AJ9" s="17">
        <v>0.150750837246932</v>
      </c>
      <c r="AK9" s="17">
        <v>0.13071455250361999</v>
      </c>
      <c r="AL9" s="17">
        <v>0.111853528403747</v>
      </c>
      <c r="AM9" s="17">
        <v>0.237525973964375</v>
      </c>
      <c r="AN9" s="17">
        <v>0.11557595935904</v>
      </c>
      <c r="AO9" s="17"/>
      <c r="AP9" s="17">
        <v>0.17780657895868601</v>
      </c>
      <c r="AQ9" s="17">
        <v>0.122011513529728</v>
      </c>
      <c r="AR9" s="17">
        <v>0.122909865860185</v>
      </c>
      <c r="AS9" s="17">
        <v>0.169897726781364</v>
      </c>
      <c r="AT9" s="17">
        <v>8.2859462445720497E-2</v>
      </c>
      <c r="AU9" s="17"/>
      <c r="AV9" s="17">
        <v>0.13171392895659401</v>
      </c>
      <c r="AW9" s="17">
        <v>0.119703911041547</v>
      </c>
      <c r="AX9" s="17">
        <v>0.13966862449138101</v>
      </c>
      <c r="AY9" s="17">
        <v>0.13234917433020801</v>
      </c>
      <c r="AZ9" s="17">
        <v>0.19220770991366501</v>
      </c>
    </row>
    <row r="10" spans="2:52" ht="45">
      <c r="B10" s="18" t="s">
        <v>260</v>
      </c>
      <c r="C10" s="17">
        <v>0.29452853146727698</v>
      </c>
      <c r="D10" s="17">
        <v>0.32535875522067997</v>
      </c>
      <c r="E10" s="17">
        <v>0.26455716586831501</v>
      </c>
      <c r="F10" s="17"/>
      <c r="G10" s="17">
        <v>0.33322247476067202</v>
      </c>
      <c r="H10" s="17">
        <v>0.31354338327905101</v>
      </c>
      <c r="I10" s="17">
        <v>0.27531512852405099</v>
      </c>
      <c r="J10" s="17">
        <v>0.26503044080188898</v>
      </c>
      <c r="K10" s="17">
        <v>0.27920747724939499</v>
      </c>
      <c r="L10" s="17">
        <v>0.30318306705443798</v>
      </c>
      <c r="M10" s="17"/>
      <c r="N10" s="17">
        <v>0.32564693544638601</v>
      </c>
      <c r="O10" s="17">
        <v>0.28820142146909999</v>
      </c>
      <c r="P10" s="17">
        <v>0.33163305162620799</v>
      </c>
      <c r="Q10" s="17">
        <v>0.235358225742692</v>
      </c>
      <c r="R10" s="17"/>
      <c r="S10" s="17">
        <v>0.31283762893337502</v>
      </c>
      <c r="T10" s="17">
        <v>0.30044167451767401</v>
      </c>
      <c r="U10" s="17">
        <v>0.26609611042282399</v>
      </c>
      <c r="V10" s="17">
        <v>0.321580725434776</v>
      </c>
      <c r="W10" s="17">
        <v>0.34133885144479997</v>
      </c>
      <c r="X10" s="17">
        <v>0.25565430006637502</v>
      </c>
      <c r="Y10" s="17">
        <v>0.271876987904071</v>
      </c>
      <c r="Z10" s="17">
        <v>0.27935268853012502</v>
      </c>
      <c r="AA10" s="17">
        <v>0.30865729593554803</v>
      </c>
      <c r="AB10" s="17">
        <v>0.31329383347126999</v>
      </c>
      <c r="AC10" s="17">
        <v>0.23140897999315399</v>
      </c>
      <c r="AD10" s="17">
        <v>0.26326844767372998</v>
      </c>
      <c r="AE10" s="17"/>
      <c r="AF10" s="17">
        <v>0.29607593482869998</v>
      </c>
      <c r="AG10" s="17">
        <v>0.30711577192276002</v>
      </c>
      <c r="AH10" s="17">
        <v>0.24528973902628701</v>
      </c>
      <c r="AI10" s="17"/>
      <c r="AJ10" s="17">
        <v>0.319335970052466</v>
      </c>
      <c r="AK10" s="17">
        <v>0.30491145249484097</v>
      </c>
      <c r="AL10" s="17">
        <v>0.29618180859166798</v>
      </c>
      <c r="AM10" s="17">
        <v>0.235958732055597</v>
      </c>
      <c r="AN10" s="17">
        <v>0.21670880142400401</v>
      </c>
      <c r="AO10" s="17"/>
      <c r="AP10" s="17">
        <v>0.31889680705111401</v>
      </c>
      <c r="AQ10" s="17">
        <v>0.30450512097347499</v>
      </c>
      <c r="AR10" s="17">
        <v>0.33956361416384301</v>
      </c>
      <c r="AS10" s="17">
        <v>0.317437442659951</v>
      </c>
      <c r="AT10" s="17">
        <v>0.225626977333967</v>
      </c>
      <c r="AU10" s="17"/>
      <c r="AV10" s="17">
        <v>0.25709130480062797</v>
      </c>
      <c r="AW10" s="17">
        <v>0.305694594162497</v>
      </c>
      <c r="AX10" s="17">
        <v>0.32111204818150801</v>
      </c>
      <c r="AY10" s="17">
        <v>0.33011058280825401</v>
      </c>
      <c r="AZ10" s="17">
        <v>0.26548585479804798</v>
      </c>
    </row>
    <row r="11" spans="2:52" ht="45">
      <c r="B11" s="18" t="s">
        <v>261</v>
      </c>
      <c r="C11" s="17">
        <v>0.215322999814993</v>
      </c>
      <c r="D11" s="17">
        <v>0.229278823882508</v>
      </c>
      <c r="E11" s="17">
        <v>0.20261487943005399</v>
      </c>
      <c r="F11" s="17"/>
      <c r="G11" s="17">
        <v>0.20319369232447701</v>
      </c>
      <c r="H11" s="17">
        <v>0.22020009630753601</v>
      </c>
      <c r="I11" s="17">
        <v>0.21852592652004901</v>
      </c>
      <c r="J11" s="17">
        <v>0.211154983306618</v>
      </c>
      <c r="K11" s="17">
        <v>0.19757627328632699</v>
      </c>
      <c r="L11" s="17">
        <v>0.232101211397792</v>
      </c>
      <c r="M11" s="17"/>
      <c r="N11" s="17">
        <v>0.24007472657367701</v>
      </c>
      <c r="O11" s="17">
        <v>0.24584889588654399</v>
      </c>
      <c r="P11" s="17">
        <v>0.18384168965980499</v>
      </c>
      <c r="Q11" s="17">
        <v>0.18414572362077999</v>
      </c>
      <c r="R11" s="17"/>
      <c r="S11" s="17">
        <v>0.20828233775095401</v>
      </c>
      <c r="T11" s="17">
        <v>0.213236412559417</v>
      </c>
      <c r="U11" s="17">
        <v>0.24410315522848899</v>
      </c>
      <c r="V11" s="17">
        <v>0.174827351566263</v>
      </c>
      <c r="W11" s="17">
        <v>0.217908403677083</v>
      </c>
      <c r="X11" s="17">
        <v>0.22091256441231399</v>
      </c>
      <c r="Y11" s="17">
        <v>0.22453072464604201</v>
      </c>
      <c r="Z11" s="17">
        <v>0.22336817284912799</v>
      </c>
      <c r="AA11" s="17">
        <v>0.230086712088795</v>
      </c>
      <c r="AB11" s="17">
        <v>0.21461419256303799</v>
      </c>
      <c r="AC11" s="17">
        <v>0.21102399555274101</v>
      </c>
      <c r="AD11" s="17">
        <v>0.19903560198183601</v>
      </c>
      <c r="AE11" s="17"/>
      <c r="AF11" s="17">
        <v>0.20145457205723399</v>
      </c>
      <c r="AG11" s="17">
        <v>0.24278760633945901</v>
      </c>
      <c r="AH11" s="17">
        <v>0.184908966324493</v>
      </c>
      <c r="AI11" s="17"/>
      <c r="AJ11" s="17">
        <v>0.22103273628539899</v>
      </c>
      <c r="AK11" s="17">
        <v>0.230896742370823</v>
      </c>
      <c r="AL11" s="17">
        <v>0.27620407426965798</v>
      </c>
      <c r="AM11" s="17">
        <v>0.122656715765166</v>
      </c>
      <c r="AN11" s="17">
        <v>0.16598973709723699</v>
      </c>
      <c r="AO11" s="17"/>
      <c r="AP11" s="17">
        <v>0.24488624933503</v>
      </c>
      <c r="AQ11" s="17">
        <v>0.248691573124078</v>
      </c>
      <c r="AR11" s="17">
        <v>0.22516030600554601</v>
      </c>
      <c r="AS11" s="17">
        <v>0.167178563604788</v>
      </c>
      <c r="AT11" s="17">
        <v>0.162184095792821</v>
      </c>
      <c r="AU11" s="17"/>
      <c r="AV11" s="17">
        <v>0.17603803594900599</v>
      </c>
      <c r="AW11" s="17">
        <v>0.216364919520558</v>
      </c>
      <c r="AX11" s="17">
        <v>0.24727393138697901</v>
      </c>
      <c r="AY11" s="17">
        <v>0.261638313985391</v>
      </c>
      <c r="AZ11" s="17">
        <v>0.17166127155484401</v>
      </c>
    </row>
    <row r="12" spans="2:52" ht="45">
      <c r="B12" s="18" t="s">
        <v>262</v>
      </c>
      <c r="C12" s="17">
        <v>0.14524874170989199</v>
      </c>
      <c r="D12" s="17">
        <v>0.14517584527230701</v>
      </c>
      <c r="E12" s="17">
        <v>0.145778139770259</v>
      </c>
      <c r="F12" s="17"/>
      <c r="G12" s="17">
        <v>0.112082254256837</v>
      </c>
      <c r="H12" s="17">
        <v>0.10138974610382</v>
      </c>
      <c r="I12" s="17">
        <v>0.13498244572088</v>
      </c>
      <c r="J12" s="17">
        <v>0.15007778298162799</v>
      </c>
      <c r="K12" s="17">
        <v>0.18650250385866801</v>
      </c>
      <c r="L12" s="17">
        <v>0.17984251741336801</v>
      </c>
      <c r="M12" s="17"/>
      <c r="N12" s="17">
        <v>0.13240649429270099</v>
      </c>
      <c r="O12" s="17">
        <v>0.14340619740379301</v>
      </c>
      <c r="P12" s="17">
        <v>0.13418526688517399</v>
      </c>
      <c r="Q12" s="17">
        <v>0.170556664952627</v>
      </c>
      <c r="R12" s="17"/>
      <c r="S12" s="17">
        <v>0.144535439220428</v>
      </c>
      <c r="T12" s="17">
        <v>0.12972022038634201</v>
      </c>
      <c r="U12" s="17">
        <v>0.154799351842452</v>
      </c>
      <c r="V12" s="17">
        <v>0.13418618987294101</v>
      </c>
      <c r="W12" s="17">
        <v>9.3654677996139302E-2</v>
      </c>
      <c r="X12" s="17">
        <v>0.178131435807271</v>
      </c>
      <c r="Y12" s="17">
        <v>0.15003576464236801</v>
      </c>
      <c r="Z12" s="17">
        <v>0.15713364403382901</v>
      </c>
      <c r="AA12" s="17">
        <v>0.16241319511514801</v>
      </c>
      <c r="AB12" s="17">
        <v>0.137144840787393</v>
      </c>
      <c r="AC12" s="17">
        <v>0.162673817735661</v>
      </c>
      <c r="AD12" s="17">
        <v>0.149041128736108</v>
      </c>
      <c r="AE12" s="17"/>
      <c r="AF12" s="17">
        <v>0.17202557586964201</v>
      </c>
      <c r="AG12" s="17">
        <v>0.14382653750905899</v>
      </c>
      <c r="AH12" s="17">
        <v>0.11184410334103501</v>
      </c>
      <c r="AI12" s="17"/>
      <c r="AJ12" s="17">
        <v>0.14611904554570401</v>
      </c>
      <c r="AK12" s="17">
        <v>0.17836098816686799</v>
      </c>
      <c r="AL12" s="17">
        <v>0.103526599207948</v>
      </c>
      <c r="AM12" s="17">
        <v>0.20709235195180301</v>
      </c>
      <c r="AN12" s="17">
        <v>0.114127377129256</v>
      </c>
      <c r="AO12" s="17"/>
      <c r="AP12" s="17">
        <v>0.141832960925795</v>
      </c>
      <c r="AQ12" s="17">
        <v>0.17093545948942501</v>
      </c>
      <c r="AR12" s="17">
        <v>0.119155762150329</v>
      </c>
      <c r="AS12" s="17">
        <v>0.14460594434826601</v>
      </c>
      <c r="AT12" s="17">
        <v>9.3451596900189601E-2</v>
      </c>
      <c r="AU12" s="17"/>
      <c r="AV12" s="17">
        <v>0.19116227009582501</v>
      </c>
      <c r="AW12" s="17">
        <v>0.13301734070388699</v>
      </c>
      <c r="AX12" s="17">
        <v>0.108561103582206</v>
      </c>
      <c r="AY12" s="17">
        <v>0.12919947062324699</v>
      </c>
      <c r="AZ12" s="17">
        <v>0.17794312514701099</v>
      </c>
    </row>
    <row r="13" spans="2:52">
      <c r="B13" s="18" t="s">
        <v>61</v>
      </c>
      <c r="C13" s="19">
        <v>0.21205538835563001</v>
      </c>
      <c r="D13" s="19">
        <v>0.144962905965209</v>
      </c>
      <c r="E13" s="19">
        <v>0.275672341615743</v>
      </c>
      <c r="F13" s="19"/>
      <c r="G13" s="19">
        <v>0.175799728488305</v>
      </c>
      <c r="H13" s="19">
        <v>0.22682477078832899</v>
      </c>
      <c r="I13" s="19">
        <v>0.23336847599103</v>
      </c>
      <c r="J13" s="19">
        <v>0.23370008181930199</v>
      </c>
      <c r="K13" s="19">
        <v>0.23179260985880701</v>
      </c>
      <c r="L13" s="19">
        <v>0.17591482449295101</v>
      </c>
      <c r="M13" s="19"/>
      <c r="N13" s="19">
        <v>0.16558801968822501</v>
      </c>
      <c r="O13" s="19">
        <v>0.20718824636119701</v>
      </c>
      <c r="P13" s="19">
        <v>0.19360881122232099</v>
      </c>
      <c r="Q13" s="19">
        <v>0.28300163604274198</v>
      </c>
      <c r="R13" s="19"/>
      <c r="S13" s="19">
        <v>0.17283834652918401</v>
      </c>
      <c r="T13" s="19">
        <v>0.238886868062054</v>
      </c>
      <c r="U13" s="19">
        <v>0.206850943622084</v>
      </c>
      <c r="V13" s="19">
        <v>0.26180933412882401</v>
      </c>
      <c r="W13" s="19">
        <v>0.23965360153405199</v>
      </c>
      <c r="X13" s="19">
        <v>0.20309023688009101</v>
      </c>
      <c r="Y13" s="19">
        <v>0.20862081101904401</v>
      </c>
      <c r="Z13" s="19">
        <v>0.200124077132738</v>
      </c>
      <c r="AA13" s="19">
        <v>0.17951549251054999</v>
      </c>
      <c r="AB13" s="19">
        <v>0.220943931726684</v>
      </c>
      <c r="AC13" s="19">
        <v>0.229374235312401</v>
      </c>
      <c r="AD13" s="19">
        <v>0.194762793409061</v>
      </c>
      <c r="AE13" s="19"/>
      <c r="AF13" s="19">
        <v>0.18456421952295099</v>
      </c>
      <c r="AG13" s="19">
        <v>0.17850884689681801</v>
      </c>
      <c r="AH13" s="19">
        <v>0.32917359878680302</v>
      </c>
      <c r="AI13" s="19"/>
      <c r="AJ13" s="19">
        <v>0.162761410869499</v>
      </c>
      <c r="AK13" s="19">
        <v>0.15511626446384699</v>
      </c>
      <c r="AL13" s="19">
        <v>0.212233989526979</v>
      </c>
      <c r="AM13" s="19">
        <v>0.19676622626305901</v>
      </c>
      <c r="AN13" s="19">
        <v>0.38759812499046298</v>
      </c>
      <c r="AO13" s="19"/>
      <c r="AP13" s="19">
        <v>0.116577403729376</v>
      </c>
      <c r="AQ13" s="19">
        <v>0.15385633288329401</v>
      </c>
      <c r="AR13" s="19">
        <v>0.193210451820097</v>
      </c>
      <c r="AS13" s="19">
        <v>0.20088032260562999</v>
      </c>
      <c r="AT13" s="19">
        <v>0.43587786752730101</v>
      </c>
      <c r="AU13" s="19"/>
      <c r="AV13" s="19">
        <v>0.24399446019794799</v>
      </c>
      <c r="AW13" s="19">
        <v>0.225219234571511</v>
      </c>
      <c r="AX13" s="19">
        <v>0.183384292357926</v>
      </c>
      <c r="AY13" s="19">
        <v>0.14670245825290101</v>
      </c>
      <c r="AZ13" s="19">
        <v>0.19270203858643201</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0.117437969601907</v>
      </c>
      <c r="D9" s="17">
        <v>0.127936848550667</v>
      </c>
      <c r="E9" s="17">
        <v>0.107018021673181</v>
      </c>
      <c r="F9" s="17"/>
      <c r="G9" s="17">
        <v>0.156479398041249</v>
      </c>
      <c r="H9" s="17">
        <v>0.13121911438263401</v>
      </c>
      <c r="I9" s="17">
        <v>0.12918887302350501</v>
      </c>
      <c r="J9" s="17">
        <v>0.11035003974728801</v>
      </c>
      <c r="K9" s="17">
        <v>0.10586646009452499</v>
      </c>
      <c r="L9" s="17">
        <v>8.4177200116177103E-2</v>
      </c>
      <c r="M9" s="17"/>
      <c r="N9" s="17">
        <v>0.112649533663083</v>
      </c>
      <c r="O9" s="17">
        <v>0.11519377051134599</v>
      </c>
      <c r="P9" s="17">
        <v>0.12974174269076499</v>
      </c>
      <c r="Q9" s="17">
        <v>0.114571104813446</v>
      </c>
      <c r="R9" s="17"/>
      <c r="S9" s="17">
        <v>0.15737790434482399</v>
      </c>
      <c r="T9" s="17">
        <v>0.112037964758301</v>
      </c>
      <c r="U9" s="17">
        <v>8.8937340250544797E-2</v>
      </c>
      <c r="V9" s="17">
        <v>0.105695197955308</v>
      </c>
      <c r="W9" s="17">
        <v>0.11974293313512301</v>
      </c>
      <c r="X9" s="17">
        <v>0.103553064200544</v>
      </c>
      <c r="Y9" s="17">
        <v>0.1259594616352</v>
      </c>
      <c r="Z9" s="17">
        <v>0.113730049302044</v>
      </c>
      <c r="AA9" s="17">
        <v>0.121241160896676</v>
      </c>
      <c r="AB9" s="17">
        <v>0.124922416681157</v>
      </c>
      <c r="AC9" s="17">
        <v>7.8818831053593094E-2</v>
      </c>
      <c r="AD9" s="17">
        <v>0.11215259355593001</v>
      </c>
      <c r="AE9" s="17"/>
      <c r="AF9" s="17">
        <v>0.121392933758805</v>
      </c>
      <c r="AG9" s="17">
        <v>0.114212377236925</v>
      </c>
      <c r="AH9" s="17">
        <v>0.11684208716717299</v>
      </c>
      <c r="AI9" s="17"/>
      <c r="AJ9" s="17">
        <v>0.13123021089395201</v>
      </c>
      <c r="AK9" s="17">
        <v>0.117780490286199</v>
      </c>
      <c r="AL9" s="17">
        <v>7.6532519511056996E-2</v>
      </c>
      <c r="AM9" s="17">
        <v>0.18569150231777301</v>
      </c>
      <c r="AN9" s="17">
        <v>0.10569308326018299</v>
      </c>
      <c r="AO9" s="17"/>
      <c r="AP9" s="17">
        <v>0.15052076712818299</v>
      </c>
      <c r="AQ9" s="17">
        <v>0.107196011550622</v>
      </c>
      <c r="AR9" s="17">
        <v>0.10291948410327401</v>
      </c>
      <c r="AS9" s="17">
        <v>0.153678961192424</v>
      </c>
      <c r="AT9" s="17">
        <v>6.6580572008554204E-2</v>
      </c>
      <c r="AU9" s="17"/>
      <c r="AV9" s="17">
        <v>0.111997980718193</v>
      </c>
      <c r="AW9" s="17">
        <v>0.113734971798279</v>
      </c>
      <c r="AX9" s="17">
        <v>0.12593358198169699</v>
      </c>
      <c r="AY9" s="17">
        <v>0.11242078596234201</v>
      </c>
      <c r="AZ9" s="17">
        <v>0.223509709049653</v>
      </c>
    </row>
    <row r="10" spans="2:52" ht="45">
      <c r="B10" s="18" t="s">
        <v>260</v>
      </c>
      <c r="C10" s="17">
        <v>0.20871631477875</v>
      </c>
      <c r="D10" s="17">
        <v>0.24142741096933201</v>
      </c>
      <c r="E10" s="17">
        <v>0.17811990482639301</v>
      </c>
      <c r="F10" s="17"/>
      <c r="G10" s="17">
        <v>0.26903650766672599</v>
      </c>
      <c r="H10" s="17">
        <v>0.26708669491595799</v>
      </c>
      <c r="I10" s="17">
        <v>0.22902256084158901</v>
      </c>
      <c r="J10" s="17">
        <v>0.184330760003279</v>
      </c>
      <c r="K10" s="17">
        <v>0.179863570255378</v>
      </c>
      <c r="L10" s="17">
        <v>0.14360050877887501</v>
      </c>
      <c r="M10" s="17"/>
      <c r="N10" s="17">
        <v>0.22774895193151101</v>
      </c>
      <c r="O10" s="17">
        <v>0.19901336560322999</v>
      </c>
      <c r="P10" s="17">
        <v>0.22459724492788699</v>
      </c>
      <c r="Q10" s="17">
        <v>0.184691514725878</v>
      </c>
      <c r="R10" s="17"/>
      <c r="S10" s="17">
        <v>0.221490387444919</v>
      </c>
      <c r="T10" s="17">
        <v>0.211728775971744</v>
      </c>
      <c r="U10" s="17">
        <v>0.21869194827521601</v>
      </c>
      <c r="V10" s="17">
        <v>0.20460063675732101</v>
      </c>
      <c r="W10" s="17">
        <v>0.23147576132143399</v>
      </c>
      <c r="X10" s="17">
        <v>0.17327437420896899</v>
      </c>
      <c r="Y10" s="17">
        <v>0.19141127069536901</v>
      </c>
      <c r="Z10" s="17">
        <v>0.21136373514260601</v>
      </c>
      <c r="AA10" s="17">
        <v>0.21214970130382499</v>
      </c>
      <c r="AB10" s="17">
        <v>0.21211575175970299</v>
      </c>
      <c r="AC10" s="17">
        <v>0.210523160906851</v>
      </c>
      <c r="AD10" s="17">
        <v>0.19183959024401401</v>
      </c>
      <c r="AE10" s="17"/>
      <c r="AF10" s="17">
        <v>0.177371077938445</v>
      </c>
      <c r="AG10" s="17">
        <v>0.22136999979642299</v>
      </c>
      <c r="AH10" s="17">
        <v>0.21455792252869199</v>
      </c>
      <c r="AI10" s="17"/>
      <c r="AJ10" s="17">
        <v>0.20429132408067099</v>
      </c>
      <c r="AK10" s="17">
        <v>0.21748255640686201</v>
      </c>
      <c r="AL10" s="17">
        <v>0.20460305589590799</v>
      </c>
      <c r="AM10" s="17">
        <v>0.15587059250905599</v>
      </c>
      <c r="AN10" s="17">
        <v>0.18726561816475301</v>
      </c>
      <c r="AO10" s="17"/>
      <c r="AP10" s="17">
        <v>0.22211666842118399</v>
      </c>
      <c r="AQ10" s="17">
        <v>0.20529730086996101</v>
      </c>
      <c r="AR10" s="17">
        <v>0.29074691930888003</v>
      </c>
      <c r="AS10" s="17">
        <v>0.191102833652214</v>
      </c>
      <c r="AT10" s="17">
        <v>0.166253754005289</v>
      </c>
      <c r="AU10" s="17"/>
      <c r="AV10" s="17">
        <v>0.18004644970866099</v>
      </c>
      <c r="AW10" s="17">
        <v>0.19713691353202401</v>
      </c>
      <c r="AX10" s="17">
        <v>0.23708810741745301</v>
      </c>
      <c r="AY10" s="17">
        <v>0.25982702610563402</v>
      </c>
      <c r="AZ10" s="17">
        <v>0.18229430396721499</v>
      </c>
    </row>
    <row r="11" spans="2:52" ht="45">
      <c r="B11" s="18" t="s">
        <v>261</v>
      </c>
      <c r="C11" s="17">
        <v>0.259931270160906</v>
      </c>
      <c r="D11" s="17">
        <v>0.27252463391811699</v>
      </c>
      <c r="E11" s="17">
        <v>0.24752865003493901</v>
      </c>
      <c r="F11" s="17"/>
      <c r="G11" s="17">
        <v>0.26266150865469701</v>
      </c>
      <c r="H11" s="17">
        <v>0.25253256342298902</v>
      </c>
      <c r="I11" s="17">
        <v>0.26282002726251003</v>
      </c>
      <c r="J11" s="17">
        <v>0.26669131561250198</v>
      </c>
      <c r="K11" s="17">
        <v>0.22474298262971401</v>
      </c>
      <c r="L11" s="17">
        <v>0.27993226906377</v>
      </c>
      <c r="M11" s="17"/>
      <c r="N11" s="17">
        <v>0.31185238378917202</v>
      </c>
      <c r="O11" s="17">
        <v>0.27747977333244001</v>
      </c>
      <c r="P11" s="17">
        <v>0.24058384889478701</v>
      </c>
      <c r="Q11" s="17">
        <v>0.20183923682843399</v>
      </c>
      <c r="R11" s="17"/>
      <c r="S11" s="17">
        <v>0.26512683788417002</v>
      </c>
      <c r="T11" s="17">
        <v>0.26366686064087203</v>
      </c>
      <c r="U11" s="17">
        <v>0.299097461401927</v>
      </c>
      <c r="V11" s="17">
        <v>0.24097849067687099</v>
      </c>
      <c r="W11" s="17">
        <v>0.240090651809205</v>
      </c>
      <c r="X11" s="17">
        <v>0.25327424828546402</v>
      </c>
      <c r="Y11" s="17">
        <v>0.26892921350322002</v>
      </c>
      <c r="Z11" s="17">
        <v>0.27012986495240199</v>
      </c>
      <c r="AA11" s="17">
        <v>0.22489105578166699</v>
      </c>
      <c r="AB11" s="17">
        <v>0.27151080587416798</v>
      </c>
      <c r="AC11" s="17">
        <v>0.28173071126249299</v>
      </c>
      <c r="AD11" s="17">
        <v>0.25800131896641298</v>
      </c>
      <c r="AE11" s="17"/>
      <c r="AF11" s="17">
        <v>0.25394715958094299</v>
      </c>
      <c r="AG11" s="17">
        <v>0.29131325982537198</v>
      </c>
      <c r="AH11" s="17">
        <v>0.19935441904510801</v>
      </c>
      <c r="AI11" s="17"/>
      <c r="AJ11" s="17">
        <v>0.25500340751377498</v>
      </c>
      <c r="AK11" s="17">
        <v>0.28319913388409201</v>
      </c>
      <c r="AL11" s="17">
        <v>0.33930452995309301</v>
      </c>
      <c r="AM11" s="17">
        <v>0.204888241365562</v>
      </c>
      <c r="AN11" s="17">
        <v>0.190187798302342</v>
      </c>
      <c r="AO11" s="17"/>
      <c r="AP11" s="17">
        <v>0.24876290890713901</v>
      </c>
      <c r="AQ11" s="17">
        <v>0.30213861822671001</v>
      </c>
      <c r="AR11" s="17">
        <v>0.290730553662508</v>
      </c>
      <c r="AS11" s="17">
        <v>0.22426736850276099</v>
      </c>
      <c r="AT11" s="17">
        <v>0.195523151465437</v>
      </c>
      <c r="AU11" s="17"/>
      <c r="AV11" s="17">
        <v>0.20679306530503699</v>
      </c>
      <c r="AW11" s="17">
        <v>0.27332294420382702</v>
      </c>
      <c r="AX11" s="17">
        <v>0.297053909431235</v>
      </c>
      <c r="AY11" s="17">
        <v>0.31797567907464303</v>
      </c>
      <c r="AZ11" s="17">
        <v>0.258191651611552</v>
      </c>
    </row>
    <row r="12" spans="2:52" ht="45">
      <c r="B12" s="18" t="s">
        <v>262</v>
      </c>
      <c r="C12" s="17">
        <v>0.24280810465097799</v>
      </c>
      <c r="D12" s="17">
        <v>0.23849446551367101</v>
      </c>
      <c r="E12" s="17">
        <v>0.24808742606349499</v>
      </c>
      <c r="F12" s="17"/>
      <c r="G12" s="17">
        <v>0.15778197965427601</v>
      </c>
      <c r="H12" s="17">
        <v>0.15749676134414101</v>
      </c>
      <c r="I12" s="17">
        <v>0.18865600955519399</v>
      </c>
      <c r="J12" s="17">
        <v>0.23022963729034801</v>
      </c>
      <c r="K12" s="17">
        <v>0.322495194238552</v>
      </c>
      <c r="L12" s="17">
        <v>0.36981839092615398</v>
      </c>
      <c r="M12" s="17"/>
      <c r="N12" s="17">
        <v>0.23139756000095699</v>
      </c>
      <c r="O12" s="17">
        <v>0.25781120054883</v>
      </c>
      <c r="P12" s="17">
        <v>0.23369999233577099</v>
      </c>
      <c r="Q12" s="17">
        <v>0.24748950357435201</v>
      </c>
      <c r="R12" s="17"/>
      <c r="S12" s="17">
        <v>0.20746407851545601</v>
      </c>
      <c r="T12" s="17">
        <v>0.24037274670064601</v>
      </c>
      <c r="U12" s="17">
        <v>0.240382761341492</v>
      </c>
      <c r="V12" s="17">
        <v>0.235361037476496</v>
      </c>
      <c r="W12" s="17">
        <v>0.219023773227881</v>
      </c>
      <c r="X12" s="17">
        <v>0.28791358735893202</v>
      </c>
      <c r="Y12" s="17">
        <v>0.20674115277208999</v>
      </c>
      <c r="Z12" s="17">
        <v>0.25716415093990402</v>
      </c>
      <c r="AA12" s="17">
        <v>0.302574799110021</v>
      </c>
      <c r="AB12" s="17">
        <v>0.21467547034974799</v>
      </c>
      <c r="AC12" s="17">
        <v>0.26551930348739</v>
      </c>
      <c r="AD12" s="17">
        <v>0.27171294146186598</v>
      </c>
      <c r="AE12" s="17"/>
      <c r="AF12" s="17">
        <v>0.29897557746975201</v>
      </c>
      <c r="AG12" s="17">
        <v>0.23245513230273901</v>
      </c>
      <c r="AH12" s="17">
        <v>0.19653259954945801</v>
      </c>
      <c r="AI12" s="17"/>
      <c r="AJ12" s="17">
        <v>0.28448169812405499</v>
      </c>
      <c r="AK12" s="17">
        <v>0.25766501517857998</v>
      </c>
      <c r="AL12" s="17">
        <v>0.204516239329262</v>
      </c>
      <c r="AM12" s="17">
        <v>0.25375987867461802</v>
      </c>
      <c r="AN12" s="17">
        <v>0.18324901476001301</v>
      </c>
      <c r="AO12" s="17"/>
      <c r="AP12" s="17">
        <v>0.28579872208441398</v>
      </c>
      <c r="AQ12" s="17">
        <v>0.26765038286564102</v>
      </c>
      <c r="AR12" s="17">
        <v>0.177959338026599</v>
      </c>
      <c r="AS12" s="17">
        <v>0.27165248773847001</v>
      </c>
      <c r="AT12" s="17">
        <v>0.18510477887323801</v>
      </c>
      <c r="AU12" s="17"/>
      <c r="AV12" s="17">
        <v>0.29747180583306099</v>
      </c>
      <c r="AW12" s="17">
        <v>0.22281706024279599</v>
      </c>
      <c r="AX12" s="17">
        <v>0.20660230708587801</v>
      </c>
      <c r="AY12" s="17">
        <v>0.199032793579766</v>
      </c>
      <c r="AZ12" s="17">
        <v>0.23627897468933101</v>
      </c>
    </row>
    <row r="13" spans="2:52">
      <c r="B13" s="18" t="s">
        <v>61</v>
      </c>
      <c r="C13" s="19">
        <v>0.17110634080745901</v>
      </c>
      <c r="D13" s="19">
        <v>0.119616641048214</v>
      </c>
      <c r="E13" s="19">
        <v>0.21924599740199299</v>
      </c>
      <c r="F13" s="19"/>
      <c r="G13" s="19">
        <v>0.154040605983052</v>
      </c>
      <c r="H13" s="19">
        <v>0.19166486593427801</v>
      </c>
      <c r="I13" s="19">
        <v>0.19031252931720199</v>
      </c>
      <c r="J13" s="19">
        <v>0.20839824734658299</v>
      </c>
      <c r="K13" s="19">
        <v>0.167031792781831</v>
      </c>
      <c r="L13" s="19">
        <v>0.122471631115024</v>
      </c>
      <c r="M13" s="19"/>
      <c r="N13" s="19">
        <v>0.116351570615277</v>
      </c>
      <c r="O13" s="19">
        <v>0.15050189000415501</v>
      </c>
      <c r="P13" s="19">
        <v>0.17137717115078999</v>
      </c>
      <c r="Q13" s="19">
        <v>0.25140864005788999</v>
      </c>
      <c r="R13" s="19"/>
      <c r="S13" s="19">
        <v>0.14854079181063001</v>
      </c>
      <c r="T13" s="19">
        <v>0.172193651928438</v>
      </c>
      <c r="U13" s="19">
        <v>0.15289048873082001</v>
      </c>
      <c r="V13" s="19">
        <v>0.213364637134003</v>
      </c>
      <c r="W13" s="19">
        <v>0.18966688050635699</v>
      </c>
      <c r="X13" s="19">
        <v>0.181984725946091</v>
      </c>
      <c r="Y13" s="19">
        <v>0.20695890139411999</v>
      </c>
      <c r="Z13" s="19">
        <v>0.14761219966304301</v>
      </c>
      <c r="AA13" s="19">
        <v>0.139143282907811</v>
      </c>
      <c r="AB13" s="19">
        <v>0.17677555533522299</v>
      </c>
      <c r="AC13" s="19">
        <v>0.16340799328967301</v>
      </c>
      <c r="AD13" s="19">
        <v>0.16629355577177801</v>
      </c>
      <c r="AE13" s="19"/>
      <c r="AF13" s="19">
        <v>0.148313251252055</v>
      </c>
      <c r="AG13" s="19">
        <v>0.140649230838542</v>
      </c>
      <c r="AH13" s="19">
        <v>0.27271297170956899</v>
      </c>
      <c r="AI13" s="19"/>
      <c r="AJ13" s="19">
        <v>0.12499335938754701</v>
      </c>
      <c r="AK13" s="19">
        <v>0.123872804244267</v>
      </c>
      <c r="AL13" s="19">
        <v>0.175043655310679</v>
      </c>
      <c r="AM13" s="19">
        <v>0.199789785132991</v>
      </c>
      <c r="AN13" s="19">
        <v>0.33360448551270799</v>
      </c>
      <c r="AO13" s="19"/>
      <c r="AP13" s="19">
        <v>9.2800933459079998E-2</v>
      </c>
      <c r="AQ13" s="19">
        <v>0.117717686487066</v>
      </c>
      <c r="AR13" s="19">
        <v>0.13764370489873901</v>
      </c>
      <c r="AS13" s="19">
        <v>0.159298348914131</v>
      </c>
      <c r="AT13" s="19">
        <v>0.386537743647481</v>
      </c>
      <c r="AU13" s="19"/>
      <c r="AV13" s="19">
        <v>0.203690698435048</v>
      </c>
      <c r="AW13" s="19">
        <v>0.192988110223073</v>
      </c>
      <c r="AX13" s="19">
        <v>0.13332209408373599</v>
      </c>
      <c r="AY13" s="19">
        <v>0.11074371527761501</v>
      </c>
      <c r="AZ13" s="19">
        <v>9.9725360682249395E-2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109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1048</v>
      </c>
      <c r="D7" s="10">
        <v>524</v>
      </c>
      <c r="E7" s="10">
        <v>521</v>
      </c>
      <c r="F7" s="10"/>
      <c r="G7" s="10">
        <v>140</v>
      </c>
      <c r="H7" s="10">
        <v>160</v>
      </c>
      <c r="I7" s="10">
        <v>172</v>
      </c>
      <c r="J7" s="10">
        <v>193</v>
      </c>
      <c r="K7" s="10">
        <v>164</v>
      </c>
      <c r="L7" s="10">
        <v>219</v>
      </c>
      <c r="M7" s="10"/>
      <c r="N7" s="10">
        <v>314</v>
      </c>
      <c r="O7" s="10">
        <v>297</v>
      </c>
      <c r="P7" s="10">
        <v>174</v>
      </c>
      <c r="Q7" s="10">
        <v>260</v>
      </c>
      <c r="R7" s="10"/>
      <c r="S7" s="10">
        <v>144</v>
      </c>
      <c r="T7" s="10">
        <v>144</v>
      </c>
      <c r="U7" s="10">
        <v>82</v>
      </c>
      <c r="V7" s="10">
        <v>102</v>
      </c>
      <c r="W7" s="10">
        <v>78</v>
      </c>
      <c r="X7" s="10">
        <v>93</v>
      </c>
      <c r="Y7" s="10">
        <v>84</v>
      </c>
      <c r="Z7" s="10">
        <v>52</v>
      </c>
      <c r="AA7" s="10">
        <v>118</v>
      </c>
      <c r="AB7" s="10">
        <v>79</v>
      </c>
      <c r="AC7" s="10">
        <v>43</v>
      </c>
      <c r="AD7" s="10">
        <v>29</v>
      </c>
      <c r="AE7" s="10"/>
      <c r="AF7" s="10">
        <v>351</v>
      </c>
      <c r="AG7" s="10">
        <v>454</v>
      </c>
      <c r="AH7" s="10">
        <v>143</v>
      </c>
      <c r="AI7" s="10"/>
      <c r="AJ7" s="10">
        <v>341</v>
      </c>
      <c r="AK7" s="10">
        <v>313</v>
      </c>
      <c r="AL7" s="10">
        <v>79</v>
      </c>
      <c r="AM7" s="10">
        <v>13</v>
      </c>
      <c r="AN7" s="10">
        <v>151</v>
      </c>
      <c r="AO7" s="10"/>
      <c r="AP7" s="10">
        <v>190</v>
      </c>
      <c r="AQ7" s="10">
        <v>412</v>
      </c>
      <c r="AR7" s="10">
        <v>82</v>
      </c>
      <c r="AS7" s="10">
        <v>98</v>
      </c>
      <c r="AT7" s="10">
        <v>106</v>
      </c>
      <c r="AU7" s="10"/>
      <c r="AV7" s="10">
        <v>292</v>
      </c>
      <c r="AW7" s="10">
        <v>219</v>
      </c>
      <c r="AX7" s="10">
        <v>283</v>
      </c>
      <c r="AY7" s="10">
        <v>130</v>
      </c>
      <c r="AZ7" s="10">
        <v>13</v>
      </c>
    </row>
    <row r="8" spans="2:52" ht="30" customHeight="1">
      <c r="B8" s="11" t="s">
        <v>68</v>
      </c>
      <c r="C8" s="11">
        <v>1049</v>
      </c>
      <c r="D8" s="11">
        <v>517</v>
      </c>
      <c r="E8" s="11">
        <v>529</v>
      </c>
      <c r="F8" s="11"/>
      <c r="G8" s="11">
        <v>152</v>
      </c>
      <c r="H8" s="11">
        <v>165</v>
      </c>
      <c r="I8" s="11">
        <v>166</v>
      </c>
      <c r="J8" s="11">
        <v>189</v>
      </c>
      <c r="K8" s="11">
        <v>162</v>
      </c>
      <c r="L8" s="11">
        <v>215</v>
      </c>
      <c r="M8" s="11"/>
      <c r="N8" s="11">
        <v>282</v>
      </c>
      <c r="O8" s="11">
        <v>273</v>
      </c>
      <c r="P8" s="11">
        <v>209</v>
      </c>
      <c r="Q8" s="11">
        <v>282</v>
      </c>
      <c r="R8" s="11"/>
      <c r="S8" s="11">
        <v>149</v>
      </c>
      <c r="T8" s="11">
        <v>132</v>
      </c>
      <c r="U8" s="11">
        <v>82</v>
      </c>
      <c r="V8" s="11">
        <v>100</v>
      </c>
      <c r="W8" s="11">
        <v>73</v>
      </c>
      <c r="X8" s="11">
        <v>96</v>
      </c>
      <c r="Y8" s="11">
        <v>79</v>
      </c>
      <c r="Z8" s="11">
        <v>46</v>
      </c>
      <c r="AA8" s="11">
        <v>112</v>
      </c>
      <c r="AB8" s="11">
        <v>103</v>
      </c>
      <c r="AC8" s="11">
        <v>45</v>
      </c>
      <c r="AD8" s="11">
        <v>32</v>
      </c>
      <c r="AE8" s="11"/>
      <c r="AF8" s="11">
        <v>348</v>
      </c>
      <c r="AG8" s="11">
        <v>445</v>
      </c>
      <c r="AH8" s="11">
        <v>148</v>
      </c>
      <c r="AI8" s="11"/>
      <c r="AJ8" s="11">
        <v>332</v>
      </c>
      <c r="AK8" s="11">
        <v>310</v>
      </c>
      <c r="AL8" s="11">
        <v>77</v>
      </c>
      <c r="AM8" s="11">
        <v>13</v>
      </c>
      <c r="AN8" s="11">
        <v>157</v>
      </c>
      <c r="AO8" s="11"/>
      <c r="AP8" s="11">
        <v>188</v>
      </c>
      <c r="AQ8" s="11">
        <v>411</v>
      </c>
      <c r="AR8" s="11">
        <v>80</v>
      </c>
      <c r="AS8" s="11">
        <v>95</v>
      </c>
      <c r="AT8" s="11">
        <v>107</v>
      </c>
      <c r="AU8" s="11"/>
      <c r="AV8" s="11">
        <v>302</v>
      </c>
      <c r="AW8" s="11">
        <v>224</v>
      </c>
      <c r="AX8" s="11">
        <v>275</v>
      </c>
      <c r="AY8" s="11">
        <v>124</v>
      </c>
      <c r="AZ8" s="11">
        <v>11</v>
      </c>
    </row>
    <row r="9" spans="2:52">
      <c r="B9" s="18" t="s">
        <v>102</v>
      </c>
      <c r="C9" s="17">
        <v>6.5444185487110604E-2</v>
      </c>
      <c r="D9" s="17">
        <v>8.2533446401627006E-2</v>
      </c>
      <c r="E9" s="17">
        <v>4.9112243310860698E-2</v>
      </c>
      <c r="F9" s="17"/>
      <c r="G9" s="17">
        <v>8.9178973493254501E-2</v>
      </c>
      <c r="H9" s="17">
        <v>4.3368210167320301E-2</v>
      </c>
      <c r="I9" s="17">
        <v>0.10045312433430501</v>
      </c>
      <c r="J9" s="17">
        <v>4.7720703785934501E-2</v>
      </c>
      <c r="K9" s="17">
        <v>5.6568513251955402E-2</v>
      </c>
      <c r="L9" s="17">
        <v>6.0860310891935998E-2</v>
      </c>
      <c r="M9" s="17"/>
      <c r="N9" s="17">
        <v>8.0993932633876206E-2</v>
      </c>
      <c r="O9" s="17">
        <v>7.3987537143964596E-2</v>
      </c>
      <c r="P9" s="17">
        <v>0.100405440021368</v>
      </c>
      <c r="Q9" s="17">
        <v>1.6440610032872401E-2</v>
      </c>
      <c r="R9" s="17"/>
      <c r="S9" s="17">
        <v>0.113769778812216</v>
      </c>
      <c r="T9" s="17">
        <v>5.25070895565692E-2</v>
      </c>
      <c r="U9" s="17">
        <v>4.2654154737923E-2</v>
      </c>
      <c r="V9" s="17">
        <v>7.31324972978111E-2</v>
      </c>
      <c r="W9" s="17">
        <v>3.7293344599192299E-2</v>
      </c>
      <c r="X9" s="17">
        <v>6.6015634382347699E-2</v>
      </c>
      <c r="Y9" s="17">
        <v>5.5273356015460198E-2</v>
      </c>
      <c r="Z9" s="17">
        <v>6.2201736974784601E-2</v>
      </c>
      <c r="AA9" s="17">
        <v>4.39893877534848E-2</v>
      </c>
      <c r="AB9" s="17">
        <v>5.20377816474289E-2</v>
      </c>
      <c r="AC9" s="17">
        <v>7.7863653000776495E-2</v>
      </c>
      <c r="AD9" s="17">
        <v>0.12050684514500801</v>
      </c>
      <c r="AE9" s="17"/>
      <c r="AF9" s="17">
        <v>7.7943751531427893E-2</v>
      </c>
      <c r="AG9" s="17">
        <v>7.0576142314907206E-2</v>
      </c>
      <c r="AH9" s="17">
        <v>4.5074479483705597E-2</v>
      </c>
      <c r="AI9" s="17"/>
      <c r="AJ9" s="17">
        <v>0.102139491345498</v>
      </c>
      <c r="AK9" s="17">
        <v>4.5898783364741402E-2</v>
      </c>
      <c r="AL9" s="17">
        <v>8.5713914539554598E-2</v>
      </c>
      <c r="AM9" s="17">
        <v>7.8290913573819204E-2</v>
      </c>
      <c r="AN9" s="17">
        <v>2.9921349223844498E-2</v>
      </c>
      <c r="AO9" s="17"/>
      <c r="AP9" s="17">
        <v>0.16227088228213499</v>
      </c>
      <c r="AQ9" s="17">
        <v>4.8957092696835201E-2</v>
      </c>
      <c r="AR9" s="17">
        <v>9.2032921890083899E-2</v>
      </c>
      <c r="AS9" s="17">
        <v>5.3673246973316199E-2</v>
      </c>
      <c r="AT9" s="17">
        <v>2.4209193807583299E-2</v>
      </c>
      <c r="AU9" s="17"/>
      <c r="AV9" s="17">
        <v>5.0515716528498497E-2</v>
      </c>
      <c r="AW9" s="17">
        <v>6.7171726036038507E-2</v>
      </c>
      <c r="AX9" s="17">
        <v>7.0187277480156102E-2</v>
      </c>
      <c r="AY9" s="17">
        <v>0.109979603065819</v>
      </c>
      <c r="AZ9" s="17">
        <v>0.11991939128151501</v>
      </c>
    </row>
    <row r="10" spans="2:52" ht="30">
      <c r="B10" s="18" t="s">
        <v>103</v>
      </c>
      <c r="C10" s="17">
        <v>0.22673144103951601</v>
      </c>
      <c r="D10" s="17">
        <v>0.25623935767294598</v>
      </c>
      <c r="E10" s="17">
        <v>0.19916045103372701</v>
      </c>
      <c r="F10" s="17"/>
      <c r="G10" s="17">
        <v>0.30024641624564002</v>
      </c>
      <c r="H10" s="17">
        <v>0.27508368713419301</v>
      </c>
      <c r="I10" s="17">
        <v>0.16439973255163501</v>
      </c>
      <c r="J10" s="17">
        <v>0.180633996090245</v>
      </c>
      <c r="K10" s="17">
        <v>0.19655536616043301</v>
      </c>
      <c r="L10" s="17">
        <v>0.24913167925021201</v>
      </c>
      <c r="M10" s="17"/>
      <c r="N10" s="17">
        <v>0.28777904617521299</v>
      </c>
      <c r="O10" s="17">
        <v>0.196968980991996</v>
      </c>
      <c r="P10" s="17">
        <v>0.21900175925972101</v>
      </c>
      <c r="Q10" s="17">
        <v>0.198983631769971</v>
      </c>
      <c r="R10" s="17"/>
      <c r="S10" s="17">
        <v>0.23160233196024499</v>
      </c>
      <c r="T10" s="17">
        <v>0.24071766249436399</v>
      </c>
      <c r="U10" s="17">
        <v>0.23567671520535699</v>
      </c>
      <c r="V10" s="17">
        <v>0.22525479857067399</v>
      </c>
      <c r="W10" s="17">
        <v>0.29303934050645097</v>
      </c>
      <c r="X10" s="17">
        <v>0.15827653117788501</v>
      </c>
      <c r="Y10" s="17">
        <v>0.224439696919571</v>
      </c>
      <c r="Z10" s="17">
        <v>0.26631043469044202</v>
      </c>
      <c r="AA10" s="17">
        <v>0.20727235818784501</v>
      </c>
      <c r="AB10" s="17">
        <v>0.22725424687312801</v>
      </c>
      <c r="AC10" s="17">
        <v>0.261100873057518</v>
      </c>
      <c r="AD10" s="17">
        <v>0.14965314731419099</v>
      </c>
      <c r="AE10" s="17"/>
      <c r="AF10" s="17">
        <v>0.238462450531987</v>
      </c>
      <c r="AG10" s="17">
        <v>0.20574991011504501</v>
      </c>
      <c r="AH10" s="17">
        <v>0.199250531231706</v>
      </c>
      <c r="AI10" s="17"/>
      <c r="AJ10" s="17">
        <v>0.33390053589857899</v>
      </c>
      <c r="AK10" s="17">
        <v>0.15440359050018301</v>
      </c>
      <c r="AL10" s="17">
        <v>0.21967078226049699</v>
      </c>
      <c r="AM10" s="17">
        <v>0.32465464999690402</v>
      </c>
      <c r="AN10" s="17">
        <v>0.17869156566476899</v>
      </c>
      <c r="AO10" s="17"/>
      <c r="AP10" s="17">
        <v>0.41359516407701202</v>
      </c>
      <c r="AQ10" s="17">
        <v>0.16925928046459399</v>
      </c>
      <c r="AR10" s="17">
        <v>0.23020653071337399</v>
      </c>
      <c r="AS10" s="17">
        <v>0.227557630834645</v>
      </c>
      <c r="AT10" s="17">
        <v>0.17674875654034899</v>
      </c>
      <c r="AU10" s="17"/>
      <c r="AV10" s="17">
        <v>0.22427561098719001</v>
      </c>
      <c r="AW10" s="17">
        <v>0.203711948994512</v>
      </c>
      <c r="AX10" s="17">
        <v>0.25275227711043502</v>
      </c>
      <c r="AY10" s="17">
        <v>0.26066305852681498</v>
      </c>
      <c r="AZ10" s="17">
        <v>0.17875822318097501</v>
      </c>
    </row>
    <row r="11" spans="2:52">
      <c r="B11" s="18" t="s">
        <v>104</v>
      </c>
      <c r="C11" s="17">
        <v>0.46736194679791898</v>
      </c>
      <c r="D11" s="17">
        <v>0.45163044417140902</v>
      </c>
      <c r="E11" s="17">
        <v>0.48194191153919003</v>
      </c>
      <c r="F11" s="17"/>
      <c r="G11" s="17">
        <v>0.31869027663288602</v>
      </c>
      <c r="H11" s="17">
        <v>0.37981531093569898</v>
      </c>
      <c r="I11" s="17">
        <v>0.49427861587909699</v>
      </c>
      <c r="J11" s="17">
        <v>0.51651678625075803</v>
      </c>
      <c r="K11" s="17">
        <v>0.48194664795558401</v>
      </c>
      <c r="L11" s="17">
        <v>0.56474070317494596</v>
      </c>
      <c r="M11" s="17"/>
      <c r="N11" s="17">
        <v>0.45714401582714798</v>
      </c>
      <c r="O11" s="17">
        <v>0.55470062379415097</v>
      </c>
      <c r="P11" s="17">
        <v>0.42673133138275199</v>
      </c>
      <c r="Q11" s="17">
        <v>0.42123243469670901</v>
      </c>
      <c r="R11" s="17"/>
      <c r="S11" s="17">
        <v>0.43427618264200701</v>
      </c>
      <c r="T11" s="17">
        <v>0.510378055915093</v>
      </c>
      <c r="U11" s="17">
        <v>0.39689446700484998</v>
      </c>
      <c r="V11" s="17">
        <v>0.522975737436008</v>
      </c>
      <c r="W11" s="17">
        <v>0.495124858897873</v>
      </c>
      <c r="X11" s="17">
        <v>0.464519823800075</v>
      </c>
      <c r="Y11" s="17">
        <v>0.48721550173268302</v>
      </c>
      <c r="Z11" s="17">
        <v>0.44676963935767999</v>
      </c>
      <c r="AA11" s="17">
        <v>0.45466992660452799</v>
      </c>
      <c r="AB11" s="17">
        <v>0.43800690204789999</v>
      </c>
      <c r="AC11" s="17">
        <v>0.519237628701822</v>
      </c>
      <c r="AD11" s="17">
        <v>0.44336093091388601</v>
      </c>
      <c r="AE11" s="17"/>
      <c r="AF11" s="17">
        <v>0.47103634511569797</v>
      </c>
      <c r="AG11" s="17">
        <v>0.51683404948368195</v>
      </c>
      <c r="AH11" s="17">
        <v>0.42171783140415098</v>
      </c>
      <c r="AI11" s="17"/>
      <c r="AJ11" s="17">
        <v>0.459516878293806</v>
      </c>
      <c r="AK11" s="17">
        <v>0.50705573422254802</v>
      </c>
      <c r="AL11" s="17">
        <v>0.53592334984879497</v>
      </c>
      <c r="AM11" s="17">
        <v>0.51502647728633899</v>
      </c>
      <c r="AN11" s="17">
        <v>0.410272230334015</v>
      </c>
      <c r="AO11" s="17"/>
      <c r="AP11" s="17">
        <v>0.35273047136298202</v>
      </c>
      <c r="AQ11" s="17">
        <v>0.49442724384373299</v>
      </c>
      <c r="AR11" s="17">
        <v>0.51594528670983497</v>
      </c>
      <c r="AS11" s="17">
        <v>0.52476002490457796</v>
      </c>
      <c r="AT11" s="17">
        <v>0.50424458834723895</v>
      </c>
      <c r="AU11" s="17"/>
      <c r="AV11" s="17">
        <v>0.48386636239048703</v>
      </c>
      <c r="AW11" s="17">
        <v>0.46078293957784799</v>
      </c>
      <c r="AX11" s="17">
        <v>0.46800767233130602</v>
      </c>
      <c r="AY11" s="17">
        <v>0.42879395667104397</v>
      </c>
      <c r="AZ11" s="17">
        <v>0.53970162668190902</v>
      </c>
    </row>
    <row r="12" spans="2:52">
      <c r="B12" s="18" t="s">
        <v>105</v>
      </c>
      <c r="C12" s="17">
        <v>6.5564931754328301E-2</v>
      </c>
      <c r="D12" s="17">
        <v>5.9474925543628702E-2</v>
      </c>
      <c r="E12" s="17">
        <v>7.1876871301907494E-2</v>
      </c>
      <c r="F12" s="17"/>
      <c r="G12" s="17">
        <v>0.12265426217204201</v>
      </c>
      <c r="H12" s="17">
        <v>6.3166752306533305E-2</v>
      </c>
      <c r="I12" s="17">
        <v>6.9809679975085803E-2</v>
      </c>
      <c r="J12" s="17">
        <v>7.93869434380408E-2</v>
      </c>
      <c r="K12" s="17">
        <v>3.6426246809303502E-2</v>
      </c>
      <c r="L12" s="17">
        <v>3.3474569457321801E-2</v>
      </c>
      <c r="M12" s="17"/>
      <c r="N12" s="17">
        <v>6.4782201822229699E-2</v>
      </c>
      <c r="O12" s="17">
        <v>4.9112077278178602E-2</v>
      </c>
      <c r="P12" s="17">
        <v>6.3085026140048794E-2</v>
      </c>
      <c r="Q12" s="17">
        <v>8.4782126720144804E-2</v>
      </c>
      <c r="R12" s="17"/>
      <c r="S12" s="17">
        <v>4.3046246945249403E-2</v>
      </c>
      <c r="T12" s="17">
        <v>4.1892410908727702E-2</v>
      </c>
      <c r="U12" s="17">
        <v>6.7177597544499895E-2</v>
      </c>
      <c r="V12" s="17">
        <v>5.0219275639539901E-2</v>
      </c>
      <c r="W12" s="17">
        <v>5.3383702956305498E-2</v>
      </c>
      <c r="X12" s="17">
        <v>0.119877908594167</v>
      </c>
      <c r="Y12" s="17">
        <v>5.5138743424910701E-2</v>
      </c>
      <c r="Z12" s="17">
        <v>5.6965619863165402E-2</v>
      </c>
      <c r="AA12" s="17">
        <v>0.11304343336802999</v>
      </c>
      <c r="AB12" s="17">
        <v>6.8355702850222605E-2</v>
      </c>
      <c r="AC12" s="17">
        <v>4.4986098779249598E-2</v>
      </c>
      <c r="AD12" s="17">
        <v>6.7619039582146503E-2</v>
      </c>
      <c r="AE12" s="17"/>
      <c r="AF12" s="17">
        <v>5.32414178238668E-2</v>
      </c>
      <c r="AG12" s="17">
        <v>5.8541793490769899E-2</v>
      </c>
      <c r="AH12" s="17">
        <v>7.22429748988484E-2</v>
      </c>
      <c r="AI12" s="17"/>
      <c r="AJ12" s="17">
        <v>1.8022548704662501E-2</v>
      </c>
      <c r="AK12" s="17">
        <v>8.5663162485984504E-2</v>
      </c>
      <c r="AL12" s="17">
        <v>5.3361263226651599E-2</v>
      </c>
      <c r="AM12" s="17">
        <v>8.2027959142937298E-2</v>
      </c>
      <c r="AN12" s="17">
        <v>9.1097369065018002E-2</v>
      </c>
      <c r="AO12" s="17"/>
      <c r="AP12" s="17">
        <v>2.15356281425098E-2</v>
      </c>
      <c r="AQ12" s="17">
        <v>8.3569125046017698E-2</v>
      </c>
      <c r="AR12" s="17">
        <v>8.6322463090264701E-2</v>
      </c>
      <c r="AS12" s="17">
        <v>5.6030619065288299E-2</v>
      </c>
      <c r="AT12" s="17">
        <v>4.1512620872547E-2</v>
      </c>
      <c r="AU12" s="17"/>
      <c r="AV12" s="17">
        <v>5.1009495832563499E-2</v>
      </c>
      <c r="AW12" s="17">
        <v>7.60804932748428E-2</v>
      </c>
      <c r="AX12" s="17">
        <v>7.57673822136887E-2</v>
      </c>
      <c r="AY12" s="17">
        <v>4.4545674715802099E-2</v>
      </c>
      <c r="AZ12" s="17">
        <v>0</v>
      </c>
    </row>
    <row r="13" spans="2:52">
      <c r="B13" s="18" t="s">
        <v>106</v>
      </c>
      <c r="C13" s="17">
        <v>0.10863061725407901</v>
      </c>
      <c r="D13" s="17">
        <v>0.10553191576595</v>
      </c>
      <c r="E13" s="17">
        <v>0.11009933131904601</v>
      </c>
      <c r="F13" s="17"/>
      <c r="G13" s="17">
        <v>0.10351397671922299</v>
      </c>
      <c r="H13" s="17">
        <v>0.17082458485163499</v>
      </c>
      <c r="I13" s="17">
        <v>7.0980301719957201E-2</v>
      </c>
      <c r="J13" s="17">
        <v>0.10923188308414</v>
      </c>
      <c r="K13" s="17">
        <v>0.141584732897544</v>
      </c>
      <c r="L13" s="17">
        <v>6.8195217494603499E-2</v>
      </c>
      <c r="M13" s="17"/>
      <c r="N13" s="17">
        <v>7.8778538650435298E-2</v>
      </c>
      <c r="O13" s="17">
        <v>8.0101349288722506E-2</v>
      </c>
      <c r="P13" s="17">
        <v>0.13959644342153499</v>
      </c>
      <c r="Q13" s="17">
        <v>0.14426013478563399</v>
      </c>
      <c r="R13" s="17"/>
      <c r="S13" s="17">
        <v>9.1184426234622501E-2</v>
      </c>
      <c r="T13" s="17">
        <v>9.41039177570758E-2</v>
      </c>
      <c r="U13" s="17">
        <v>0.148121609537884</v>
      </c>
      <c r="V13" s="17">
        <v>7.8921785188649701E-2</v>
      </c>
      <c r="W13" s="17">
        <v>3.1244707157348499E-2</v>
      </c>
      <c r="X13" s="17">
        <v>0.112081511087056</v>
      </c>
      <c r="Y13" s="17">
        <v>9.5195838171703101E-2</v>
      </c>
      <c r="Z13" s="17">
        <v>0.107265823920408</v>
      </c>
      <c r="AA13" s="17">
        <v>0.14484501898795199</v>
      </c>
      <c r="AB13" s="17">
        <v>0.18532999215808399</v>
      </c>
      <c r="AC13" s="17">
        <v>7.4875699877544E-2</v>
      </c>
      <c r="AD13" s="17">
        <v>0.116193351927888</v>
      </c>
      <c r="AE13" s="17"/>
      <c r="AF13" s="17">
        <v>0.10713965795939601</v>
      </c>
      <c r="AG13" s="17">
        <v>9.5389941620803095E-2</v>
      </c>
      <c r="AH13" s="17">
        <v>0.13024651073135901</v>
      </c>
      <c r="AI13" s="17"/>
      <c r="AJ13" s="17">
        <v>5.32573598026687E-2</v>
      </c>
      <c r="AK13" s="17">
        <v>0.161075573371567</v>
      </c>
      <c r="AL13" s="17">
        <v>6.7413809302782499E-2</v>
      </c>
      <c r="AM13" s="17">
        <v>0</v>
      </c>
      <c r="AN13" s="17">
        <v>0.120846932247655</v>
      </c>
      <c r="AO13" s="17"/>
      <c r="AP13" s="17">
        <v>1.3961078161351901E-2</v>
      </c>
      <c r="AQ13" s="17">
        <v>0.152846578232265</v>
      </c>
      <c r="AR13" s="17">
        <v>6.2863108541182905E-2</v>
      </c>
      <c r="AS13" s="17">
        <v>8.8154467322066901E-2</v>
      </c>
      <c r="AT13" s="17">
        <v>5.8120606779790703E-2</v>
      </c>
      <c r="AU13" s="17"/>
      <c r="AV13" s="17">
        <v>0.11142229554467099</v>
      </c>
      <c r="AW13" s="17">
        <v>9.1692506866534101E-2</v>
      </c>
      <c r="AX13" s="17">
        <v>8.5971058259851504E-2</v>
      </c>
      <c r="AY13" s="17">
        <v>0.13106385425226599</v>
      </c>
      <c r="AZ13" s="17">
        <v>0</v>
      </c>
    </row>
    <row r="14" spans="2:52">
      <c r="B14" s="18" t="s">
        <v>107</v>
      </c>
      <c r="C14" s="19">
        <v>6.6266877667047405E-2</v>
      </c>
      <c r="D14" s="19">
        <v>4.4589910444439898E-2</v>
      </c>
      <c r="E14" s="19">
        <v>8.7809191495268904E-2</v>
      </c>
      <c r="F14" s="19"/>
      <c r="G14" s="19">
        <v>6.5716094736955305E-2</v>
      </c>
      <c r="H14" s="19">
        <v>6.7741454604619999E-2</v>
      </c>
      <c r="I14" s="19">
        <v>0.10007854553992</v>
      </c>
      <c r="J14" s="19">
        <v>6.6509687350882293E-2</v>
      </c>
      <c r="K14" s="19">
        <v>8.6918492925179794E-2</v>
      </c>
      <c r="L14" s="19">
        <v>2.3597519730980999E-2</v>
      </c>
      <c r="M14" s="19"/>
      <c r="N14" s="19">
        <v>3.05222648910978E-2</v>
      </c>
      <c r="O14" s="19">
        <v>4.5129431502986699E-2</v>
      </c>
      <c r="P14" s="19">
        <v>5.1179999774575297E-2</v>
      </c>
      <c r="Q14" s="19">
        <v>0.13430106199466799</v>
      </c>
      <c r="R14" s="19"/>
      <c r="S14" s="19">
        <v>8.6121033405660505E-2</v>
      </c>
      <c r="T14" s="19">
        <v>6.0400863368169702E-2</v>
      </c>
      <c r="U14" s="19">
        <v>0.10947545596948501</v>
      </c>
      <c r="V14" s="19">
        <v>4.9495905867316801E-2</v>
      </c>
      <c r="W14" s="19">
        <v>8.9914045882829696E-2</v>
      </c>
      <c r="X14" s="19">
        <v>7.9228590958469597E-2</v>
      </c>
      <c r="Y14" s="19">
        <v>8.2736863735671906E-2</v>
      </c>
      <c r="Z14" s="19">
        <v>6.0486745193519598E-2</v>
      </c>
      <c r="AA14" s="19">
        <v>3.6179875098161403E-2</v>
      </c>
      <c r="AB14" s="19">
        <v>2.9015374423236401E-2</v>
      </c>
      <c r="AC14" s="19">
        <v>2.1936046583089501E-2</v>
      </c>
      <c r="AD14" s="19">
        <v>0.102666685116881</v>
      </c>
      <c r="AE14" s="19"/>
      <c r="AF14" s="19">
        <v>5.2176377037624601E-2</v>
      </c>
      <c r="AG14" s="19">
        <v>5.2908162974792901E-2</v>
      </c>
      <c r="AH14" s="19">
        <v>0.13146767225023001</v>
      </c>
      <c r="AI14" s="19"/>
      <c r="AJ14" s="19">
        <v>3.31631859547857E-2</v>
      </c>
      <c r="AK14" s="19">
        <v>4.5903156054976302E-2</v>
      </c>
      <c r="AL14" s="19">
        <v>3.7916880821718901E-2</v>
      </c>
      <c r="AM14" s="19">
        <v>0</v>
      </c>
      <c r="AN14" s="19">
        <v>0.169170553464699</v>
      </c>
      <c r="AO14" s="19"/>
      <c r="AP14" s="19">
        <v>3.5906775974008702E-2</v>
      </c>
      <c r="AQ14" s="19">
        <v>5.0940679716556199E-2</v>
      </c>
      <c r="AR14" s="19">
        <v>1.2629689055259701E-2</v>
      </c>
      <c r="AS14" s="19">
        <v>4.9824010900105097E-2</v>
      </c>
      <c r="AT14" s="19">
        <v>0.195164233652491</v>
      </c>
      <c r="AU14" s="19"/>
      <c r="AV14" s="19">
        <v>7.8910518716589897E-2</v>
      </c>
      <c r="AW14" s="19">
        <v>0.100560385250225</v>
      </c>
      <c r="AX14" s="19">
        <v>4.7314332604562401E-2</v>
      </c>
      <c r="AY14" s="19">
        <v>2.4953852768254601E-2</v>
      </c>
      <c r="AZ14" s="19">
        <v>0.16162075885560201</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0.128228557732877</v>
      </c>
      <c r="D9" s="17">
        <v>0.14518486460077401</v>
      </c>
      <c r="E9" s="17">
        <v>0.110855994032157</v>
      </c>
      <c r="F9" s="17"/>
      <c r="G9" s="17">
        <v>0.166485505174124</v>
      </c>
      <c r="H9" s="17">
        <v>0.14299910676436201</v>
      </c>
      <c r="I9" s="17">
        <v>0.13558105667654699</v>
      </c>
      <c r="J9" s="17">
        <v>0.12511365688050899</v>
      </c>
      <c r="K9" s="17">
        <v>0.103974347558918</v>
      </c>
      <c r="L9" s="17">
        <v>0.103554009789837</v>
      </c>
      <c r="M9" s="17"/>
      <c r="N9" s="17">
        <v>0.13052167382795399</v>
      </c>
      <c r="O9" s="17">
        <v>0.11750419922486099</v>
      </c>
      <c r="P9" s="17">
        <v>0.14447688989920901</v>
      </c>
      <c r="Q9" s="17">
        <v>0.123189192418239</v>
      </c>
      <c r="R9" s="17"/>
      <c r="S9" s="17">
        <v>0.17685823855899299</v>
      </c>
      <c r="T9" s="17">
        <v>0.111269139066558</v>
      </c>
      <c r="U9" s="17">
        <v>0.119994652805184</v>
      </c>
      <c r="V9" s="17">
        <v>0.112268669890304</v>
      </c>
      <c r="W9" s="17">
        <v>0.103252670903449</v>
      </c>
      <c r="X9" s="17">
        <v>0.121258808668105</v>
      </c>
      <c r="Y9" s="17">
        <v>0.14335885306502999</v>
      </c>
      <c r="Z9" s="17">
        <v>0.123333073377381</v>
      </c>
      <c r="AA9" s="17">
        <v>9.7693234482653699E-2</v>
      </c>
      <c r="AB9" s="17">
        <v>0.12380370623539599</v>
      </c>
      <c r="AC9" s="17">
        <v>0.14763711247199099</v>
      </c>
      <c r="AD9" s="17">
        <v>0.18288145588763999</v>
      </c>
      <c r="AE9" s="17"/>
      <c r="AF9" s="17">
        <v>0.150331740276299</v>
      </c>
      <c r="AG9" s="17">
        <v>0.115440378866095</v>
      </c>
      <c r="AH9" s="17">
        <v>0.114800342917609</v>
      </c>
      <c r="AI9" s="17"/>
      <c r="AJ9" s="17">
        <v>0.168875894818074</v>
      </c>
      <c r="AK9" s="17">
        <v>0.105350837584218</v>
      </c>
      <c r="AL9" s="17">
        <v>9.8356167033565201E-2</v>
      </c>
      <c r="AM9" s="17">
        <v>0.209670527471539</v>
      </c>
      <c r="AN9" s="17">
        <v>0.100705722083151</v>
      </c>
      <c r="AO9" s="17"/>
      <c r="AP9" s="17">
        <v>0.187124559332948</v>
      </c>
      <c r="AQ9" s="17">
        <v>0.104481564737205</v>
      </c>
      <c r="AR9" s="17">
        <v>0.14657289830695899</v>
      </c>
      <c r="AS9" s="17">
        <v>0.15755605649153401</v>
      </c>
      <c r="AT9" s="17">
        <v>8.5943886873451794E-2</v>
      </c>
      <c r="AU9" s="17"/>
      <c r="AV9" s="17">
        <v>0.12508649521280199</v>
      </c>
      <c r="AW9" s="17">
        <v>0.12891145891639899</v>
      </c>
      <c r="AX9" s="17">
        <v>0.13292248919085001</v>
      </c>
      <c r="AY9" s="17">
        <v>0.123186378742783</v>
      </c>
      <c r="AZ9" s="17">
        <v>0.18937687048349999</v>
      </c>
    </row>
    <row r="10" spans="2:52" ht="45">
      <c r="B10" s="18" t="s">
        <v>260</v>
      </c>
      <c r="C10" s="17">
        <v>0.26736359194612602</v>
      </c>
      <c r="D10" s="17">
        <v>0.30523260098492</v>
      </c>
      <c r="E10" s="17">
        <v>0.23210449269037001</v>
      </c>
      <c r="F10" s="17"/>
      <c r="G10" s="17">
        <v>0.30606009008367602</v>
      </c>
      <c r="H10" s="17">
        <v>0.28255656582067101</v>
      </c>
      <c r="I10" s="17">
        <v>0.25520574839890903</v>
      </c>
      <c r="J10" s="17">
        <v>0.269603905142348</v>
      </c>
      <c r="K10" s="17">
        <v>0.26091787110366699</v>
      </c>
      <c r="L10" s="17">
        <v>0.24164425505307</v>
      </c>
      <c r="M10" s="17"/>
      <c r="N10" s="17">
        <v>0.277865874454652</v>
      </c>
      <c r="O10" s="17">
        <v>0.26577332592948499</v>
      </c>
      <c r="P10" s="17">
        <v>0.30561585264915497</v>
      </c>
      <c r="Q10" s="17">
        <v>0.22523196228492101</v>
      </c>
      <c r="R10" s="17"/>
      <c r="S10" s="17">
        <v>0.27922802178906703</v>
      </c>
      <c r="T10" s="17">
        <v>0.27917082425825401</v>
      </c>
      <c r="U10" s="17">
        <v>0.23169957232274099</v>
      </c>
      <c r="V10" s="17">
        <v>0.268825685624972</v>
      </c>
      <c r="W10" s="17">
        <v>0.27371737685730202</v>
      </c>
      <c r="X10" s="17">
        <v>0.27443523750183402</v>
      </c>
      <c r="Y10" s="17">
        <v>0.26474328518433798</v>
      </c>
      <c r="Z10" s="17">
        <v>0.24277636218136001</v>
      </c>
      <c r="AA10" s="17">
        <v>0.28197744286058102</v>
      </c>
      <c r="AB10" s="17">
        <v>0.25208284042433499</v>
      </c>
      <c r="AC10" s="17">
        <v>0.25259802474752202</v>
      </c>
      <c r="AD10" s="17">
        <v>0.27214661566375198</v>
      </c>
      <c r="AE10" s="17"/>
      <c r="AF10" s="17">
        <v>0.27205426941045202</v>
      </c>
      <c r="AG10" s="17">
        <v>0.27214923862624701</v>
      </c>
      <c r="AH10" s="17">
        <v>0.24323011402644601</v>
      </c>
      <c r="AI10" s="17"/>
      <c r="AJ10" s="17">
        <v>0.30223332075869602</v>
      </c>
      <c r="AK10" s="17">
        <v>0.27071583113037501</v>
      </c>
      <c r="AL10" s="17">
        <v>0.23916248597522499</v>
      </c>
      <c r="AM10" s="17">
        <v>0.299259942993439</v>
      </c>
      <c r="AN10" s="17">
        <v>0.20454242946951701</v>
      </c>
      <c r="AO10" s="17"/>
      <c r="AP10" s="17">
        <v>0.320071553536727</v>
      </c>
      <c r="AQ10" s="17">
        <v>0.25689059821348298</v>
      </c>
      <c r="AR10" s="17">
        <v>0.27860429304078799</v>
      </c>
      <c r="AS10" s="17">
        <v>0.33034431697772698</v>
      </c>
      <c r="AT10" s="17">
        <v>0.199846522168517</v>
      </c>
      <c r="AU10" s="17"/>
      <c r="AV10" s="17">
        <v>0.25706138646022902</v>
      </c>
      <c r="AW10" s="17">
        <v>0.26401573861516803</v>
      </c>
      <c r="AX10" s="17">
        <v>0.27174789333758798</v>
      </c>
      <c r="AY10" s="17">
        <v>0.29437895555682297</v>
      </c>
      <c r="AZ10" s="17">
        <v>0.24170088761789499</v>
      </c>
    </row>
    <row r="11" spans="2:52" ht="45">
      <c r="B11" s="18" t="s">
        <v>261</v>
      </c>
      <c r="C11" s="17">
        <v>0.24120638174581899</v>
      </c>
      <c r="D11" s="17">
        <v>0.24661916656638999</v>
      </c>
      <c r="E11" s="17">
        <v>0.23566693250334</v>
      </c>
      <c r="F11" s="17"/>
      <c r="G11" s="17">
        <v>0.24894509854486899</v>
      </c>
      <c r="H11" s="17">
        <v>0.247498544425546</v>
      </c>
      <c r="I11" s="17">
        <v>0.23984319585800701</v>
      </c>
      <c r="J11" s="17">
        <v>0.21094448729236201</v>
      </c>
      <c r="K11" s="17">
        <v>0.22425605493140999</v>
      </c>
      <c r="L11" s="17">
        <v>0.26799912240321599</v>
      </c>
      <c r="M11" s="17"/>
      <c r="N11" s="17">
        <v>0.28909023612946699</v>
      </c>
      <c r="O11" s="17">
        <v>0.26605024530289501</v>
      </c>
      <c r="P11" s="17">
        <v>0.21070213235763499</v>
      </c>
      <c r="Q11" s="17">
        <v>0.18739939414904699</v>
      </c>
      <c r="R11" s="17"/>
      <c r="S11" s="17">
        <v>0.2168476319787</v>
      </c>
      <c r="T11" s="17">
        <v>0.2409972821553</v>
      </c>
      <c r="U11" s="17">
        <v>0.27881978085910403</v>
      </c>
      <c r="V11" s="17">
        <v>0.229042964782596</v>
      </c>
      <c r="W11" s="17">
        <v>0.22432222396218199</v>
      </c>
      <c r="X11" s="17">
        <v>0.24400571879786401</v>
      </c>
      <c r="Y11" s="17">
        <v>0.230065635650434</v>
      </c>
      <c r="Z11" s="17">
        <v>0.27452528072214899</v>
      </c>
      <c r="AA11" s="17">
        <v>0.25002146886379301</v>
      </c>
      <c r="AB11" s="17">
        <v>0.27639132289239998</v>
      </c>
      <c r="AC11" s="17">
        <v>0.22727948089710501</v>
      </c>
      <c r="AD11" s="17">
        <v>0.19359176083235699</v>
      </c>
      <c r="AE11" s="17"/>
      <c r="AF11" s="17">
        <v>0.21440288309893801</v>
      </c>
      <c r="AG11" s="17">
        <v>0.27690630666685701</v>
      </c>
      <c r="AH11" s="17">
        <v>0.18747630688174199</v>
      </c>
      <c r="AI11" s="17"/>
      <c r="AJ11" s="17">
        <v>0.223859540380004</v>
      </c>
      <c r="AK11" s="17">
        <v>0.26498781659984999</v>
      </c>
      <c r="AL11" s="17">
        <v>0.31605289138308001</v>
      </c>
      <c r="AM11" s="17">
        <v>5.2109339997223302E-2</v>
      </c>
      <c r="AN11" s="17">
        <v>0.185880746245073</v>
      </c>
      <c r="AO11" s="17"/>
      <c r="AP11" s="17">
        <v>0.222840164407001</v>
      </c>
      <c r="AQ11" s="17">
        <v>0.29131931451187998</v>
      </c>
      <c r="AR11" s="17">
        <v>0.26969526268707</v>
      </c>
      <c r="AS11" s="17">
        <v>0.17159500015946799</v>
      </c>
      <c r="AT11" s="17">
        <v>0.180196553156145</v>
      </c>
      <c r="AU11" s="17"/>
      <c r="AV11" s="17">
        <v>0.184506927312203</v>
      </c>
      <c r="AW11" s="17">
        <v>0.26846721945840102</v>
      </c>
      <c r="AX11" s="17">
        <v>0.27784261690809198</v>
      </c>
      <c r="AY11" s="17">
        <v>0.29259168517551598</v>
      </c>
      <c r="AZ11" s="17">
        <v>0.26181767753692298</v>
      </c>
    </row>
    <row r="12" spans="2:52" ht="45">
      <c r="B12" s="18" t="s">
        <v>262</v>
      </c>
      <c r="C12" s="17">
        <v>0.15903270956944501</v>
      </c>
      <c r="D12" s="17">
        <v>0.15913222200473501</v>
      </c>
      <c r="E12" s="17">
        <v>0.159480574064747</v>
      </c>
      <c r="F12" s="17"/>
      <c r="G12" s="17">
        <v>0.12496795002102699</v>
      </c>
      <c r="H12" s="17">
        <v>0.13499713721512999</v>
      </c>
      <c r="I12" s="17">
        <v>0.140373294588273</v>
      </c>
      <c r="J12" s="17">
        <v>0.14178635147403901</v>
      </c>
      <c r="K12" s="17">
        <v>0.19497068736766501</v>
      </c>
      <c r="L12" s="17">
        <v>0.20638927313788599</v>
      </c>
      <c r="M12" s="17"/>
      <c r="N12" s="17">
        <v>0.148514088085032</v>
      </c>
      <c r="O12" s="17">
        <v>0.16041742618655</v>
      </c>
      <c r="P12" s="17">
        <v>0.14612126551788501</v>
      </c>
      <c r="Q12" s="17">
        <v>0.18121891211338401</v>
      </c>
      <c r="R12" s="17"/>
      <c r="S12" s="17">
        <v>0.16070475102564399</v>
      </c>
      <c r="T12" s="17">
        <v>0.14158849504100199</v>
      </c>
      <c r="U12" s="17">
        <v>0.19707838311562001</v>
      </c>
      <c r="V12" s="17">
        <v>0.15931830342828701</v>
      </c>
      <c r="W12" s="17">
        <v>0.150041423268646</v>
      </c>
      <c r="X12" s="17">
        <v>0.153987073998855</v>
      </c>
      <c r="Y12" s="17">
        <v>0.148597934323458</v>
      </c>
      <c r="Z12" s="17">
        <v>0.146164193213011</v>
      </c>
      <c r="AA12" s="17">
        <v>0.179126566960982</v>
      </c>
      <c r="AB12" s="17">
        <v>0.132969205291079</v>
      </c>
      <c r="AC12" s="17">
        <v>0.19749088990344199</v>
      </c>
      <c r="AD12" s="17">
        <v>0.14602130588357701</v>
      </c>
      <c r="AE12" s="17"/>
      <c r="AF12" s="17">
        <v>0.16698655757794001</v>
      </c>
      <c r="AG12" s="17">
        <v>0.174096356195068</v>
      </c>
      <c r="AH12" s="17">
        <v>0.128666532145749</v>
      </c>
      <c r="AI12" s="17"/>
      <c r="AJ12" s="17">
        <v>0.13714052584157499</v>
      </c>
      <c r="AK12" s="17">
        <v>0.221994342253996</v>
      </c>
      <c r="AL12" s="17">
        <v>0.14455082304516301</v>
      </c>
      <c r="AM12" s="17">
        <v>0.189145476543324</v>
      </c>
      <c r="AN12" s="17">
        <v>0.115786679508081</v>
      </c>
      <c r="AO12" s="17"/>
      <c r="AP12" s="17">
        <v>0.13996938572141501</v>
      </c>
      <c r="AQ12" s="17">
        <v>0.20353693213776999</v>
      </c>
      <c r="AR12" s="17">
        <v>0.13843483271285201</v>
      </c>
      <c r="AS12" s="17">
        <v>0.14423376986800901</v>
      </c>
      <c r="AT12" s="17">
        <v>0.105972431929797</v>
      </c>
      <c r="AU12" s="17"/>
      <c r="AV12" s="17">
        <v>0.180090446201083</v>
      </c>
      <c r="AW12" s="17">
        <v>0.133574497614382</v>
      </c>
      <c r="AX12" s="17">
        <v>0.14971973391528001</v>
      </c>
      <c r="AY12" s="17">
        <v>0.15518809194588901</v>
      </c>
      <c r="AZ12" s="17">
        <v>0.162101727288047</v>
      </c>
    </row>
    <row r="13" spans="2:52">
      <c r="B13" s="18" t="s">
        <v>61</v>
      </c>
      <c r="C13" s="19">
        <v>0.204168759005734</v>
      </c>
      <c r="D13" s="19">
        <v>0.14383114584318099</v>
      </c>
      <c r="E13" s="19">
        <v>0.261892006709386</v>
      </c>
      <c r="F13" s="19"/>
      <c r="G13" s="19">
        <v>0.15354135617630499</v>
      </c>
      <c r="H13" s="19">
        <v>0.19194864577429099</v>
      </c>
      <c r="I13" s="19">
        <v>0.22899670447826401</v>
      </c>
      <c r="J13" s="19">
        <v>0.25255159921074199</v>
      </c>
      <c r="K13" s="19">
        <v>0.215881039038339</v>
      </c>
      <c r="L13" s="19">
        <v>0.18041333961599099</v>
      </c>
      <c r="M13" s="19"/>
      <c r="N13" s="19">
        <v>0.154008127502896</v>
      </c>
      <c r="O13" s="19">
        <v>0.19025480335620901</v>
      </c>
      <c r="P13" s="19">
        <v>0.19308385957611501</v>
      </c>
      <c r="Q13" s="19">
        <v>0.28296053903440999</v>
      </c>
      <c r="R13" s="19"/>
      <c r="S13" s="19">
        <v>0.16636135664759499</v>
      </c>
      <c r="T13" s="19">
        <v>0.226974259478886</v>
      </c>
      <c r="U13" s="19">
        <v>0.17240761089735099</v>
      </c>
      <c r="V13" s="19">
        <v>0.230544376273842</v>
      </c>
      <c r="W13" s="19">
        <v>0.24866630500842199</v>
      </c>
      <c r="X13" s="19">
        <v>0.20631316103334199</v>
      </c>
      <c r="Y13" s="19">
        <v>0.213234291776739</v>
      </c>
      <c r="Z13" s="19">
        <v>0.21320109050609901</v>
      </c>
      <c r="AA13" s="19">
        <v>0.19118128683199101</v>
      </c>
      <c r="AB13" s="19">
        <v>0.21475292515679101</v>
      </c>
      <c r="AC13" s="19">
        <v>0.17499449197994099</v>
      </c>
      <c r="AD13" s="19">
        <v>0.20535886173267301</v>
      </c>
      <c r="AE13" s="19"/>
      <c r="AF13" s="19">
        <v>0.19622454963637101</v>
      </c>
      <c r="AG13" s="19">
        <v>0.161407719645733</v>
      </c>
      <c r="AH13" s="19">
        <v>0.32582670402845298</v>
      </c>
      <c r="AI13" s="19"/>
      <c r="AJ13" s="19">
        <v>0.167890718201651</v>
      </c>
      <c r="AK13" s="19">
        <v>0.13695117243156199</v>
      </c>
      <c r="AL13" s="19">
        <v>0.20187763256296701</v>
      </c>
      <c r="AM13" s="19">
        <v>0.249814712994475</v>
      </c>
      <c r="AN13" s="19">
        <v>0.39308442269417798</v>
      </c>
      <c r="AO13" s="19"/>
      <c r="AP13" s="19">
        <v>0.12999433700190899</v>
      </c>
      <c r="AQ13" s="19">
        <v>0.143771590399663</v>
      </c>
      <c r="AR13" s="19">
        <v>0.16669271325233101</v>
      </c>
      <c r="AS13" s="19">
        <v>0.19627085650326201</v>
      </c>
      <c r="AT13" s="19">
        <v>0.42804060587208898</v>
      </c>
      <c r="AU13" s="19"/>
      <c r="AV13" s="19">
        <v>0.25325474481368299</v>
      </c>
      <c r="AW13" s="19">
        <v>0.20503108539564999</v>
      </c>
      <c r="AX13" s="19">
        <v>0.16776726664819</v>
      </c>
      <c r="AY13" s="19">
        <v>0.134654888578989</v>
      </c>
      <c r="AZ13" s="19">
        <v>0.14500283707363401</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0.12683905143440499</v>
      </c>
      <c r="D9" s="17">
        <v>0.14976569145504101</v>
      </c>
      <c r="E9" s="17">
        <v>0.103633930261466</v>
      </c>
      <c r="F9" s="17"/>
      <c r="G9" s="17">
        <v>0.161302462657304</v>
      </c>
      <c r="H9" s="17">
        <v>0.13674341008868399</v>
      </c>
      <c r="I9" s="17">
        <v>0.126864710217472</v>
      </c>
      <c r="J9" s="17">
        <v>0.12264172249412</v>
      </c>
      <c r="K9" s="17">
        <v>0.118159221076983</v>
      </c>
      <c r="L9" s="17">
        <v>0.10505185758826199</v>
      </c>
      <c r="M9" s="17"/>
      <c r="N9" s="17">
        <v>0.13477267100787099</v>
      </c>
      <c r="O9" s="17">
        <v>0.105555108281667</v>
      </c>
      <c r="P9" s="17">
        <v>0.14768986052922001</v>
      </c>
      <c r="Q9" s="17">
        <v>0.122624952071734</v>
      </c>
      <c r="R9" s="17"/>
      <c r="S9" s="17">
        <v>0.15288255823077199</v>
      </c>
      <c r="T9" s="17">
        <v>0.117347467279389</v>
      </c>
      <c r="U9" s="17">
        <v>9.6652605496030997E-2</v>
      </c>
      <c r="V9" s="17">
        <v>0.11176228628151701</v>
      </c>
      <c r="W9" s="17">
        <v>0.12884511559102799</v>
      </c>
      <c r="X9" s="17">
        <v>0.122908979591419</v>
      </c>
      <c r="Y9" s="17">
        <v>0.12873544277129101</v>
      </c>
      <c r="Z9" s="17">
        <v>0.13119771467426</v>
      </c>
      <c r="AA9" s="17">
        <v>0.118863770494025</v>
      </c>
      <c r="AB9" s="17">
        <v>0.133803752274128</v>
      </c>
      <c r="AC9" s="17">
        <v>0.14652063590203099</v>
      </c>
      <c r="AD9" s="17">
        <v>0.143952310491931</v>
      </c>
      <c r="AE9" s="17"/>
      <c r="AF9" s="17">
        <v>0.13388992119944099</v>
      </c>
      <c r="AG9" s="17">
        <v>0.12326429092685399</v>
      </c>
      <c r="AH9" s="17">
        <v>0.12763788275378801</v>
      </c>
      <c r="AI9" s="17"/>
      <c r="AJ9" s="17">
        <v>0.14542126429796301</v>
      </c>
      <c r="AK9" s="17">
        <v>0.11849957684913601</v>
      </c>
      <c r="AL9" s="17">
        <v>9.0625795022642605E-2</v>
      </c>
      <c r="AM9" s="17">
        <v>0.17636353072942099</v>
      </c>
      <c r="AN9" s="17">
        <v>0.11403826765821801</v>
      </c>
      <c r="AO9" s="17"/>
      <c r="AP9" s="17">
        <v>0.14767220073191301</v>
      </c>
      <c r="AQ9" s="17">
        <v>0.12049504824150201</v>
      </c>
      <c r="AR9" s="17">
        <v>0.126194732256206</v>
      </c>
      <c r="AS9" s="17">
        <v>0.14068734932504101</v>
      </c>
      <c r="AT9" s="17">
        <v>8.3826109737153195E-2</v>
      </c>
      <c r="AU9" s="17"/>
      <c r="AV9" s="17">
        <v>0.12053912681645999</v>
      </c>
      <c r="AW9" s="17">
        <v>0.12712462014265899</v>
      </c>
      <c r="AX9" s="17">
        <v>0.12409169997311099</v>
      </c>
      <c r="AY9" s="17">
        <v>0.14166318167300701</v>
      </c>
      <c r="AZ9" s="17">
        <v>0.163384042144189</v>
      </c>
    </row>
    <row r="10" spans="2:52" ht="45">
      <c r="B10" s="18" t="s">
        <v>260</v>
      </c>
      <c r="C10" s="17">
        <v>0.27116879059500099</v>
      </c>
      <c r="D10" s="17">
        <v>0.30094983295564698</v>
      </c>
      <c r="E10" s="17">
        <v>0.243374837709702</v>
      </c>
      <c r="F10" s="17"/>
      <c r="G10" s="17">
        <v>0.27897654333169403</v>
      </c>
      <c r="H10" s="17">
        <v>0.31521336499393598</v>
      </c>
      <c r="I10" s="17">
        <v>0.271648453992346</v>
      </c>
      <c r="J10" s="17">
        <v>0.26334279995242199</v>
      </c>
      <c r="K10" s="17">
        <v>0.230407392880076</v>
      </c>
      <c r="L10" s="17">
        <v>0.263368707727481</v>
      </c>
      <c r="M10" s="17"/>
      <c r="N10" s="17">
        <v>0.303618761467355</v>
      </c>
      <c r="O10" s="17">
        <v>0.28568870831294302</v>
      </c>
      <c r="P10" s="17">
        <v>0.28538341532032502</v>
      </c>
      <c r="Q10" s="17">
        <v>0.20863195622450201</v>
      </c>
      <c r="R10" s="17"/>
      <c r="S10" s="17">
        <v>0.29174550348916001</v>
      </c>
      <c r="T10" s="17">
        <v>0.24948819556356699</v>
      </c>
      <c r="U10" s="17">
        <v>0.27404956979795903</v>
      </c>
      <c r="V10" s="17">
        <v>0.26605892368009998</v>
      </c>
      <c r="W10" s="17">
        <v>0.30238304232890501</v>
      </c>
      <c r="X10" s="17">
        <v>0.24755523282803699</v>
      </c>
      <c r="Y10" s="17">
        <v>0.292947054657963</v>
      </c>
      <c r="Z10" s="17">
        <v>0.230198735412872</v>
      </c>
      <c r="AA10" s="17">
        <v>0.276309923522229</v>
      </c>
      <c r="AB10" s="17">
        <v>0.27608321040497102</v>
      </c>
      <c r="AC10" s="17">
        <v>0.252254065427298</v>
      </c>
      <c r="AD10" s="17">
        <v>0.26923408617953098</v>
      </c>
      <c r="AE10" s="17"/>
      <c r="AF10" s="17">
        <v>0.27751894678512601</v>
      </c>
      <c r="AG10" s="17">
        <v>0.287039059417595</v>
      </c>
      <c r="AH10" s="17">
        <v>0.22433987634306099</v>
      </c>
      <c r="AI10" s="17"/>
      <c r="AJ10" s="17">
        <v>0.303015618721723</v>
      </c>
      <c r="AK10" s="17">
        <v>0.27871224945248502</v>
      </c>
      <c r="AL10" s="17">
        <v>0.27578188894695899</v>
      </c>
      <c r="AM10" s="17">
        <v>0.24260234934754299</v>
      </c>
      <c r="AN10" s="17">
        <v>0.20096723725186999</v>
      </c>
      <c r="AO10" s="17"/>
      <c r="AP10" s="17">
        <v>0.30966145409578699</v>
      </c>
      <c r="AQ10" s="17">
        <v>0.277280184371056</v>
      </c>
      <c r="AR10" s="17">
        <v>0.30489344081839798</v>
      </c>
      <c r="AS10" s="17">
        <v>0.29771956289076301</v>
      </c>
      <c r="AT10" s="17">
        <v>0.20310789912031699</v>
      </c>
      <c r="AU10" s="17"/>
      <c r="AV10" s="17">
        <v>0.24491779625781501</v>
      </c>
      <c r="AW10" s="17">
        <v>0.23958798187452199</v>
      </c>
      <c r="AX10" s="17">
        <v>0.309031694307279</v>
      </c>
      <c r="AY10" s="17">
        <v>0.31662938113046202</v>
      </c>
      <c r="AZ10" s="17">
        <v>0.29099015413826801</v>
      </c>
    </row>
    <row r="11" spans="2:52" ht="45">
      <c r="B11" s="18" t="s">
        <v>261</v>
      </c>
      <c r="C11" s="17">
        <v>0.21724208751783</v>
      </c>
      <c r="D11" s="17">
        <v>0.23326442311499901</v>
      </c>
      <c r="E11" s="17">
        <v>0.20210609797495399</v>
      </c>
      <c r="F11" s="17"/>
      <c r="G11" s="17">
        <v>0.25015380367825002</v>
      </c>
      <c r="H11" s="17">
        <v>0.20946198644587199</v>
      </c>
      <c r="I11" s="17">
        <v>0.20288796508467599</v>
      </c>
      <c r="J11" s="17">
        <v>0.191965167622028</v>
      </c>
      <c r="K11" s="17">
        <v>0.19781576377270799</v>
      </c>
      <c r="L11" s="17">
        <v>0.24697446420247801</v>
      </c>
      <c r="M11" s="17"/>
      <c r="N11" s="17">
        <v>0.25266154855881401</v>
      </c>
      <c r="O11" s="17">
        <v>0.22904262492861799</v>
      </c>
      <c r="P11" s="17">
        <v>0.21122973797439801</v>
      </c>
      <c r="Q11" s="17">
        <v>0.17265914057550799</v>
      </c>
      <c r="R11" s="17"/>
      <c r="S11" s="17">
        <v>0.19276140655891899</v>
      </c>
      <c r="T11" s="17">
        <v>0.23866851320556801</v>
      </c>
      <c r="U11" s="17">
        <v>0.26894027297442202</v>
      </c>
      <c r="V11" s="17">
        <v>0.231527274585901</v>
      </c>
      <c r="W11" s="17">
        <v>0.184797571927524</v>
      </c>
      <c r="X11" s="17">
        <v>0.21964710209310201</v>
      </c>
      <c r="Y11" s="17">
        <v>0.17904612756801999</v>
      </c>
      <c r="Z11" s="17">
        <v>0.221363823757802</v>
      </c>
      <c r="AA11" s="17">
        <v>0.21899194485083801</v>
      </c>
      <c r="AB11" s="17">
        <v>0.236636915684035</v>
      </c>
      <c r="AC11" s="17">
        <v>0.18709131620871999</v>
      </c>
      <c r="AD11" s="17">
        <v>0.20842107688335501</v>
      </c>
      <c r="AE11" s="17"/>
      <c r="AF11" s="17">
        <v>0.20308570270849099</v>
      </c>
      <c r="AG11" s="17">
        <v>0.239432999185479</v>
      </c>
      <c r="AH11" s="17">
        <v>0.17322359825609199</v>
      </c>
      <c r="AI11" s="17"/>
      <c r="AJ11" s="17">
        <v>0.218231780142567</v>
      </c>
      <c r="AK11" s="17">
        <v>0.24173018634660001</v>
      </c>
      <c r="AL11" s="17">
        <v>0.25293636307673201</v>
      </c>
      <c r="AM11" s="17">
        <v>0.16029977394818701</v>
      </c>
      <c r="AN11" s="17">
        <v>0.139739701696482</v>
      </c>
      <c r="AO11" s="17"/>
      <c r="AP11" s="17">
        <v>0.23676777544345301</v>
      </c>
      <c r="AQ11" s="17">
        <v>0.24932695313803799</v>
      </c>
      <c r="AR11" s="17">
        <v>0.25358796273036299</v>
      </c>
      <c r="AS11" s="17">
        <v>0.21971284322590301</v>
      </c>
      <c r="AT11" s="17">
        <v>0.11119882157349401</v>
      </c>
      <c r="AU11" s="17"/>
      <c r="AV11" s="17">
        <v>0.18239281797916901</v>
      </c>
      <c r="AW11" s="17">
        <v>0.23557305294531899</v>
      </c>
      <c r="AX11" s="17">
        <v>0.23256055642521201</v>
      </c>
      <c r="AY11" s="17">
        <v>0.25866287578639202</v>
      </c>
      <c r="AZ11" s="17">
        <v>0.17951581303245501</v>
      </c>
    </row>
    <row r="12" spans="2:52" ht="45">
      <c r="B12" s="18" t="s">
        <v>262</v>
      </c>
      <c r="C12" s="17">
        <v>0.15174525323568799</v>
      </c>
      <c r="D12" s="17">
        <v>0.154481971960926</v>
      </c>
      <c r="E12" s="17">
        <v>0.14957481947193799</v>
      </c>
      <c r="F12" s="17"/>
      <c r="G12" s="17">
        <v>0.107946138829645</v>
      </c>
      <c r="H12" s="17">
        <v>0.13418176968631701</v>
      </c>
      <c r="I12" s="17">
        <v>0.16440769243036199</v>
      </c>
      <c r="J12" s="17">
        <v>0.134909790092511</v>
      </c>
      <c r="K12" s="17">
        <v>0.175899230719474</v>
      </c>
      <c r="L12" s="17">
        <v>0.18234860467141201</v>
      </c>
      <c r="M12" s="17"/>
      <c r="N12" s="17">
        <v>0.13100238975947101</v>
      </c>
      <c r="O12" s="17">
        <v>0.15921803933457801</v>
      </c>
      <c r="P12" s="17">
        <v>0.14616386628049399</v>
      </c>
      <c r="Q12" s="17">
        <v>0.17115263347672699</v>
      </c>
      <c r="R12" s="17"/>
      <c r="S12" s="17">
        <v>0.164329835488606</v>
      </c>
      <c r="T12" s="17">
        <v>0.13823797012872699</v>
      </c>
      <c r="U12" s="17">
        <v>0.149211084604532</v>
      </c>
      <c r="V12" s="17">
        <v>0.104227238322296</v>
      </c>
      <c r="W12" s="17">
        <v>0.124495002572207</v>
      </c>
      <c r="X12" s="17">
        <v>0.19027519314684499</v>
      </c>
      <c r="Y12" s="17">
        <v>0.14754997441776099</v>
      </c>
      <c r="Z12" s="17">
        <v>0.18769466416370001</v>
      </c>
      <c r="AA12" s="17">
        <v>0.17026848411755299</v>
      </c>
      <c r="AB12" s="17">
        <v>0.1202352418222</v>
      </c>
      <c r="AC12" s="17">
        <v>0.187981540058719</v>
      </c>
      <c r="AD12" s="17">
        <v>0.17832087035948399</v>
      </c>
      <c r="AE12" s="17"/>
      <c r="AF12" s="17">
        <v>0.16552638841613501</v>
      </c>
      <c r="AG12" s="17">
        <v>0.16124237610676101</v>
      </c>
      <c r="AH12" s="17">
        <v>0.12723299037829799</v>
      </c>
      <c r="AI12" s="17"/>
      <c r="AJ12" s="17">
        <v>0.14641583534258401</v>
      </c>
      <c r="AK12" s="17">
        <v>0.195542073823566</v>
      </c>
      <c r="AL12" s="17">
        <v>0.12646725731359501</v>
      </c>
      <c r="AM12" s="17">
        <v>0.18400752909485801</v>
      </c>
      <c r="AN12" s="17">
        <v>0.124195341151182</v>
      </c>
      <c r="AO12" s="17"/>
      <c r="AP12" s="17">
        <v>0.158118279735423</v>
      </c>
      <c r="AQ12" s="17">
        <v>0.189835274896266</v>
      </c>
      <c r="AR12" s="17">
        <v>0.11599705990402399</v>
      </c>
      <c r="AS12" s="17">
        <v>0.11839711124805199</v>
      </c>
      <c r="AT12" s="17">
        <v>0.108022477952708</v>
      </c>
      <c r="AU12" s="17"/>
      <c r="AV12" s="17">
        <v>0.17535794420065901</v>
      </c>
      <c r="AW12" s="17">
        <v>0.13230219146428099</v>
      </c>
      <c r="AX12" s="17">
        <v>0.142083688105581</v>
      </c>
      <c r="AY12" s="17">
        <v>0.13706536507054201</v>
      </c>
      <c r="AZ12" s="17">
        <v>0.18232431861016801</v>
      </c>
    </row>
    <row r="13" spans="2:52">
      <c r="B13" s="18" t="s">
        <v>61</v>
      </c>
      <c r="C13" s="19">
        <v>0.233004817217077</v>
      </c>
      <c r="D13" s="19">
        <v>0.161538080513387</v>
      </c>
      <c r="E13" s="19">
        <v>0.30131031458194002</v>
      </c>
      <c r="F13" s="19"/>
      <c r="G13" s="19">
        <v>0.201621051503107</v>
      </c>
      <c r="H13" s="19">
        <v>0.204399468785192</v>
      </c>
      <c r="I13" s="19">
        <v>0.23419117827514299</v>
      </c>
      <c r="J13" s="19">
        <v>0.28714051983891897</v>
      </c>
      <c r="K13" s="19">
        <v>0.277718391550759</v>
      </c>
      <c r="L13" s="19">
        <v>0.20225636581036599</v>
      </c>
      <c r="M13" s="19"/>
      <c r="N13" s="19">
        <v>0.17794462920648901</v>
      </c>
      <c r="O13" s="19">
        <v>0.22049551914219501</v>
      </c>
      <c r="P13" s="19">
        <v>0.209533119895563</v>
      </c>
      <c r="Q13" s="19">
        <v>0.32493131765152899</v>
      </c>
      <c r="R13" s="19"/>
      <c r="S13" s="19">
        <v>0.19828069623254299</v>
      </c>
      <c r="T13" s="19">
        <v>0.25625785382275001</v>
      </c>
      <c r="U13" s="19">
        <v>0.21114646712705601</v>
      </c>
      <c r="V13" s="19">
        <v>0.28642427713018598</v>
      </c>
      <c r="W13" s="19">
        <v>0.25947926758033601</v>
      </c>
      <c r="X13" s="19">
        <v>0.21961349234059599</v>
      </c>
      <c r="Y13" s="19">
        <v>0.251721400584967</v>
      </c>
      <c r="Z13" s="19">
        <v>0.22954506199136601</v>
      </c>
      <c r="AA13" s="19">
        <v>0.21556587701535501</v>
      </c>
      <c r="AB13" s="19">
        <v>0.23324087981466601</v>
      </c>
      <c r="AC13" s="19">
        <v>0.22615244240323101</v>
      </c>
      <c r="AD13" s="19">
        <v>0.20007165608569799</v>
      </c>
      <c r="AE13" s="19"/>
      <c r="AF13" s="19">
        <v>0.219979040890807</v>
      </c>
      <c r="AG13" s="19">
        <v>0.18902127436331201</v>
      </c>
      <c r="AH13" s="19">
        <v>0.34756565226876002</v>
      </c>
      <c r="AI13" s="19"/>
      <c r="AJ13" s="19">
        <v>0.18691550149516201</v>
      </c>
      <c r="AK13" s="19">
        <v>0.16551591352821399</v>
      </c>
      <c r="AL13" s="19">
        <v>0.25418869564007102</v>
      </c>
      <c r="AM13" s="19">
        <v>0.236726816879991</v>
      </c>
      <c r="AN13" s="19">
        <v>0.421059452242248</v>
      </c>
      <c r="AO13" s="19"/>
      <c r="AP13" s="19">
        <v>0.14778028999342399</v>
      </c>
      <c r="AQ13" s="19">
        <v>0.163062539353137</v>
      </c>
      <c r="AR13" s="19">
        <v>0.19932680429100899</v>
      </c>
      <c r="AS13" s="19">
        <v>0.223483133310241</v>
      </c>
      <c r="AT13" s="19">
        <v>0.49384469161632699</v>
      </c>
      <c r="AU13" s="19"/>
      <c r="AV13" s="19">
        <v>0.27679231474589799</v>
      </c>
      <c r="AW13" s="19">
        <v>0.26541215357321901</v>
      </c>
      <c r="AX13" s="19">
        <v>0.19223236118881801</v>
      </c>
      <c r="AY13" s="19">
        <v>0.14597919633959799</v>
      </c>
      <c r="AZ13" s="19">
        <v>0.183785672074921</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259</v>
      </c>
      <c r="C9" s="17">
        <v>0.14300608506253901</v>
      </c>
      <c r="D9" s="17">
        <v>0.156232046272228</v>
      </c>
      <c r="E9" s="17">
        <v>0.13008669481260199</v>
      </c>
      <c r="F9" s="17"/>
      <c r="G9" s="17">
        <v>0.18413493711287901</v>
      </c>
      <c r="H9" s="17">
        <v>0.143906153410712</v>
      </c>
      <c r="I9" s="17">
        <v>0.149710316810516</v>
      </c>
      <c r="J9" s="17">
        <v>0.128529524553543</v>
      </c>
      <c r="K9" s="17">
        <v>0.13135155089693901</v>
      </c>
      <c r="L9" s="17">
        <v>0.12903832127001599</v>
      </c>
      <c r="M9" s="17"/>
      <c r="N9" s="17">
        <v>0.14882067290680101</v>
      </c>
      <c r="O9" s="17">
        <v>0.12850235702842</v>
      </c>
      <c r="P9" s="17">
        <v>0.146032158678363</v>
      </c>
      <c r="Q9" s="17">
        <v>0.14989813438587701</v>
      </c>
      <c r="R9" s="17"/>
      <c r="S9" s="17">
        <v>0.16647998003829001</v>
      </c>
      <c r="T9" s="17">
        <v>0.14640305950448099</v>
      </c>
      <c r="U9" s="17">
        <v>0.131489174692063</v>
      </c>
      <c r="V9" s="17">
        <v>0.13369436441900701</v>
      </c>
      <c r="W9" s="17">
        <v>0.120052295277703</v>
      </c>
      <c r="X9" s="17">
        <v>0.121055017054879</v>
      </c>
      <c r="Y9" s="17">
        <v>0.14349058190665701</v>
      </c>
      <c r="Z9" s="17">
        <v>0.128333451685054</v>
      </c>
      <c r="AA9" s="17">
        <v>0.12972788617554101</v>
      </c>
      <c r="AB9" s="17">
        <v>0.164312944420068</v>
      </c>
      <c r="AC9" s="17">
        <v>0.14062697369690799</v>
      </c>
      <c r="AD9" s="17">
        <v>0.20381336676534301</v>
      </c>
      <c r="AE9" s="17"/>
      <c r="AF9" s="17">
        <v>0.15662924704053299</v>
      </c>
      <c r="AG9" s="17">
        <v>0.132650073689797</v>
      </c>
      <c r="AH9" s="17">
        <v>0.144297473197605</v>
      </c>
      <c r="AI9" s="17"/>
      <c r="AJ9" s="17">
        <v>0.17047138218685201</v>
      </c>
      <c r="AK9" s="17">
        <v>0.120633830168327</v>
      </c>
      <c r="AL9" s="17">
        <v>0.11194623945004301</v>
      </c>
      <c r="AM9" s="17">
        <v>0.19386964007040799</v>
      </c>
      <c r="AN9" s="17">
        <v>0.127505296174662</v>
      </c>
      <c r="AO9" s="17"/>
      <c r="AP9" s="17">
        <v>0.20069077893516499</v>
      </c>
      <c r="AQ9" s="17">
        <v>0.110944880697345</v>
      </c>
      <c r="AR9" s="17">
        <v>0.155487964698313</v>
      </c>
      <c r="AS9" s="17">
        <v>0.17513389176809399</v>
      </c>
      <c r="AT9" s="17">
        <v>0.111309267621767</v>
      </c>
      <c r="AU9" s="17"/>
      <c r="AV9" s="17">
        <v>0.15179071558965701</v>
      </c>
      <c r="AW9" s="17">
        <v>0.12954238306077301</v>
      </c>
      <c r="AX9" s="17">
        <v>0.13874091915334499</v>
      </c>
      <c r="AY9" s="17">
        <v>0.15965095326303799</v>
      </c>
      <c r="AZ9" s="17">
        <v>0.19944796457077399</v>
      </c>
    </row>
    <row r="10" spans="2:52" ht="45">
      <c r="B10" s="18" t="s">
        <v>260</v>
      </c>
      <c r="C10" s="17">
        <v>0.23172104858475201</v>
      </c>
      <c r="D10" s="17">
        <v>0.25509906259384402</v>
      </c>
      <c r="E10" s="17">
        <v>0.210373295266749</v>
      </c>
      <c r="F10" s="17"/>
      <c r="G10" s="17">
        <v>0.27377489407365702</v>
      </c>
      <c r="H10" s="17">
        <v>0.24917005744614501</v>
      </c>
      <c r="I10" s="17">
        <v>0.239176541801951</v>
      </c>
      <c r="J10" s="17">
        <v>0.20422026836342599</v>
      </c>
      <c r="K10" s="17">
        <v>0.19939682896740199</v>
      </c>
      <c r="L10" s="17">
        <v>0.227479446162525</v>
      </c>
      <c r="M10" s="17"/>
      <c r="N10" s="17">
        <v>0.24937390130843301</v>
      </c>
      <c r="O10" s="17">
        <v>0.21978270888853901</v>
      </c>
      <c r="P10" s="17">
        <v>0.269657795835753</v>
      </c>
      <c r="Q10" s="17">
        <v>0.19138117583759401</v>
      </c>
      <c r="R10" s="17"/>
      <c r="S10" s="17">
        <v>0.26868982318657902</v>
      </c>
      <c r="T10" s="17">
        <v>0.24291321108530201</v>
      </c>
      <c r="U10" s="17">
        <v>0.24261989363887801</v>
      </c>
      <c r="V10" s="17">
        <v>0.20989537377166601</v>
      </c>
      <c r="W10" s="17">
        <v>0.24271981807805701</v>
      </c>
      <c r="X10" s="17">
        <v>0.224213784608667</v>
      </c>
      <c r="Y10" s="17">
        <v>0.218717397383834</v>
      </c>
      <c r="Z10" s="17">
        <v>0.19025487234987001</v>
      </c>
      <c r="AA10" s="17">
        <v>0.234209191858364</v>
      </c>
      <c r="AB10" s="17">
        <v>0.22017976122378399</v>
      </c>
      <c r="AC10" s="17">
        <v>0.19864539853336899</v>
      </c>
      <c r="AD10" s="17">
        <v>0.21457080467616399</v>
      </c>
      <c r="AE10" s="17"/>
      <c r="AF10" s="17">
        <v>0.23932159114538901</v>
      </c>
      <c r="AG10" s="17">
        <v>0.22274310322737201</v>
      </c>
      <c r="AH10" s="17">
        <v>0.22518903407308399</v>
      </c>
      <c r="AI10" s="17"/>
      <c r="AJ10" s="17">
        <v>0.28192792315320198</v>
      </c>
      <c r="AK10" s="17">
        <v>0.19996176349382899</v>
      </c>
      <c r="AL10" s="17">
        <v>0.19323316028851401</v>
      </c>
      <c r="AM10" s="17">
        <v>0.24319397744167801</v>
      </c>
      <c r="AN10" s="17">
        <v>0.19198105314104799</v>
      </c>
      <c r="AO10" s="17"/>
      <c r="AP10" s="17">
        <v>0.27851986415875002</v>
      </c>
      <c r="AQ10" s="17">
        <v>0.19914159895354999</v>
      </c>
      <c r="AR10" s="17">
        <v>0.220654401471262</v>
      </c>
      <c r="AS10" s="17">
        <v>0.313969122008875</v>
      </c>
      <c r="AT10" s="17">
        <v>0.23640044027698301</v>
      </c>
      <c r="AU10" s="17"/>
      <c r="AV10" s="17">
        <v>0.217511436247315</v>
      </c>
      <c r="AW10" s="17">
        <v>0.21393575163193301</v>
      </c>
      <c r="AX10" s="17">
        <v>0.24843610655225101</v>
      </c>
      <c r="AY10" s="17">
        <v>0.25645696941514601</v>
      </c>
      <c r="AZ10" s="17">
        <v>0.27239260840961699</v>
      </c>
    </row>
    <row r="11" spans="2:52" ht="45">
      <c r="B11" s="18" t="s">
        <v>261</v>
      </c>
      <c r="C11" s="17">
        <v>0.25387967548157397</v>
      </c>
      <c r="D11" s="17">
        <v>0.26271855849056303</v>
      </c>
      <c r="E11" s="17">
        <v>0.24549553532354601</v>
      </c>
      <c r="F11" s="17"/>
      <c r="G11" s="17">
        <v>0.242219974626254</v>
      </c>
      <c r="H11" s="17">
        <v>0.264827495160948</v>
      </c>
      <c r="I11" s="17">
        <v>0.24665086769803601</v>
      </c>
      <c r="J11" s="17">
        <v>0.26707079803369499</v>
      </c>
      <c r="K11" s="17">
        <v>0.22946242330447</v>
      </c>
      <c r="L11" s="17">
        <v>0.26426958755124802</v>
      </c>
      <c r="M11" s="17"/>
      <c r="N11" s="17">
        <v>0.31179720212008399</v>
      </c>
      <c r="O11" s="17">
        <v>0.28580037915037099</v>
      </c>
      <c r="P11" s="17">
        <v>0.21296762955653201</v>
      </c>
      <c r="Q11" s="17">
        <v>0.19422506706649101</v>
      </c>
      <c r="R11" s="17"/>
      <c r="S11" s="17">
        <v>0.25169734252106502</v>
      </c>
      <c r="T11" s="17">
        <v>0.232821139227357</v>
      </c>
      <c r="U11" s="17">
        <v>0.26787213829997603</v>
      </c>
      <c r="V11" s="17">
        <v>0.27595515326639097</v>
      </c>
      <c r="W11" s="17">
        <v>0.228767186683452</v>
      </c>
      <c r="X11" s="17">
        <v>0.24916541817125601</v>
      </c>
      <c r="Y11" s="17">
        <v>0.26395119730809202</v>
      </c>
      <c r="Z11" s="17">
        <v>0.26380968962801798</v>
      </c>
      <c r="AA11" s="17">
        <v>0.263562393339485</v>
      </c>
      <c r="AB11" s="17">
        <v>0.23875329384921801</v>
      </c>
      <c r="AC11" s="17">
        <v>0.27949496537853002</v>
      </c>
      <c r="AD11" s="17">
        <v>0.25159717838124501</v>
      </c>
      <c r="AE11" s="17"/>
      <c r="AF11" s="17">
        <v>0.240023291676316</v>
      </c>
      <c r="AG11" s="17">
        <v>0.28414394527570003</v>
      </c>
      <c r="AH11" s="17">
        <v>0.20733479472462801</v>
      </c>
      <c r="AI11" s="17"/>
      <c r="AJ11" s="17">
        <v>0.24101672352977099</v>
      </c>
      <c r="AK11" s="17">
        <v>0.28508225324884001</v>
      </c>
      <c r="AL11" s="17">
        <v>0.34997639152000898</v>
      </c>
      <c r="AM11" s="17">
        <v>0.17718160777983899</v>
      </c>
      <c r="AN11" s="17">
        <v>0.18475954097789299</v>
      </c>
      <c r="AO11" s="17"/>
      <c r="AP11" s="17">
        <v>0.26048994189081198</v>
      </c>
      <c r="AQ11" s="17">
        <v>0.30572356641803</v>
      </c>
      <c r="AR11" s="17">
        <v>0.30689204935061498</v>
      </c>
      <c r="AS11" s="17">
        <v>0.203411768780213</v>
      </c>
      <c r="AT11" s="17">
        <v>0.15199536122886501</v>
      </c>
      <c r="AU11" s="17"/>
      <c r="AV11" s="17">
        <v>0.19300048039658799</v>
      </c>
      <c r="AW11" s="17">
        <v>0.28008025911974299</v>
      </c>
      <c r="AX11" s="17">
        <v>0.28756361343300002</v>
      </c>
      <c r="AY11" s="17">
        <v>0.30613205171817598</v>
      </c>
      <c r="AZ11" s="17">
        <v>0.26144737805103702</v>
      </c>
    </row>
    <row r="12" spans="2:52" ht="45">
      <c r="B12" s="18" t="s">
        <v>262</v>
      </c>
      <c r="C12" s="17">
        <v>0.21055229181479199</v>
      </c>
      <c r="D12" s="17">
        <v>0.209903259252783</v>
      </c>
      <c r="E12" s="17">
        <v>0.21160591511039001</v>
      </c>
      <c r="F12" s="17"/>
      <c r="G12" s="17">
        <v>0.160592545945277</v>
      </c>
      <c r="H12" s="17">
        <v>0.17195199883010201</v>
      </c>
      <c r="I12" s="17">
        <v>0.18323334028409499</v>
      </c>
      <c r="J12" s="17">
        <v>0.216431172027714</v>
      </c>
      <c r="K12" s="17">
        <v>0.26918452419635902</v>
      </c>
      <c r="L12" s="17">
        <v>0.253399751079945</v>
      </c>
      <c r="M12" s="17"/>
      <c r="N12" s="17">
        <v>0.177574246030167</v>
      </c>
      <c r="O12" s="17">
        <v>0.21170237146133</v>
      </c>
      <c r="P12" s="17">
        <v>0.21611510344853099</v>
      </c>
      <c r="Q12" s="17">
        <v>0.23965643745402801</v>
      </c>
      <c r="R12" s="17"/>
      <c r="S12" s="17">
        <v>0.18611033812748801</v>
      </c>
      <c r="T12" s="17">
        <v>0.20576987745682099</v>
      </c>
      <c r="U12" s="17">
        <v>0.21617266528420401</v>
      </c>
      <c r="V12" s="17">
        <v>0.19417456846971901</v>
      </c>
      <c r="W12" s="17">
        <v>0.22675083883949701</v>
      </c>
      <c r="X12" s="17">
        <v>0.214978115932799</v>
      </c>
      <c r="Y12" s="17">
        <v>0.21009523728930901</v>
      </c>
      <c r="Z12" s="17">
        <v>0.244532095608088</v>
      </c>
      <c r="AA12" s="17">
        <v>0.22904092540354401</v>
      </c>
      <c r="AB12" s="17">
        <v>0.217499468785497</v>
      </c>
      <c r="AC12" s="17">
        <v>0.22552670975271999</v>
      </c>
      <c r="AD12" s="17">
        <v>0.17072716825048101</v>
      </c>
      <c r="AE12" s="17"/>
      <c r="AF12" s="17">
        <v>0.215271685804381</v>
      </c>
      <c r="AG12" s="17">
        <v>0.23681028381156599</v>
      </c>
      <c r="AH12" s="17">
        <v>0.165101233381521</v>
      </c>
      <c r="AI12" s="17"/>
      <c r="AJ12" s="17">
        <v>0.177346476853667</v>
      </c>
      <c r="AK12" s="17">
        <v>0.28764628710503598</v>
      </c>
      <c r="AL12" s="17">
        <v>0.199873644912789</v>
      </c>
      <c r="AM12" s="17">
        <v>0.20068175635712801</v>
      </c>
      <c r="AN12" s="17">
        <v>0.17059408965761899</v>
      </c>
      <c r="AO12" s="17"/>
      <c r="AP12" s="17">
        <v>0.15649284914193801</v>
      </c>
      <c r="AQ12" s="17">
        <v>0.28613015826884097</v>
      </c>
      <c r="AR12" s="17">
        <v>0.204006653333865</v>
      </c>
      <c r="AS12" s="17">
        <v>0.15207489408532701</v>
      </c>
      <c r="AT12" s="17">
        <v>0.14079648459496399</v>
      </c>
      <c r="AU12" s="17"/>
      <c r="AV12" s="17">
        <v>0.24565221499013801</v>
      </c>
      <c r="AW12" s="17">
        <v>0.19748916649920001</v>
      </c>
      <c r="AX12" s="17">
        <v>0.194213823210237</v>
      </c>
      <c r="AY12" s="17">
        <v>0.178529703279803</v>
      </c>
      <c r="AZ12" s="17">
        <v>0.16137631037706501</v>
      </c>
    </row>
    <row r="13" spans="2:52">
      <c r="B13" s="18" t="s">
        <v>61</v>
      </c>
      <c r="C13" s="19">
        <v>0.160840899056343</v>
      </c>
      <c r="D13" s="19">
        <v>0.116047073390582</v>
      </c>
      <c r="E13" s="19">
        <v>0.20243855948671199</v>
      </c>
      <c r="F13" s="19"/>
      <c r="G13" s="19">
        <v>0.13927764824193301</v>
      </c>
      <c r="H13" s="19">
        <v>0.17014429515209401</v>
      </c>
      <c r="I13" s="19">
        <v>0.181228933405402</v>
      </c>
      <c r="J13" s="19">
        <v>0.18374823702162199</v>
      </c>
      <c r="K13" s="19">
        <v>0.17060467263483101</v>
      </c>
      <c r="L13" s="19">
        <v>0.12581289393626499</v>
      </c>
      <c r="M13" s="19"/>
      <c r="N13" s="19">
        <v>0.112433977634515</v>
      </c>
      <c r="O13" s="19">
        <v>0.15421218347134</v>
      </c>
      <c r="P13" s="19">
        <v>0.155227312480821</v>
      </c>
      <c r="Q13" s="19">
        <v>0.22483918525600999</v>
      </c>
      <c r="R13" s="19"/>
      <c r="S13" s="19">
        <v>0.127022516126579</v>
      </c>
      <c r="T13" s="19">
        <v>0.17209271272603999</v>
      </c>
      <c r="U13" s="19">
        <v>0.14184612808487901</v>
      </c>
      <c r="V13" s="19">
        <v>0.18628054007321701</v>
      </c>
      <c r="W13" s="19">
        <v>0.18170986112129101</v>
      </c>
      <c r="X13" s="19">
        <v>0.19058766423240001</v>
      </c>
      <c r="Y13" s="19">
        <v>0.16374558611210799</v>
      </c>
      <c r="Z13" s="19">
        <v>0.173069890728969</v>
      </c>
      <c r="AA13" s="19">
        <v>0.143459603223065</v>
      </c>
      <c r="AB13" s="19">
        <v>0.159254531721433</v>
      </c>
      <c r="AC13" s="19">
        <v>0.15570595263847301</v>
      </c>
      <c r="AD13" s="19">
        <v>0.15929148192676701</v>
      </c>
      <c r="AE13" s="19"/>
      <c r="AF13" s="19">
        <v>0.148754184333381</v>
      </c>
      <c r="AG13" s="19">
        <v>0.123652593995564</v>
      </c>
      <c r="AH13" s="19">
        <v>0.258077464623162</v>
      </c>
      <c r="AI13" s="19"/>
      <c r="AJ13" s="19">
        <v>0.12923749427650699</v>
      </c>
      <c r="AK13" s="19">
        <v>0.106675865983968</v>
      </c>
      <c r="AL13" s="19">
        <v>0.14497056382864401</v>
      </c>
      <c r="AM13" s="19">
        <v>0.185073018350946</v>
      </c>
      <c r="AN13" s="19">
        <v>0.32516002004877798</v>
      </c>
      <c r="AO13" s="19"/>
      <c r="AP13" s="19">
        <v>0.103806565873335</v>
      </c>
      <c r="AQ13" s="19">
        <v>9.8059795662234495E-2</v>
      </c>
      <c r="AR13" s="19">
        <v>0.112958931145945</v>
      </c>
      <c r="AS13" s="19">
        <v>0.155410323357492</v>
      </c>
      <c r="AT13" s="19">
        <v>0.359498446277421</v>
      </c>
      <c r="AU13" s="19"/>
      <c r="AV13" s="19">
        <v>0.19204515277630099</v>
      </c>
      <c r="AW13" s="19">
        <v>0.17895243968835201</v>
      </c>
      <c r="AX13" s="19">
        <v>0.131045537651167</v>
      </c>
      <c r="AY13" s="19">
        <v>9.9230322323836995E-2</v>
      </c>
      <c r="AZ13" s="19">
        <v>0.10533573859150799</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AZ24"/>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270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271</v>
      </c>
      <c r="C9" s="17">
        <v>0.52143168226853598</v>
      </c>
      <c r="D9" s="17">
        <v>0.47037697393212702</v>
      </c>
      <c r="E9" s="17">
        <v>0.57116518145285899</v>
      </c>
      <c r="F9" s="17"/>
      <c r="G9" s="17">
        <v>0.47297811649577498</v>
      </c>
      <c r="H9" s="17">
        <v>0.484446967744524</v>
      </c>
      <c r="I9" s="17">
        <v>0.49679188469971403</v>
      </c>
      <c r="J9" s="17">
        <v>0.53384501048702004</v>
      </c>
      <c r="K9" s="17">
        <v>0.56019375380847203</v>
      </c>
      <c r="L9" s="17">
        <v>0.56780823143044301</v>
      </c>
      <c r="M9" s="17"/>
      <c r="N9" s="17">
        <v>0.49292366060357701</v>
      </c>
      <c r="O9" s="17">
        <v>0.54937608114024306</v>
      </c>
      <c r="P9" s="17">
        <v>0.51877183895484302</v>
      </c>
      <c r="Q9" s="17">
        <v>0.52390368590374303</v>
      </c>
      <c r="R9" s="17"/>
      <c r="S9" s="17">
        <v>0.44580681981809001</v>
      </c>
      <c r="T9" s="17">
        <v>0.53014095279474704</v>
      </c>
      <c r="U9" s="17">
        <v>0.58009679967244898</v>
      </c>
      <c r="V9" s="17">
        <v>0.51960058086621097</v>
      </c>
      <c r="W9" s="17">
        <v>0.48190954010777498</v>
      </c>
      <c r="X9" s="17">
        <v>0.467322813495823</v>
      </c>
      <c r="Y9" s="17">
        <v>0.55331426441332998</v>
      </c>
      <c r="Z9" s="17">
        <v>0.54504627635423197</v>
      </c>
      <c r="AA9" s="17">
        <v>0.52019222838187396</v>
      </c>
      <c r="AB9" s="17">
        <v>0.59939020823700995</v>
      </c>
      <c r="AC9" s="17">
        <v>0.54479079832190902</v>
      </c>
      <c r="AD9" s="17">
        <v>0.55544139419987004</v>
      </c>
      <c r="AE9" s="17"/>
      <c r="AF9" s="17">
        <v>0.49085621825606301</v>
      </c>
      <c r="AG9" s="17">
        <v>0.55971172027451199</v>
      </c>
      <c r="AH9" s="17">
        <v>0.482520029214073</v>
      </c>
      <c r="AI9" s="17"/>
      <c r="AJ9" s="17">
        <v>0.47322521475092999</v>
      </c>
      <c r="AK9" s="17">
        <v>0.556016757828247</v>
      </c>
      <c r="AL9" s="17">
        <v>0.57407290993677695</v>
      </c>
      <c r="AM9" s="17">
        <v>0.400873948266114</v>
      </c>
      <c r="AN9" s="17">
        <v>0.46901692096609199</v>
      </c>
      <c r="AO9" s="17"/>
      <c r="AP9" s="17">
        <v>0.44810927174208598</v>
      </c>
      <c r="AQ9" s="17">
        <v>0.56632814081836302</v>
      </c>
      <c r="AR9" s="17">
        <v>0.57905211021300496</v>
      </c>
      <c r="AS9" s="17">
        <v>0.48015273237391698</v>
      </c>
      <c r="AT9" s="17">
        <v>0.49334346038138299</v>
      </c>
      <c r="AU9" s="17"/>
      <c r="AV9" s="17">
        <v>0.53076236630553997</v>
      </c>
      <c r="AW9" s="17">
        <v>0.53832314185103702</v>
      </c>
      <c r="AX9" s="17">
        <v>0.53241366186551198</v>
      </c>
      <c r="AY9" s="17">
        <v>0.47488755348041101</v>
      </c>
      <c r="AZ9" s="17">
        <v>0.42277654325215602</v>
      </c>
    </row>
    <row r="10" spans="2:52">
      <c r="B10" s="18" t="s">
        <v>272</v>
      </c>
      <c r="C10" s="17">
        <v>0.385734575148175</v>
      </c>
      <c r="D10" s="17">
        <v>0.43666486061614601</v>
      </c>
      <c r="E10" s="17">
        <v>0.33689448714686299</v>
      </c>
      <c r="F10" s="17"/>
      <c r="G10" s="17">
        <v>0.39457126286530703</v>
      </c>
      <c r="H10" s="17">
        <v>0.35965942131855699</v>
      </c>
      <c r="I10" s="17">
        <v>0.36084957170964099</v>
      </c>
      <c r="J10" s="17">
        <v>0.35970945043274399</v>
      </c>
      <c r="K10" s="17">
        <v>0.39915441090144399</v>
      </c>
      <c r="L10" s="17">
        <v>0.43354482490593099</v>
      </c>
      <c r="M10" s="17"/>
      <c r="N10" s="17">
        <v>0.45610552479362798</v>
      </c>
      <c r="O10" s="17">
        <v>0.40008781877358901</v>
      </c>
      <c r="P10" s="17">
        <v>0.361039455666336</v>
      </c>
      <c r="Q10" s="17">
        <v>0.31428539058821098</v>
      </c>
      <c r="R10" s="17"/>
      <c r="S10" s="17">
        <v>0.43788463714890202</v>
      </c>
      <c r="T10" s="17">
        <v>0.41150661721569998</v>
      </c>
      <c r="U10" s="17">
        <v>0.37627964677054998</v>
      </c>
      <c r="V10" s="17">
        <v>0.34384062451581499</v>
      </c>
      <c r="W10" s="17">
        <v>0.422451544140241</v>
      </c>
      <c r="X10" s="17">
        <v>0.34980055210796801</v>
      </c>
      <c r="Y10" s="17">
        <v>0.35809581300111898</v>
      </c>
      <c r="Z10" s="17">
        <v>0.384523265500816</v>
      </c>
      <c r="AA10" s="17">
        <v>0.39055765074455101</v>
      </c>
      <c r="AB10" s="17">
        <v>0.38560228549416597</v>
      </c>
      <c r="AC10" s="17">
        <v>0.32504134235551602</v>
      </c>
      <c r="AD10" s="17">
        <v>0.36291371484929702</v>
      </c>
      <c r="AE10" s="17"/>
      <c r="AF10" s="17">
        <v>0.365531668163948</v>
      </c>
      <c r="AG10" s="17">
        <v>0.41540447802867497</v>
      </c>
      <c r="AH10" s="17">
        <v>0.35054530040833098</v>
      </c>
      <c r="AI10" s="17"/>
      <c r="AJ10" s="17">
        <v>0.42609134213911298</v>
      </c>
      <c r="AK10" s="17">
        <v>0.39311297777155202</v>
      </c>
      <c r="AL10" s="17">
        <v>0.42845528933514199</v>
      </c>
      <c r="AM10" s="17">
        <v>0.22415877823045999</v>
      </c>
      <c r="AN10" s="17">
        <v>0.30388716886460598</v>
      </c>
      <c r="AO10" s="17"/>
      <c r="AP10" s="17">
        <v>0.45254344160359</v>
      </c>
      <c r="AQ10" s="17">
        <v>0.41495344962494601</v>
      </c>
      <c r="AR10" s="17">
        <v>0.37955540589796299</v>
      </c>
      <c r="AS10" s="17">
        <v>0.38184388881805398</v>
      </c>
      <c r="AT10" s="17">
        <v>0.33681768218165697</v>
      </c>
      <c r="AU10" s="17"/>
      <c r="AV10" s="17">
        <v>0.30171753580386501</v>
      </c>
      <c r="AW10" s="17">
        <v>0.37771140715284901</v>
      </c>
      <c r="AX10" s="17">
        <v>0.46173812604219999</v>
      </c>
      <c r="AY10" s="17">
        <v>0.43475448651229898</v>
      </c>
      <c r="AZ10" s="17">
        <v>0.45042211753144501</v>
      </c>
    </row>
    <row r="11" spans="2:52" ht="30">
      <c r="B11" s="18" t="s">
        <v>273</v>
      </c>
      <c r="C11" s="17">
        <v>0.36213048134165199</v>
      </c>
      <c r="D11" s="17">
        <v>0.38730423662450297</v>
      </c>
      <c r="E11" s="17">
        <v>0.338078520543376</v>
      </c>
      <c r="F11" s="17"/>
      <c r="G11" s="17">
        <v>0.321850454784403</v>
      </c>
      <c r="H11" s="17">
        <v>0.399705471720602</v>
      </c>
      <c r="I11" s="17">
        <v>0.39683670588512099</v>
      </c>
      <c r="J11" s="17">
        <v>0.32823618542647298</v>
      </c>
      <c r="K11" s="17">
        <v>0.354633343276893</v>
      </c>
      <c r="L11" s="17">
        <v>0.36254460583070403</v>
      </c>
      <c r="M11" s="17"/>
      <c r="N11" s="17">
        <v>0.41888175703687303</v>
      </c>
      <c r="O11" s="17">
        <v>0.38095240220830601</v>
      </c>
      <c r="P11" s="17">
        <v>0.32965731479641802</v>
      </c>
      <c r="Q11" s="17">
        <v>0.30919262953135201</v>
      </c>
      <c r="R11" s="17"/>
      <c r="S11" s="17">
        <v>0.40487147275153401</v>
      </c>
      <c r="T11" s="17">
        <v>0.31245006611536102</v>
      </c>
      <c r="U11" s="17">
        <v>0.36282043189486002</v>
      </c>
      <c r="V11" s="17">
        <v>0.355896856524619</v>
      </c>
      <c r="W11" s="17">
        <v>0.344911370813485</v>
      </c>
      <c r="X11" s="17">
        <v>0.35276181701204901</v>
      </c>
      <c r="Y11" s="17">
        <v>0.37479739897093001</v>
      </c>
      <c r="Z11" s="17">
        <v>0.34458478242997598</v>
      </c>
      <c r="AA11" s="17">
        <v>0.38029630979539097</v>
      </c>
      <c r="AB11" s="17">
        <v>0.37145273650918897</v>
      </c>
      <c r="AC11" s="17">
        <v>0.36471671889047103</v>
      </c>
      <c r="AD11" s="17">
        <v>0.353833450599921</v>
      </c>
      <c r="AE11" s="17"/>
      <c r="AF11" s="17">
        <v>0.34564054805837202</v>
      </c>
      <c r="AG11" s="17">
        <v>0.40732509650406701</v>
      </c>
      <c r="AH11" s="17">
        <v>0.29191908127562899</v>
      </c>
      <c r="AI11" s="17"/>
      <c r="AJ11" s="17">
        <v>0.36251848917484297</v>
      </c>
      <c r="AK11" s="17">
        <v>0.39280525110336401</v>
      </c>
      <c r="AL11" s="17">
        <v>0.45142878289171401</v>
      </c>
      <c r="AM11" s="17">
        <v>0.27136024170297401</v>
      </c>
      <c r="AN11" s="17">
        <v>0.28086527154844798</v>
      </c>
      <c r="AO11" s="17"/>
      <c r="AP11" s="17">
        <v>0.360423955321161</v>
      </c>
      <c r="AQ11" s="17">
        <v>0.40694560103828098</v>
      </c>
      <c r="AR11" s="17">
        <v>0.45001722862216298</v>
      </c>
      <c r="AS11" s="17">
        <v>0.285072000981763</v>
      </c>
      <c r="AT11" s="17">
        <v>0.30793833307889901</v>
      </c>
      <c r="AU11" s="17"/>
      <c r="AV11" s="17">
        <v>0.29523494438157399</v>
      </c>
      <c r="AW11" s="17">
        <v>0.35234400880230399</v>
      </c>
      <c r="AX11" s="17">
        <v>0.406590437735112</v>
      </c>
      <c r="AY11" s="17">
        <v>0.45866449075336801</v>
      </c>
      <c r="AZ11" s="17">
        <v>0.44749744635905297</v>
      </c>
    </row>
    <row r="12" spans="2:52">
      <c r="B12" s="18" t="s">
        <v>274</v>
      </c>
      <c r="C12" s="17">
        <v>0.285900090417463</v>
      </c>
      <c r="D12" s="17">
        <v>0.34904233227698001</v>
      </c>
      <c r="E12" s="17">
        <v>0.226104473256033</v>
      </c>
      <c r="F12" s="17"/>
      <c r="G12" s="17">
        <v>0.23277221401009601</v>
      </c>
      <c r="H12" s="17">
        <v>0.242054071255241</v>
      </c>
      <c r="I12" s="17">
        <v>0.23170145929924901</v>
      </c>
      <c r="J12" s="17">
        <v>0.26713652444792901</v>
      </c>
      <c r="K12" s="17">
        <v>0.32203703965550201</v>
      </c>
      <c r="L12" s="17">
        <v>0.39216060234852101</v>
      </c>
      <c r="M12" s="17"/>
      <c r="N12" s="17">
        <v>0.365660920463378</v>
      </c>
      <c r="O12" s="17">
        <v>0.29956465577364999</v>
      </c>
      <c r="P12" s="17">
        <v>0.25844606279647397</v>
      </c>
      <c r="Q12" s="17">
        <v>0.21303373285578101</v>
      </c>
      <c r="R12" s="17"/>
      <c r="S12" s="17">
        <v>0.33047957966602398</v>
      </c>
      <c r="T12" s="17">
        <v>0.29290564588669499</v>
      </c>
      <c r="U12" s="17">
        <v>0.30168932175839003</v>
      </c>
      <c r="V12" s="17">
        <v>0.24174496399975201</v>
      </c>
      <c r="W12" s="17">
        <v>0.276855126526031</v>
      </c>
      <c r="X12" s="17">
        <v>0.27323638523309202</v>
      </c>
      <c r="Y12" s="17">
        <v>0.27399620969511101</v>
      </c>
      <c r="Z12" s="17">
        <v>0.32840145476499999</v>
      </c>
      <c r="AA12" s="17">
        <v>0.288019406626982</v>
      </c>
      <c r="AB12" s="17">
        <v>0.28694251515438401</v>
      </c>
      <c r="AC12" s="17">
        <v>0.276325503187966</v>
      </c>
      <c r="AD12" s="17">
        <v>0.177105479555938</v>
      </c>
      <c r="AE12" s="17"/>
      <c r="AF12" s="17">
        <v>0.33238624587686799</v>
      </c>
      <c r="AG12" s="17">
        <v>0.30323478977156199</v>
      </c>
      <c r="AH12" s="17">
        <v>0.19121865944834501</v>
      </c>
      <c r="AI12" s="17"/>
      <c r="AJ12" s="17">
        <v>0.390508358465675</v>
      </c>
      <c r="AK12" s="17">
        <v>0.23943545562962101</v>
      </c>
      <c r="AL12" s="17">
        <v>0.34809186347398602</v>
      </c>
      <c r="AM12" s="17">
        <v>0.41653153771262402</v>
      </c>
      <c r="AN12" s="17">
        <v>0.176707895996148</v>
      </c>
      <c r="AO12" s="17"/>
      <c r="AP12" s="17">
        <v>0.425965924323011</v>
      </c>
      <c r="AQ12" s="17">
        <v>0.25440364931498799</v>
      </c>
      <c r="AR12" s="17">
        <v>0.293330122366115</v>
      </c>
      <c r="AS12" s="17">
        <v>0.34541334380720101</v>
      </c>
      <c r="AT12" s="17">
        <v>0.23399999036293401</v>
      </c>
      <c r="AU12" s="17"/>
      <c r="AV12" s="17">
        <v>0.25517709921735199</v>
      </c>
      <c r="AW12" s="17">
        <v>0.26978272960237398</v>
      </c>
      <c r="AX12" s="17">
        <v>0.31307916088506399</v>
      </c>
      <c r="AY12" s="17">
        <v>0.30539503557489101</v>
      </c>
      <c r="AZ12" s="17">
        <v>0.31804645859115399</v>
      </c>
    </row>
    <row r="13" spans="2:52" ht="30">
      <c r="B13" s="18" t="s">
        <v>275</v>
      </c>
      <c r="C13" s="17">
        <v>0.28117194097911202</v>
      </c>
      <c r="D13" s="17">
        <v>0.31195727107531201</v>
      </c>
      <c r="E13" s="17">
        <v>0.252032805028086</v>
      </c>
      <c r="F13" s="17"/>
      <c r="G13" s="17">
        <v>0.22925137452487501</v>
      </c>
      <c r="H13" s="17">
        <v>0.205429647242592</v>
      </c>
      <c r="I13" s="17">
        <v>0.22972959386644801</v>
      </c>
      <c r="J13" s="17">
        <v>0.270564789793872</v>
      </c>
      <c r="K13" s="17">
        <v>0.31453298433710503</v>
      </c>
      <c r="L13" s="17">
        <v>0.40564869827962802</v>
      </c>
      <c r="M13" s="17"/>
      <c r="N13" s="17">
        <v>0.318929820582802</v>
      </c>
      <c r="O13" s="17">
        <v>0.270824389278636</v>
      </c>
      <c r="P13" s="17">
        <v>0.26414828394456802</v>
      </c>
      <c r="Q13" s="17">
        <v>0.26743867411005701</v>
      </c>
      <c r="R13" s="17"/>
      <c r="S13" s="17">
        <v>0.27656314536196802</v>
      </c>
      <c r="T13" s="17">
        <v>0.248432044831671</v>
      </c>
      <c r="U13" s="17">
        <v>0.302343114325414</v>
      </c>
      <c r="V13" s="17">
        <v>0.25585242573290501</v>
      </c>
      <c r="W13" s="17">
        <v>0.30781282887227301</v>
      </c>
      <c r="X13" s="17">
        <v>0.278620279936097</v>
      </c>
      <c r="Y13" s="17">
        <v>0.28114092037180599</v>
      </c>
      <c r="Z13" s="17">
        <v>0.32525795135441998</v>
      </c>
      <c r="AA13" s="17">
        <v>0.29620620924659402</v>
      </c>
      <c r="AB13" s="17">
        <v>0.24975128023805801</v>
      </c>
      <c r="AC13" s="17">
        <v>0.31717145287677201</v>
      </c>
      <c r="AD13" s="17">
        <v>0.32997760539623799</v>
      </c>
      <c r="AE13" s="17"/>
      <c r="AF13" s="17">
        <v>0.32827042793254402</v>
      </c>
      <c r="AG13" s="17">
        <v>0.27444312448222202</v>
      </c>
      <c r="AH13" s="17">
        <v>0.24221567688534201</v>
      </c>
      <c r="AI13" s="17"/>
      <c r="AJ13" s="17">
        <v>0.38031399831273</v>
      </c>
      <c r="AK13" s="17">
        <v>0.220904423750688</v>
      </c>
      <c r="AL13" s="17">
        <v>0.25694164339969799</v>
      </c>
      <c r="AM13" s="17">
        <v>0.37465943155400799</v>
      </c>
      <c r="AN13" s="17">
        <v>0.210671657847817</v>
      </c>
      <c r="AO13" s="17"/>
      <c r="AP13" s="17">
        <v>0.388460288772141</v>
      </c>
      <c r="AQ13" s="17">
        <v>0.225425859638475</v>
      </c>
      <c r="AR13" s="17">
        <v>0.25760122714283701</v>
      </c>
      <c r="AS13" s="17">
        <v>0.410038515050346</v>
      </c>
      <c r="AT13" s="17">
        <v>0.262605515082036</v>
      </c>
      <c r="AU13" s="17"/>
      <c r="AV13" s="17">
        <v>0.30414610387221003</v>
      </c>
      <c r="AW13" s="17">
        <v>0.26500744719679098</v>
      </c>
      <c r="AX13" s="17">
        <v>0.251435299586585</v>
      </c>
      <c r="AY13" s="17">
        <v>0.26770050053240502</v>
      </c>
      <c r="AZ13" s="17">
        <v>0.26810357456786899</v>
      </c>
    </row>
    <row r="14" spans="2:52">
      <c r="B14" s="18" t="s">
        <v>276</v>
      </c>
      <c r="C14" s="17">
        <v>0.17763737243663499</v>
      </c>
      <c r="D14" s="17">
        <v>0.18100962201797899</v>
      </c>
      <c r="E14" s="17">
        <v>0.17499272507744801</v>
      </c>
      <c r="F14" s="17"/>
      <c r="G14" s="17">
        <v>0.251969522704379</v>
      </c>
      <c r="H14" s="17">
        <v>0.274079023577602</v>
      </c>
      <c r="I14" s="17">
        <v>0.207571281700445</v>
      </c>
      <c r="J14" s="17">
        <v>0.160517112670714</v>
      </c>
      <c r="K14" s="17">
        <v>8.8696230343496593E-2</v>
      </c>
      <c r="L14" s="17">
        <v>9.8731257036648798E-2</v>
      </c>
      <c r="M14" s="17"/>
      <c r="N14" s="17">
        <v>0.19639445385825599</v>
      </c>
      <c r="O14" s="17">
        <v>0.18580662100918399</v>
      </c>
      <c r="P14" s="17">
        <v>0.190614764932795</v>
      </c>
      <c r="Q14" s="17">
        <v>0.13661232331247899</v>
      </c>
      <c r="R14" s="17"/>
      <c r="S14" s="17">
        <v>0.22743710513611201</v>
      </c>
      <c r="T14" s="17">
        <v>0.14401666432124299</v>
      </c>
      <c r="U14" s="17">
        <v>0.16221396623315701</v>
      </c>
      <c r="V14" s="17">
        <v>0.15913428397893301</v>
      </c>
      <c r="W14" s="17">
        <v>0.18143550838499001</v>
      </c>
      <c r="X14" s="17">
        <v>0.169101269560962</v>
      </c>
      <c r="Y14" s="17">
        <v>0.12800336783826399</v>
      </c>
      <c r="Z14" s="17">
        <v>0.15461191644060601</v>
      </c>
      <c r="AA14" s="17">
        <v>0.19334622834339901</v>
      </c>
      <c r="AB14" s="17">
        <v>0.20224344478832901</v>
      </c>
      <c r="AC14" s="17">
        <v>0.192667008006457</v>
      </c>
      <c r="AD14" s="17">
        <v>0.21091431165129701</v>
      </c>
      <c r="AE14" s="17"/>
      <c r="AF14" s="17">
        <v>0.127706162906564</v>
      </c>
      <c r="AG14" s="17">
        <v>0.19119932979347901</v>
      </c>
      <c r="AH14" s="17">
        <v>0.20777932471216101</v>
      </c>
      <c r="AI14" s="17"/>
      <c r="AJ14" s="17">
        <v>0.132124188412345</v>
      </c>
      <c r="AK14" s="17">
        <v>0.21401317070077699</v>
      </c>
      <c r="AL14" s="17">
        <v>0.186655983939816</v>
      </c>
      <c r="AM14" s="17">
        <v>0.14660083552283101</v>
      </c>
      <c r="AN14" s="17">
        <v>0.18837618116966801</v>
      </c>
      <c r="AO14" s="17"/>
      <c r="AP14" s="17">
        <v>0.147450726381365</v>
      </c>
      <c r="AQ14" s="17">
        <v>0.21551085313034199</v>
      </c>
      <c r="AR14" s="17">
        <v>0.20332194350538099</v>
      </c>
      <c r="AS14" s="17">
        <v>0.13022387762631599</v>
      </c>
      <c r="AT14" s="17">
        <v>9.08125881853213E-2</v>
      </c>
      <c r="AU14" s="17"/>
      <c r="AV14" s="17">
        <v>0.131369048988148</v>
      </c>
      <c r="AW14" s="17">
        <v>0.16645571411069399</v>
      </c>
      <c r="AX14" s="17">
        <v>0.22093581248322999</v>
      </c>
      <c r="AY14" s="17">
        <v>0.26234551977461801</v>
      </c>
      <c r="AZ14" s="17">
        <v>0.11384577606858701</v>
      </c>
    </row>
    <row r="15" spans="2:52">
      <c r="B15" s="18" t="s">
        <v>277</v>
      </c>
      <c r="C15" s="17">
        <v>0.164999089458676</v>
      </c>
      <c r="D15" s="17">
        <v>0.13502923559218499</v>
      </c>
      <c r="E15" s="17">
        <v>0.19351852972390399</v>
      </c>
      <c r="F15" s="17"/>
      <c r="G15" s="17">
        <v>0.25117361726939402</v>
      </c>
      <c r="H15" s="17">
        <v>0.16345781135299201</v>
      </c>
      <c r="I15" s="17">
        <v>0.189865774137809</v>
      </c>
      <c r="J15" s="17">
        <v>0.181391909610878</v>
      </c>
      <c r="K15" s="17">
        <v>0.14668392751321799</v>
      </c>
      <c r="L15" s="17">
        <v>8.7658501115000995E-2</v>
      </c>
      <c r="M15" s="17"/>
      <c r="N15" s="17">
        <v>0.141105211927884</v>
      </c>
      <c r="O15" s="17">
        <v>0.15581124546500899</v>
      </c>
      <c r="P15" s="17">
        <v>0.18568015465749799</v>
      </c>
      <c r="Q15" s="17">
        <v>0.18217019083774599</v>
      </c>
      <c r="R15" s="17"/>
      <c r="S15" s="17">
        <v>0.179235566724854</v>
      </c>
      <c r="T15" s="17">
        <v>0.15176861232452099</v>
      </c>
      <c r="U15" s="17">
        <v>0.13831904613701801</v>
      </c>
      <c r="V15" s="17">
        <v>0.163547604179691</v>
      </c>
      <c r="W15" s="17">
        <v>0.13985995702266699</v>
      </c>
      <c r="X15" s="17">
        <v>0.16004124976860801</v>
      </c>
      <c r="Y15" s="17">
        <v>0.19891126000186901</v>
      </c>
      <c r="Z15" s="17">
        <v>0.191865602012498</v>
      </c>
      <c r="AA15" s="17">
        <v>0.16426003719955901</v>
      </c>
      <c r="AB15" s="17">
        <v>0.16389660957444799</v>
      </c>
      <c r="AC15" s="17">
        <v>0.14984361974306301</v>
      </c>
      <c r="AD15" s="17">
        <v>0.209949238072585</v>
      </c>
      <c r="AE15" s="17"/>
      <c r="AF15" s="17">
        <v>0.136267052578117</v>
      </c>
      <c r="AG15" s="17">
        <v>0.17601149336771199</v>
      </c>
      <c r="AH15" s="17">
        <v>0.144116854191046</v>
      </c>
      <c r="AI15" s="17"/>
      <c r="AJ15" s="17">
        <v>0.108019494561138</v>
      </c>
      <c r="AK15" s="17">
        <v>0.196944354759892</v>
      </c>
      <c r="AL15" s="17">
        <v>0.178169217019052</v>
      </c>
      <c r="AM15" s="17">
        <v>5.4203469439874301E-2</v>
      </c>
      <c r="AN15" s="17">
        <v>0.14999571405071199</v>
      </c>
      <c r="AO15" s="17"/>
      <c r="AP15" s="17">
        <v>9.0266972279781393E-2</v>
      </c>
      <c r="AQ15" s="17">
        <v>0.18552795578174699</v>
      </c>
      <c r="AR15" s="17">
        <v>0.21927004067330599</v>
      </c>
      <c r="AS15" s="17">
        <v>0.105908805676291</v>
      </c>
      <c r="AT15" s="17">
        <v>0.154856444329246</v>
      </c>
      <c r="AU15" s="17"/>
      <c r="AV15" s="17">
        <v>0.16206694588762199</v>
      </c>
      <c r="AW15" s="17">
        <v>0.17079461846497901</v>
      </c>
      <c r="AX15" s="17">
        <v>0.17199401754402399</v>
      </c>
      <c r="AY15" s="17">
        <v>0.186484271743275</v>
      </c>
      <c r="AZ15" s="17">
        <v>0.11382164295207001</v>
      </c>
    </row>
    <row r="16" spans="2:52">
      <c r="B16" s="18" t="s">
        <v>107</v>
      </c>
      <c r="C16" s="17">
        <v>9.1786574883777894E-2</v>
      </c>
      <c r="D16" s="17">
        <v>7.1496122155268002E-2</v>
      </c>
      <c r="E16" s="17">
        <v>0.110133094247196</v>
      </c>
      <c r="F16" s="17"/>
      <c r="G16" s="17">
        <v>5.8258910088131798E-2</v>
      </c>
      <c r="H16" s="17">
        <v>0.10116871680049699</v>
      </c>
      <c r="I16" s="17">
        <v>0.104632635924434</v>
      </c>
      <c r="J16" s="17">
        <v>0.109665248258513</v>
      </c>
      <c r="K16" s="17">
        <v>0.10524674724242999</v>
      </c>
      <c r="L16" s="17">
        <v>7.2401035133971198E-2</v>
      </c>
      <c r="M16" s="17"/>
      <c r="N16" s="17">
        <v>5.5439134188654302E-2</v>
      </c>
      <c r="O16" s="17">
        <v>8.7682196157369205E-2</v>
      </c>
      <c r="P16" s="17">
        <v>8.0144699648161802E-2</v>
      </c>
      <c r="Q16" s="17">
        <v>0.14559092793512701</v>
      </c>
      <c r="R16" s="17"/>
      <c r="S16" s="17">
        <v>6.1761794570067301E-2</v>
      </c>
      <c r="T16" s="17">
        <v>0.10598776040965199</v>
      </c>
      <c r="U16" s="17">
        <v>7.6768989671875107E-2</v>
      </c>
      <c r="V16" s="17">
        <v>0.122943364431989</v>
      </c>
      <c r="W16" s="17">
        <v>0.10355277462786899</v>
      </c>
      <c r="X16" s="17">
        <v>0.104580928774732</v>
      </c>
      <c r="Y16" s="17">
        <v>9.1888106304329503E-2</v>
      </c>
      <c r="Z16" s="17">
        <v>8.7294104506994805E-2</v>
      </c>
      <c r="AA16" s="17">
        <v>9.3705931418894606E-2</v>
      </c>
      <c r="AB16" s="17">
        <v>7.2114000272917894E-2</v>
      </c>
      <c r="AC16" s="17">
        <v>8.5280932869876605E-2</v>
      </c>
      <c r="AD16" s="17">
        <v>0.11963649643381399</v>
      </c>
      <c r="AE16" s="17"/>
      <c r="AF16" s="17">
        <v>9.65370538515615E-2</v>
      </c>
      <c r="AG16" s="17">
        <v>6.0854687469269898E-2</v>
      </c>
      <c r="AH16" s="17">
        <v>0.150566552737742</v>
      </c>
      <c r="AI16" s="17"/>
      <c r="AJ16" s="17">
        <v>6.7898825133681395E-2</v>
      </c>
      <c r="AK16" s="17">
        <v>7.4839144231293106E-2</v>
      </c>
      <c r="AL16" s="17">
        <v>6.2368410068626E-2</v>
      </c>
      <c r="AM16" s="17">
        <v>9.19381607867958E-2</v>
      </c>
      <c r="AN16" s="17">
        <v>0.189359849155674</v>
      </c>
      <c r="AO16" s="17"/>
      <c r="AP16" s="17">
        <v>7.2893324202501303E-2</v>
      </c>
      <c r="AQ16" s="17">
        <v>6.3557269621270202E-2</v>
      </c>
      <c r="AR16" s="17">
        <v>5.6744174517397702E-2</v>
      </c>
      <c r="AS16" s="17">
        <v>7.0861103581423696E-2</v>
      </c>
      <c r="AT16" s="17">
        <v>0.225311695354799</v>
      </c>
      <c r="AU16" s="17"/>
      <c r="AV16" s="17">
        <v>0.13448004482286</v>
      </c>
      <c r="AW16" s="17">
        <v>0.100540730710854</v>
      </c>
      <c r="AX16" s="17">
        <v>5.8237022991321899E-2</v>
      </c>
      <c r="AY16" s="17">
        <v>4.4897341629518403E-2</v>
      </c>
      <c r="AZ16" s="17">
        <v>5.5130248928830998E-2</v>
      </c>
    </row>
    <row r="17" spans="2:52" ht="30">
      <c r="B17" s="18" t="s">
        <v>278</v>
      </c>
      <c r="C17" s="17">
        <v>8.2882485846622694E-2</v>
      </c>
      <c r="D17" s="17">
        <v>9.2831319603413606E-2</v>
      </c>
      <c r="E17" s="17">
        <v>7.2128467127176604E-2</v>
      </c>
      <c r="F17" s="17"/>
      <c r="G17" s="17">
        <v>0.143249761150014</v>
      </c>
      <c r="H17" s="17">
        <v>0.12799978308104401</v>
      </c>
      <c r="I17" s="17">
        <v>9.7700728164834799E-2</v>
      </c>
      <c r="J17" s="17">
        <v>6.8619404382798496E-2</v>
      </c>
      <c r="K17" s="17">
        <v>5.5184138817047097E-2</v>
      </c>
      <c r="L17" s="17">
        <v>2.40240995082232E-2</v>
      </c>
      <c r="M17" s="17"/>
      <c r="N17" s="17">
        <v>9.3957006683844005E-2</v>
      </c>
      <c r="O17" s="17">
        <v>8.2753805164827096E-2</v>
      </c>
      <c r="P17" s="17">
        <v>8.3672780042314904E-2</v>
      </c>
      <c r="Q17" s="17">
        <v>7.0316766799140104E-2</v>
      </c>
      <c r="R17" s="17"/>
      <c r="S17" s="17">
        <v>0.120883220549346</v>
      </c>
      <c r="T17" s="17">
        <v>7.9206216728468906E-2</v>
      </c>
      <c r="U17" s="17">
        <v>8.8492290377466004E-2</v>
      </c>
      <c r="V17" s="17">
        <v>9.9503142177191403E-2</v>
      </c>
      <c r="W17" s="17">
        <v>6.2968563168555799E-2</v>
      </c>
      <c r="X17" s="17">
        <v>9.2605196051964697E-2</v>
      </c>
      <c r="Y17" s="17">
        <v>4.9767045748441797E-2</v>
      </c>
      <c r="Z17" s="17">
        <v>6.2897979861187406E-2</v>
      </c>
      <c r="AA17" s="17">
        <v>7.18322534087385E-2</v>
      </c>
      <c r="AB17" s="17">
        <v>6.0526577289292199E-2</v>
      </c>
      <c r="AC17" s="17">
        <v>8.2505796091085798E-2</v>
      </c>
      <c r="AD17" s="17">
        <v>9.7121822866031604E-2</v>
      </c>
      <c r="AE17" s="17"/>
      <c r="AF17" s="17">
        <v>5.47453984989099E-2</v>
      </c>
      <c r="AG17" s="17">
        <v>0.104325103686006</v>
      </c>
      <c r="AH17" s="17">
        <v>6.1497489184645898E-2</v>
      </c>
      <c r="AI17" s="17"/>
      <c r="AJ17" s="17">
        <v>4.9385733740068397E-2</v>
      </c>
      <c r="AK17" s="17">
        <v>0.115122845270152</v>
      </c>
      <c r="AL17" s="17">
        <v>9.6101631181007799E-2</v>
      </c>
      <c r="AM17" s="17">
        <v>4.6750176564728699E-2</v>
      </c>
      <c r="AN17" s="17">
        <v>6.34421231094493E-2</v>
      </c>
      <c r="AO17" s="17"/>
      <c r="AP17" s="17">
        <v>5.9188845041941801E-2</v>
      </c>
      <c r="AQ17" s="17">
        <v>0.100124653869595</v>
      </c>
      <c r="AR17" s="17">
        <v>0.10990489267513</v>
      </c>
      <c r="AS17" s="17">
        <v>5.0976399330052102E-2</v>
      </c>
      <c r="AT17" s="17">
        <v>5.2406743947951098E-2</v>
      </c>
      <c r="AU17" s="17"/>
      <c r="AV17" s="17">
        <v>5.9888739432918101E-2</v>
      </c>
      <c r="AW17" s="17">
        <v>7.5248380659601904E-2</v>
      </c>
      <c r="AX17" s="17">
        <v>9.4666408412529199E-2</v>
      </c>
      <c r="AY17" s="17">
        <v>0.13782154819591</v>
      </c>
      <c r="AZ17" s="17">
        <v>0.115612973708065</v>
      </c>
    </row>
    <row r="18" spans="2:52">
      <c r="B18" s="18" t="s">
        <v>279</v>
      </c>
      <c r="C18" s="17">
        <v>5.8205371725320199E-2</v>
      </c>
      <c r="D18" s="17">
        <v>6.7143991606339007E-2</v>
      </c>
      <c r="E18" s="17">
        <v>4.98519748953496E-2</v>
      </c>
      <c r="F18" s="17"/>
      <c r="G18" s="17">
        <v>0.121513896692114</v>
      </c>
      <c r="H18" s="17">
        <v>9.6062527027293995E-2</v>
      </c>
      <c r="I18" s="17">
        <v>6.2739532991645405E-2</v>
      </c>
      <c r="J18" s="17">
        <v>3.1687328763055897E-2</v>
      </c>
      <c r="K18" s="17">
        <v>2.1314990057929199E-2</v>
      </c>
      <c r="L18" s="17">
        <v>2.7822199838827801E-2</v>
      </c>
      <c r="M18" s="17"/>
      <c r="N18" s="17">
        <v>5.96938143232719E-2</v>
      </c>
      <c r="O18" s="17">
        <v>4.5678314325330802E-2</v>
      </c>
      <c r="P18" s="17">
        <v>6.4791081980985696E-2</v>
      </c>
      <c r="Q18" s="17">
        <v>6.4517438583354E-2</v>
      </c>
      <c r="R18" s="17"/>
      <c r="S18" s="17">
        <v>0.10968422350186301</v>
      </c>
      <c r="T18" s="17">
        <v>5.1943083520255097E-2</v>
      </c>
      <c r="U18" s="17">
        <v>6.7558919026536102E-2</v>
      </c>
      <c r="V18" s="17">
        <v>5.2983646032924603E-2</v>
      </c>
      <c r="W18" s="17">
        <v>3.2997643933565898E-2</v>
      </c>
      <c r="X18" s="17">
        <v>8.0259650458457302E-2</v>
      </c>
      <c r="Y18" s="17">
        <v>4.3961237464808497E-2</v>
      </c>
      <c r="Z18" s="17">
        <v>4.54155343383238E-2</v>
      </c>
      <c r="AA18" s="17">
        <v>4.0196926904044597E-2</v>
      </c>
      <c r="AB18" s="17">
        <v>3.2382636934074199E-2</v>
      </c>
      <c r="AC18" s="17">
        <v>4.3293716547076297E-2</v>
      </c>
      <c r="AD18" s="17">
        <v>5.1877474763028703E-2</v>
      </c>
      <c r="AE18" s="17"/>
      <c r="AF18" s="17">
        <v>5.43587181089559E-2</v>
      </c>
      <c r="AG18" s="17">
        <v>5.2557856984278999E-2</v>
      </c>
      <c r="AH18" s="17">
        <v>6.5474757046137505E-2</v>
      </c>
      <c r="AI18" s="17"/>
      <c r="AJ18" s="17">
        <v>4.8693100302089301E-2</v>
      </c>
      <c r="AK18" s="17">
        <v>7.6307722402675596E-2</v>
      </c>
      <c r="AL18" s="17">
        <v>2.7348854179090099E-2</v>
      </c>
      <c r="AM18" s="17">
        <v>9.0442127009977794E-2</v>
      </c>
      <c r="AN18" s="17">
        <v>4.8819073622149899E-2</v>
      </c>
      <c r="AO18" s="17"/>
      <c r="AP18" s="17">
        <v>5.76459843609314E-2</v>
      </c>
      <c r="AQ18" s="17">
        <v>6.3978384136360894E-2</v>
      </c>
      <c r="AR18" s="17">
        <v>5.35795630835572E-2</v>
      </c>
      <c r="AS18" s="17">
        <v>6.7392801045818101E-2</v>
      </c>
      <c r="AT18" s="17">
        <v>3.7088840518366001E-2</v>
      </c>
      <c r="AU18" s="17"/>
      <c r="AV18" s="17">
        <v>4.9179453181731003E-2</v>
      </c>
      <c r="AW18" s="17">
        <v>5.64666939404255E-2</v>
      </c>
      <c r="AX18" s="17">
        <v>6.1689831372157798E-2</v>
      </c>
      <c r="AY18" s="17">
        <v>8.4494395233596795E-2</v>
      </c>
      <c r="AZ18" s="17">
        <v>7.8342501328157205E-2</v>
      </c>
    </row>
    <row r="19" spans="2:52">
      <c r="B19" s="18" t="s">
        <v>85</v>
      </c>
      <c r="C19" s="19">
        <v>5.06031324236903E-2</v>
      </c>
      <c r="D19" s="19">
        <v>4.6383565591557402E-2</v>
      </c>
      <c r="E19" s="19">
        <v>5.4565478100965903E-2</v>
      </c>
      <c r="F19" s="19"/>
      <c r="G19" s="19">
        <v>3.1129262577621501E-2</v>
      </c>
      <c r="H19" s="19">
        <v>4.9905277533525402E-2</v>
      </c>
      <c r="I19" s="19">
        <v>5.26711395580313E-2</v>
      </c>
      <c r="J19" s="19">
        <v>6.4853774545396495E-2</v>
      </c>
      <c r="K19" s="19">
        <v>5.37403025263875E-2</v>
      </c>
      <c r="L19" s="19">
        <v>4.8756720107831997E-2</v>
      </c>
      <c r="M19" s="19"/>
      <c r="N19" s="19">
        <v>3.4278436162237302E-2</v>
      </c>
      <c r="O19" s="19">
        <v>4.3624874039057501E-2</v>
      </c>
      <c r="P19" s="19">
        <v>6.5436542234990999E-2</v>
      </c>
      <c r="Q19" s="19">
        <v>6.2075048269289397E-2</v>
      </c>
      <c r="R19" s="19"/>
      <c r="S19" s="19">
        <v>3.1044752272396E-2</v>
      </c>
      <c r="T19" s="19">
        <v>5.9514279565789002E-2</v>
      </c>
      <c r="U19" s="19">
        <v>3.11355714821041E-2</v>
      </c>
      <c r="V19" s="19">
        <v>6.0762514133124799E-2</v>
      </c>
      <c r="W19" s="19">
        <v>6.6961400768517795E-2</v>
      </c>
      <c r="X19" s="19">
        <v>5.6781461083949297E-2</v>
      </c>
      <c r="Y19" s="19">
        <v>6.9701694000482803E-2</v>
      </c>
      <c r="Z19" s="19">
        <v>3.3362959369963703E-2</v>
      </c>
      <c r="AA19" s="19">
        <v>3.2917506421172103E-2</v>
      </c>
      <c r="AB19" s="19">
        <v>7.8138020586328294E-2</v>
      </c>
      <c r="AC19" s="19">
        <v>3.9621879034070898E-2</v>
      </c>
      <c r="AD19" s="19">
        <v>4.0595269202243302E-2</v>
      </c>
      <c r="AE19" s="19"/>
      <c r="AF19" s="19">
        <v>5.5845877576910702E-2</v>
      </c>
      <c r="AG19" s="19">
        <v>3.9866736464012099E-2</v>
      </c>
      <c r="AH19" s="19">
        <v>8.8757114658549102E-2</v>
      </c>
      <c r="AI19" s="19"/>
      <c r="AJ19" s="19">
        <v>5.0719803784478198E-2</v>
      </c>
      <c r="AK19" s="19">
        <v>3.4637180775833401E-2</v>
      </c>
      <c r="AL19" s="19">
        <v>3.09652825514103E-2</v>
      </c>
      <c r="AM19" s="19">
        <v>6.6559432970949101E-2</v>
      </c>
      <c r="AN19" s="19">
        <v>9.5827348226560999E-2</v>
      </c>
      <c r="AO19" s="19"/>
      <c r="AP19" s="19">
        <v>3.7865194385721203E-2</v>
      </c>
      <c r="AQ19" s="19">
        <v>3.5113790293945402E-2</v>
      </c>
      <c r="AR19" s="19">
        <v>2.2170739018724399E-2</v>
      </c>
      <c r="AS19" s="19">
        <v>7.7511256345441995E-2</v>
      </c>
      <c r="AT19" s="19">
        <v>4.5038512712725402E-2</v>
      </c>
      <c r="AU19" s="19"/>
      <c r="AV19" s="19">
        <v>5.8499118123821199E-2</v>
      </c>
      <c r="AW19" s="19">
        <v>4.4894639002989997E-2</v>
      </c>
      <c r="AX19" s="19">
        <v>3.8828728736003099E-2</v>
      </c>
      <c r="AY19" s="19">
        <v>3.81966405723436E-2</v>
      </c>
      <c r="AZ19" s="19">
        <v>5.0823851531838701E-2</v>
      </c>
    </row>
    <row r="20" spans="2:52">
      <c r="B20" s="16"/>
    </row>
    <row r="21" spans="2:52">
      <c r="B21" t="s">
        <v>433</v>
      </c>
    </row>
    <row r="22" spans="2:52">
      <c r="B22" t="s">
        <v>434</v>
      </c>
    </row>
    <row r="24" spans="2:52">
      <c r="B24"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280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281</v>
      </c>
      <c r="C9" s="17">
        <v>0.10199165505682301</v>
      </c>
      <c r="D9" s="17">
        <v>0.146722047912622</v>
      </c>
      <c r="E9" s="17">
        <v>5.8002623075466199E-2</v>
      </c>
      <c r="F9" s="17"/>
      <c r="G9" s="17">
        <v>0.16189619290586699</v>
      </c>
      <c r="H9" s="17">
        <v>0.16139865227351199</v>
      </c>
      <c r="I9" s="17">
        <v>0.12904239322944</v>
      </c>
      <c r="J9" s="17">
        <v>7.4387966014936094E-2</v>
      </c>
      <c r="K9" s="17">
        <v>4.7422192292427098E-2</v>
      </c>
      <c r="L9" s="17">
        <v>5.0690496667928797E-2</v>
      </c>
      <c r="M9" s="17"/>
      <c r="N9" s="17">
        <v>0.141289547104233</v>
      </c>
      <c r="O9" s="17">
        <v>9.18744863028082E-2</v>
      </c>
      <c r="P9" s="17">
        <v>0.10730165469933101</v>
      </c>
      <c r="Q9" s="17">
        <v>6.6590371052169403E-2</v>
      </c>
      <c r="R9" s="17"/>
      <c r="S9" s="17">
        <v>0.15445578994731901</v>
      </c>
      <c r="T9" s="17">
        <v>8.5801980480812806E-2</v>
      </c>
      <c r="U9" s="17">
        <v>6.2900731383320502E-2</v>
      </c>
      <c r="V9" s="17">
        <v>8.0799469238544697E-2</v>
      </c>
      <c r="W9" s="17">
        <v>7.4792361698181195E-2</v>
      </c>
      <c r="X9" s="17">
        <v>0.111344010961949</v>
      </c>
      <c r="Y9" s="17">
        <v>9.6744178100938397E-2</v>
      </c>
      <c r="Z9" s="17">
        <v>0.10909414609118</v>
      </c>
      <c r="AA9" s="17">
        <v>0.109048044641503</v>
      </c>
      <c r="AB9" s="17">
        <v>9.2089334009518103E-2</v>
      </c>
      <c r="AC9" s="17">
        <v>0.11777543990377599</v>
      </c>
      <c r="AD9" s="17">
        <v>0.112596523617136</v>
      </c>
      <c r="AE9" s="17"/>
      <c r="AF9" s="17">
        <v>7.7695162391142505E-2</v>
      </c>
      <c r="AG9" s="17">
        <v>0.12327687752323301</v>
      </c>
      <c r="AH9" s="17">
        <v>8.0887486585769899E-2</v>
      </c>
      <c r="AI9" s="17"/>
      <c r="AJ9" s="17">
        <v>0.103997556528374</v>
      </c>
      <c r="AK9" s="17">
        <v>0.127368689960737</v>
      </c>
      <c r="AL9" s="17">
        <v>9.7754457438150297E-2</v>
      </c>
      <c r="AM9" s="17">
        <v>0.13221951905999699</v>
      </c>
      <c r="AN9" s="17">
        <v>5.7928130107602699E-2</v>
      </c>
      <c r="AO9" s="17"/>
      <c r="AP9" s="17">
        <v>0.12157216950427099</v>
      </c>
      <c r="AQ9" s="17">
        <v>0.121758450637513</v>
      </c>
      <c r="AR9" s="17">
        <v>0.107941362921089</v>
      </c>
      <c r="AS9" s="17">
        <v>8.3910928156866696E-2</v>
      </c>
      <c r="AT9" s="17">
        <v>3.7215987197649597E-2</v>
      </c>
      <c r="AU9" s="17"/>
      <c r="AV9" s="17">
        <v>4.54126694429847E-2</v>
      </c>
      <c r="AW9" s="17">
        <v>8.6521815791932605E-2</v>
      </c>
      <c r="AX9" s="17">
        <v>0.133668747678933</v>
      </c>
      <c r="AY9" s="17">
        <v>0.19560698821344699</v>
      </c>
      <c r="AZ9" s="17">
        <v>0.300527245110498</v>
      </c>
    </row>
    <row r="10" spans="2:52" ht="45">
      <c r="B10" s="18" t="s">
        <v>282</v>
      </c>
      <c r="C10" s="17">
        <v>0.177944507956384</v>
      </c>
      <c r="D10" s="17">
        <v>0.20755185208916199</v>
      </c>
      <c r="E10" s="17">
        <v>0.149255770449775</v>
      </c>
      <c r="F10" s="17"/>
      <c r="G10" s="17">
        <v>0.27120946867024298</v>
      </c>
      <c r="H10" s="17">
        <v>0.23505252923936601</v>
      </c>
      <c r="I10" s="17">
        <v>0.212223023667164</v>
      </c>
      <c r="J10" s="17">
        <v>0.153499786924371</v>
      </c>
      <c r="K10" s="17">
        <v>0.106589105517002</v>
      </c>
      <c r="L10" s="17">
        <v>0.109145212639825</v>
      </c>
      <c r="M10" s="17"/>
      <c r="N10" s="17">
        <v>0.18792651366662799</v>
      </c>
      <c r="O10" s="17">
        <v>0.166400074230665</v>
      </c>
      <c r="P10" s="17">
        <v>0.21501508370511899</v>
      </c>
      <c r="Q10" s="17">
        <v>0.146603020491056</v>
      </c>
      <c r="R10" s="17"/>
      <c r="S10" s="17">
        <v>0.25045599405359398</v>
      </c>
      <c r="T10" s="17">
        <v>0.16324466129007301</v>
      </c>
      <c r="U10" s="17">
        <v>0.17047273190704301</v>
      </c>
      <c r="V10" s="17">
        <v>0.178503031278609</v>
      </c>
      <c r="W10" s="17">
        <v>0.17555474448276301</v>
      </c>
      <c r="X10" s="17">
        <v>0.18622700227422001</v>
      </c>
      <c r="Y10" s="17">
        <v>0.165314638986823</v>
      </c>
      <c r="Z10" s="17">
        <v>0.10757659355183501</v>
      </c>
      <c r="AA10" s="17">
        <v>0.17192043926037001</v>
      </c>
      <c r="AB10" s="17">
        <v>0.153143792930341</v>
      </c>
      <c r="AC10" s="17">
        <v>0.13706284936909499</v>
      </c>
      <c r="AD10" s="17">
        <v>0.194371982521298</v>
      </c>
      <c r="AE10" s="17"/>
      <c r="AF10" s="17">
        <v>0.16193634601655599</v>
      </c>
      <c r="AG10" s="17">
        <v>0.185655551765226</v>
      </c>
      <c r="AH10" s="17">
        <v>0.16951543898437699</v>
      </c>
      <c r="AI10" s="17"/>
      <c r="AJ10" s="17">
        <v>0.15161827427015001</v>
      </c>
      <c r="AK10" s="17">
        <v>0.23536903041310001</v>
      </c>
      <c r="AL10" s="17">
        <v>0.15296253605856899</v>
      </c>
      <c r="AM10" s="17">
        <v>0.19019174837146399</v>
      </c>
      <c r="AN10" s="17">
        <v>0.145889920520718</v>
      </c>
      <c r="AO10" s="17"/>
      <c r="AP10" s="17">
        <v>0.19041158652555401</v>
      </c>
      <c r="AQ10" s="17">
        <v>0.21585625825167901</v>
      </c>
      <c r="AR10" s="17">
        <v>0.17690332464886299</v>
      </c>
      <c r="AS10" s="17">
        <v>0.15821198870303699</v>
      </c>
      <c r="AT10" s="17">
        <v>7.5325071305209504E-2</v>
      </c>
      <c r="AU10" s="17"/>
      <c r="AV10" s="17">
        <v>0.13598945938363499</v>
      </c>
      <c r="AW10" s="17">
        <v>0.168703859657934</v>
      </c>
      <c r="AX10" s="17">
        <v>0.20578745899586401</v>
      </c>
      <c r="AY10" s="17">
        <v>0.25127506837583002</v>
      </c>
      <c r="AZ10" s="17">
        <v>0.157805883434808</v>
      </c>
    </row>
    <row r="11" spans="2:52" ht="30">
      <c r="B11" s="18" t="s">
        <v>283</v>
      </c>
      <c r="C11" s="17">
        <v>0.651617657037322</v>
      </c>
      <c r="D11" s="17">
        <v>0.59558567537702101</v>
      </c>
      <c r="E11" s="17">
        <v>0.70703108634239398</v>
      </c>
      <c r="F11" s="17"/>
      <c r="G11" s="17">
        <v>0.48677314738871003</v>
      </c>
      <c r="H11" s="17">
        <v>0.50623632674996699</v>
      </c>
      <c r="I11" s="17">
        <v>0.57561783561058399</v>
      </c>
      <c r="J11" s="17">
        <v>0.69835735998162396</v>
      </c>
      <c r="K11" s="17">
        <v>0.79196056694082795</v>
      </c>
      <c r="L11" s="17">
        <v>0.80962547994854595</v>
      </c>
      <c r="M11" s="17"/>
      <c r="N11" s="17">
        <v>0.62267160624645201</v>
      </c>
      <c r="O11" s="17">
        <v>0.67295100388962703</v>
      </c>
      <c r="P11" s="17">
        <v>0.60697784744658201</v>
      </c>
      <c r="Q11" s="17">
        <v>0.69896711255536204</v>
      </c>
      <c r="R11" s="17"/>
      <c r="S11" s="17">
        <v>0.51748499596330499</v>
      </c>
      <c r="T11" s="17">
        <v>0.69375304622853395</v>
      </c>
      <c r="U11" s="17">
        <v>0.71592008877129498</v>
      </c>
      <c r="V11" s="17">
        <v>0.66125347816364299</v>
      </c>
      <c r="W11" s="17">
        <v>0.66164964012377103</v>
      </c>
      <c r="X11" s="17">
        <v>0.63430441496857204</v>
      </c>
      <c r="Y11" s="17">
        <v>0.651748994564604</v>
      </c>
      <c r="Z11" s="17">
        <v>0.71422424797725803</v>
      </c>
      <c r="AA11" s="17">
        <v>0.65710607801195497</v>
      </c>
      <c r="AB11" s="17">
        <v>0.69852665712385897</v>
      </c>
      <c r="AC11" s="17">
        <v>0.68786693910942798</v>
      </c>
      <c r="AD11" s="17">
        <v>0.61803230523580399</v>
      </c>
      <c r="AE11" s="17"/>
      <c r="AF11" s="17">
        <v>0.70462025031439002</v>
      </c>
      <c r="AG11" s="17">
        <v>0.63757452376385204</v>
      </c>
      <c r="AH11" s="17">
        <v>0.64589314953580301</v>
      </c>
      <c r="AI11" s="17"/>
      <c r="AJ11" s="17">
        <v>0.69693168029564401</v>
      </c>
      <c r="AK11" s="17">
        <v>0.57164015850190797</v>
      </c>
      <c r="AL11" s="17">
        <v>0.70960547226938497</v>
      </c>
      <c r="AM11" s="17">
        <v>0.62544963581976498</v>
      </c>
      <c r="AN11" s="17">
        <v>0.68871849176892197</v>
      </c>
      <c r="AO11" s="17"/>
      <c r="AP11" s="17">
        <v>0.64162200101704203</v>
      </c>
      <c r="AQ11" s="17">
        <v>0.59856015642486504</v>
      </c>
      <c r="AR11" s="17">
        <v>0.66456175361457703</v>
      </c>
      <c r="AS11" s="17">
        <v>0.703643944963256</v>
      </c>
      <c r="AT11" s="17">
        <v>0.74346987885913995</v>
      </c>
      <c r="AU11" s="17"/>
      <c r="AV11" s="17">
        <v>0.73163836852886799</v>
      </c>
      <c r="AW11" s="17">
        <v>0.677875746242527</v>
      </c>
      <c r="AX11" s="17">
        <v>0.60561185655878502</v>
      </c>
      <c r="AY11" s="17">
        <v>0.498386736999475</v>
      </c>
      <c r="AZ11" s="17">
        <v>0.46684961055528301</v>
      </c>
    </row>
    <row r="12" spans="2:52">
      <c r="B12" s="18" t="s">
        <v>61</v>
      </c>
      <c r="C12" s="19">
        <v>6.8446179949470901E-2</v>
      </c>
      <c r="D12" s="19">
        <v>5.0140424621195299E-2</v>
      </c>
      <c r="E12" s="19">
        <v>8.5710520132364701E-2</v>
      </c>
      <c r="F12" s="19"/>
      <c r="G12" s="19">
        <v>8.0121191035179895E-2</v>
      </c>
      <c r="H12" s="19">
        <v>9.7312491737155005E-2</v>
      </c>
      <c r="I12" s="19">
        <v>8.3116747492811602E-2</v>
      </c>
      <c r="J12" s="19">
        <v>7.3754887079068299E-2</v>
      </c>
      <c r="K12" s="19">
        <v>5.4028135249742398E-2</v>
      </c>
      <c r="L12" s="19">
        <v>3.0538810743699699E-2</v>
      </c>
      <c r="M12" s="19"/>
      <c r="N12" s="19">
        <v>4.8112332982687002E-2</v>
      </c>
      <c r="O12" s="19">
        <v>6.8774435576899204E-2</v>
      </c>
      <c r="P12" s="19">
        <v>7.0705414148968193E-2</v>
      </c>
      <c r="Q12" s="19">
        <v>8.7839495901412795E-2</v>
      </c>
      <c r="R12" s="19"/>
      <c r="S12" s="19">
        <v>7.7603220035782003E-2</v>
      </c>
      <c r="T12" s="19">
        <v>5.7200312000579699E-2</v>
      </c>
      <c r="U12" s="19">
        <v>5.0706447938340997E-2</v>
      </c>
      <c r="V12" s="19">
        <v>7.9444021319202598E-2</v>
      </c>
      <c r="W12" s="19">
        <v>8.8003253695285499E-2</v>
      </c>
      <c r="X12" s="19">
        <v>6.8124571795258895E-2</v>
      </c>
      <c r="Y12" s="19">
        <v>8.6192188347634396E-2</v>
      </c>
      <c r="Z12" s="19">
        <v>6.9105012379726896E-2</v>
      </c>
      <c r="AA12" s="19">
        <v>6.1925438086171999E-2</v>
      </c>
      <c r="AB12" s="19">
        <v>5.6240215936281999E-2</v>
      </c>
      <c r="AC12" s="19">
        <v>5.7294771617700899E-2</v>
      </c>
      <c r="AD12" s="19">
        <v>7.49991886257622E-2</v>
      </c>
      <c r="AE12" s="19"/>
      <c r="AF12" s="19">
        <v>5.5748241277911198E-2</v>
      </c>
      <c r="AG12" s="19">
        <v>5.3493046947688097E-2</v>
      </c>
      <c r="AH12" s="19">
        <v>0.103703924894051</v>
      </c>
      <c r="AI12" s="19"/>
      <c r="AJ12" s="19">
        <v>4.7452488905831501E-2</v>
      </c>
      <c r="AK12" s="19">
        <v>6.5622121124255403E-2</v>
      </c>
      <c r="AL12" s="19">
        <v>3.9677534233895001E-2</v>
      </c>
      <c r="AM12" s="19">
        <v>5.2139096748774302E-2</v>
      </c>
      <c r="AN12" s="19">
        <v>0.107463457602756</v>
      </c>
      <c r="AO12" s="19"/>
      <c r="AP12" s="19">
        <v>4.6394242953132797E-2</v>
      </c>
      <c r="AQ12" s="19">
        <v>6.3825134685942406E-2</v>
      </c>
      <c r="AR12" s="19">
        <v>5.0593558815470799E-2</v>
      </c>
      <c r="AS12" s="19">
        <v>5.42331381768403E-2</v>
      </c>
      <c r="AT12" s="19">
        <v>0.14398906263800099</v>
      </c>
      <c r="AU12" s="19"/>
      <c r="AV12" s="19">
        <v>8.6959502644512604E-2</v>
      </c>
      <c r="AW12" s="19">
        <v>6.6898578307605996E-2</v>
      </c>
      <c r="AX12" s="19">
        <v>5.4931936766417E-2</v>
      </c>
      <c r="AY12" s="19">
        <v>5.4731206411248401E-2</v>
      </c>
      <c r="AZ12" s="19">
        <v>7.4817260899411597E-2</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Z26"/>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284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285</v>
      </c>
      <c r="C9" s="17">
        <v>0.417632694306517</v>
      </c>
      <c r="D9" s="17">
        <v>0.43336029226165301</v>
      </c>
      <c r="E9" s="17">
        <v>0.40233856414902502</v>
      </c>
      <c r="F9" s="17"/>
      <c r="G9" s="17">
        <v>0.41934917396622701</v>
      </c>
      <c r="H9" s="17">
        <v>0.37616752632555001</v>
      </c>
      <c r="I9" s="17">
        <v>0.38221571574065699</v>
      </c>
      <c r="J9" s="17">
        <v>0.39860356988135498</v>
      </c>
      <c r="K9" s="17">
        <v>0.43278720062181197</v>
      </c>
      <c r="L9" s="17">
        <v>0.48447155347809301</v>
      </c>
      <c r="M9" s="17"/>
      <c r="N9" s="17">
        <v>0.46780999729342698</v>
      </c>
      <c r="O9" s="17">
        <v>0.44095337044696398</v>
      </c>
      <c r="P9" s="17">
        <v>0.382689070345684</v>
      </c>
      <c r="Q9" s="17">
        <v>0.37085364615951999</v>
      </c>
      <c r="R9" s="17"/>
      <c r="S9" s="17">
        <v>0.41866858340121499</v>
      </c>
      <c r="T9" s="17">
        <v>0.42948257975237403</v>
      </c>
      <c r="U9" s="17">
        <v>0.44375796255050098</v>
      </c>
      <c r="V9" s="17">
        <v>0.40920007631479</v>
      </c>
      <c r="W9" s="17">
        <v>0.38943542316864299</v>
      </c>
      <c r="X9" s="17">
        <v>0.40560069822741901</v>
      </c>
      <c r="Y9" s="17">
        <v>0.40682703313975599</v>
      </c>
      <c r="Z9" s="17">
        <v>0.46765952327217097</v>
      </c>
      <c r="AA9" s="17">
        <v>0.39174686456272301</v>
      </c>
      <c r="AB9" s="17">
        <v>0.42758087161069702</v>
      </c>
      <c r="AC9" s="17">
        <v>0.406664862926298</v>
      </c>
      <c r="AD9" s="17">
        <v>0.46443651467703601</v>
      </c>
      <c r="AE9" s="17"/>
      <c r="AF9" s="17">
        <v>0.42661351232457001</v>
      </c>
      <c r="AG9" s="17">
        <v>0.44152765360204199</v>
      </c>
      <c r="AH9" s="17">
        <v>0.30646548400356699</v>
      </c>
      <c r="AI9" s="17"/>
      <c r="AJ9" s="17">
        <v>0.47638164516848502</v>
      </c>
      <c r="AK9" s="17">
        <v>0.38638153898262001</v>
      </c>
      <c r="AL9" s="17">
        <v>0.45719895962292301</v>
      </c>
      <c r="AM9" s="17">
        <v>0.267625209559334</v>
      </c>
      <c r="AN9" s="17">
        <v>0.33484255748367298</v>
      </c>
      <c r="AO9" s="17"/>
      <c r="AP9" s="17">
        <v>0.49774190611420799</v>
      </c>
      <c r="AQ9" s="17">
        <v>0.42044784930441598</v>
      </c>
      <c r="AR9" s="17">
        <v>0.45489641791820501</v>
      </c>
      <c r="AS9" s="17">
        <v>0.360864184788943</v>
      </c>
      <c r="AT9" s="17">
        <v>0.41054469409029998</v>
      </c>
      <c r="AU9" s="17"/>
      <c r="AV9" s="17">
        <v>0.37546531272915201</v>
      </c>
      <c r="AW9" s="17">
        <v>0.45188678739067301</v>
      </c>
      <c r="AX9" s="17">
        <v>0.44496347360372601</v>
      </c>
      <c r="AY9" s="17">
        <v>0.440284521795476</v>
      </c>
      <c r="AZ9" s="17">
        <v>0.29528135995398702</v>
      </c>
    </row>
    <row r="10" spans="2:52">
      <c r="B10" s="18" t="s">
        <v>286</v>
      </c>
      <c r="C10" s="17">
        <v>0.27168631204789401</v>
      </c>
      <c r="D10" s="17">
        <v>0.29920593825668501</v>
      </c>
      <c r="E10" s="17">
        <v>0.244359142304298</v>
      </c>
      <c r="F10" s="17"/>
      <c r="G10" s="17">
        <v>0.28442983957216</v>
      </c>
      <c r="H10" s="17">
        <v>0.28568610151365298</v>
      </c>
      <c r="I10" s="17">
        <v>0.25506355702908001</v>
      </c>
      <c r="J10" s="17">
        <v>0.25444712629427502</v>
      </c>
      <c r="K10" s="17">
        <v>0.25353091241977199</v>
      </c>
      <c r="L10" s="17">
        <v>0.29152610232834397</v>
      </c>
      <c r="M10" s="17"/>
      <c r="N10" s="17">
        <v>0.29871102926313797</v>
      </c>
      <c r="O10" s="17">
        <v>0.26827423517657201</v>
      </c>
      <c r="P10" s="17">
        <v>0.27253127436083102</v>
      </c>
      <c r="Q10" s="17">
        <v>0.24657415326436999</v>
      </c>
      <c r="R10" s="17"/>
      <c r="S10" s="17">
        <v>0.29593841564506901</v>
      </c>
      <c r="T10" s="17">
        <v>0.26251009061804798</v>
      </c>
      <c r="U10" s="17">
        <v>0.253054718377132</v>
      </c>
      <c r="V10" s="17">
        <v>0.23764734226296</v>
      </c>
      <c r="W10" s="17">
        <v>0.27477718874868701</v>
      </c>
      <c r="X10" s="17">
        <v>0.272294853426651</v>
      </c>
      <c r="Y10" s="17">
        <v>0.283496214614196</v>
      </c>
      <c r="Z10" s="17">
        <v>0.29546270159827498</v>
      </c>
      <c r="AA10" s="17">
        <v>0.27194604917744197</v>
      </c>
      <c r="AB10" s="17">
        <v>0.27381437809579701</v>
      </c>
      <c r="AC10" s="17">
        <v>0.27061989759321797</v>
      </c>
      <c r="AD10" s="17">
        <v>0.27228632787948198</v>
      </c>
      <c r="AE10" s="17"/>
      <c r="AF10" s="17">
        <v>0.26865445370639301</v>
      </c>
      <c r="AG10" s="17">
        <v>0.288580263117657</v>
      </c>
      <c r="AH10" s="17">
        <v>0.22475720240574301</v>
      </c>
      <c r="AI10" s="17"/>
      <c r="AJ10" s="17">
        <v>0.32980316009254601</v>
      </c>
      <c r="AK10" s="17">
        <v>0.26301059403076799</v>
      </c>
      <c r="AL10" s="17">
        <v>0.25156073244839999</v>
      </c>
      <c r="AM10" s="17">
        <v>0.16845427123241999</v>
      </c>
      <c r="AN10" s="17">
        <v>0.20174786049829599</v>
      </c>
      <c r="AO10" s="17"/>
      <c r="AP10" s="17">
        <v>0.36347889764236502</v>
      </c>
      <c r="AQ10" s="17">
        <v>0.27488320860815102</v>
      </c>
      <c r="AR10" s="17">
        <v>0.27084128009004899</v>
      </c>
      <c r="AS10" s="17">
        <v>0.245656708266314</v>
      </c>
      <c r="AT10" s="17">
        <v>0.241814039283065</v>
      </c>
      <c r="AU10" s="17"/>
      <c r="AV10" s="17">
        <v>0.23417552747248699</v>
      </c>
      <c r="AW10" s="17">
        <v>0.25218963256997201</v>
      </c>
      <c r="AX10" s="17">
        <v>0.30403984336374701</v>
      </c>
      <c r="AY10" s="17">
        <v>0.31588409194255901</v>
      </c>
      <c r="AZ10" s="17">
        <v>0.27482828787687302</v>
      </c>
    </row>
    <row r="11" spans="2:52">
      <c r="B11" s="18" t="s">
        <v>287</v>
      </c>
      <c r="C11" s="17">
        <v>0.240292868829874</v>
      </c>
      <c r="D11" s="17">
        <v>0.28292073612087398</v>
      </c>
      <c r="E11" s="17">
        <v>0.198061524010614</v>
      </c>
      <c r="F11" s="17"/>
      <c r="G11" s="17">
        <v>0.25048592904436301</v>
      </c>
      <c r="H11" s="17">
        <v>0.26292337650306602</v>
      </c>
      <c r="I11" s="17">
        <v>0.253985851142771</v>
      </c>
      <c r="J11" s="17">
        <v>0.23353333402437901</v>
      </c>
      <c r="K11" s="17">
        <v>0.20976178824064701</v>
      </c>
      <c r="L11" s="17">
        <v>0.22987786692894899</v>
      </c>
      <c r="M11" s="17"/>
      <c r="N11" s="17">
        <v>0.28724495118694099</v>
      </c>
      <c r="O11" s="17">
        <v>0.22032131419537099</v>
      </c>
      <c r="P11" s="17">
        <v>0.25550202763025098</v>
      </c>
      <c r="Q11" s="17">
        <v>0.197900556248892</v>
      </c>
      <c r="R11" s="17"/>
      <c r="S11" s="17">
        <v>0.27214161956666399</v>
      </c>
      <c r="T11" s="17">
        <v>0.20316695392362699</v>
      </c>
      <c r="U11" s="17">
        <v>0.23042140903178299</v>
      </c>
      <c r="V11" s="17">
        <v>0.25420640899925301</v>
      </c>
      <c r="W11" s="17">
        <v>0.25090925922910301</v>
      </c>
      <c r="X11" s="17">
        <v>0.23151010969577099</v>
      </c>
      <c r="Y11" s="17">
        <v>0.27886070333414897</v>
      </c>
      <c r="Z11" s="17">
        <v>0.254646953624939</v>
      </c>
      <c r="AA11" s="17">
        <v>0.23653563241033601</v>
      </c>
      <c r="AB11" s="17">
        <v>0.23199477227425899</v>
      </c>
      <c r="AC11" s="17">
        <v>0.20494486255996</v>
      </c>
      <c r="AD11" s="17">
        <v>0.21430112368242801</v>
      </c>
      <c r="AE11" s="17"/>
      <c r="AF11" s="17">
        <v>0.232369660479259</v>
      </c>
      <c r="AG11" s="17">
        <v>0.25985786734916</v>
      </c>
      <c r="AH11" s="17">
        <v>0.19820210234097799</v>
      </c>
      <c r="AI11" s="17"/>
      <c r="AJ11" s="17">
        <v>0.29631583568157899</v>
      </c>
      <c r="AK11" s="17">
        <v>0.244097950119639</v>
      </c>
      <c r="AL11" s="17">
        <v>0.22852140903358001</v>
      </c>
      <c r="AM11" s="17">
        <v>0.17164709653288099</v>
      </c>
      <c r="AN11" s="17">
        <v>0.17713786841576101</v>
      </c>
      <c r="AO11" s="17"/>
      <c r="AP11" s="17">
        <v>0.324007023772444</v>
      </c>
      <c r="AQ11" s="17">
        <v>0.25930093928172299</v>
      </c>
      <c r="AR11" s="17">
        <v>0.25881497942502502</v>
      </c>
      <c r="AS11" s="17">
        <v>0.21016979796782401</v>
      </c>
      <c r="AT11" s="17">
        <v>0.15370892699736199</v>
      </c>
      <c r="AU11" s="17"/>
      <c r="AV11" s="17">
        <v>0.206338937846196</v>
      </c>
      <c r="AW11" s="17">
        <v>0.20723156199578899</v>
      </c>
      <c r="AX11" s="17">
        <v>0.28159475783349402</v>
      </c>
      <c r="AY11" s="17">
        <v>0.27803599978156901</v>
      </c>
      <c r="AZ11" s="17">
        <v>0.33491754004418001</v>
      </c>
    </row>
    <row r="12" spans="2:52">
      <c r="B12" s="18" t="s">
        <v>288</v>
      </c>
      <c r="C12" s="17">
        <v>0.20982959982011801</v>
      </c>
      <c r="D12" s="17">
        <v>0.18958359189330801</v>
      </c>
      <c r="E12" s="17">
        <v>0.22793869447808299</v>
      </c>
      <c r="F12" s="17"/>
      <c r="G12" s="17">
        <v>0.23014301443139401</v>
      </c>
      <c r="H12" s="17">
        <v>0.140756298948229</v>
      </c>
      <c r="I12" s="17">
        <v>0.21431401882545001</v>
      </c>
      <c r="J12" s="17">
        <v>0.21520798772227301</v>
      </c>
      <c r="K12" s="17">
        <v>0.21682338019255601</v>
      </c>
      <c r="L12" s="17">
        <v>0.23996412570900799</v>
      </c>
      <c r="M12" s="17"/>
      <c r="N12" s="17">
        <v>0.18704873929496299</v>
      </c>
      <c r="O12" s="17">
        <v>0.20448906241397199</v>
      </c>
      <c r="P12" s="17">
        <v>0.224451602823587</v>
      </c>
      <c r="Q12" s="17">
        <v>0.22562056721879001</v>
      </c>
      <c r="R12" s="17"/>
      <c r="S12" s="17">
        <v>0.19118736415593299</v>
      </c>
      <c r="T12" s="17">
        <v>0.211683181214979</v>
      </c>
      <c r="U12" s="17">
        <v>0.23580392874695599</v>
      </c>
      <c r="V12" s="17">
        <v>0.20955813757699701</v>
      </c>
      <c r="W12" s="17">
        <v>0.21822595480899201</v>
      </c>
      <c r="X12" s="17">
        <v>0.20281038209595301</v>
      </c>
      <c r="Y12" s="17">
        <v>0.19653954710509</v>
      </c>
      <c r="Z12" s="17">
        <v>0.208143725164361</v>
      </c>
      <c r="AA12" s="17">
        <v>0.19525361432987601</v>
      </c>
      <c r="AB12" s="17">
        <v>0.20588524693391599</v>
      </c>
      <c r="AC12" s="17">
        <v>0.22859428346173499</v>
      </c>
      <c r="AD12" s="17">
        <v>0.293500956068593</v>
      </c>
      <c r="AE12" s="17"/>
      <c r="AF12" s="17">
        <v>0.20903410140536699</v>
      </c>
      <c r="AG12" s="17">
        <v>0.21242220953253699</v>
      </c>
      <c r="AH12" s="17">
        <v>0.19029165589007899</v>
      </c>
      <c r="AI12" s="17"/>
      <c r="AJ12" s="17">
        <v>0.19296068146581999</v>
      </c>
      <c r="AK12" s="17">
        <v>0.18759092630318699</v>
      </c>
      <c r="AL12" s="17">
        <v>0.252925167067928</v>
      </c>
      <c r="AM12" s="17">
        <v>0.19366782522196799</v>
      </c>
      <c r="AN12" s="17">
        <v>0.22663796077040299</v>
      </c>
      <c r="AO12" s="17"/>
      <c r="AP12" s="17">
        <v>0.14535619208728601</v>
      </c>
      <c r="AQ12" s="17">
        <v>0.193729269325915</v>
      </c>
      <c r="AR12" s="17">
        <v>0.25832298892849898</v>
      </c>
      <c r="AS12" s="17">
        <v>0.27218065572413702</v>
      </c>
      <c r="AT12" s="17">
        <v>0.20885431877946101</v>
      </c>
      <c r="AU12" s="17"/>
      <c r="AV12" s="17">
        <v>0.21459847742778701</v>
      </c>
      <c r="AW12" s="17">
        <v>0.24436846166831699</v>
      </c>
      <c r="AX12" s="17">
        <v>0.19268113782778901</v>
      </c>
      <c r="AY12" s="17">
        <v>0.17215849738578201</v>
      </c>
      <c r="AZ12" s="17">
        <v>0.18713352317773199</v>
      </c>
    </row>
    <row r="13" spans="2:52">
      <c r="B13" s="18" t="s">
        <v>289</v>
      </c>
      <c r="C13" s="17">
        <v>0.205026062277649</v>
      </c>
      <c r="D13" s="17">
        <v>0.25556412538165701</v>
      </c>
      <c r="E13" s="17">
        <v>0.15616812016200601</v>
      </c>
      <c r="F13" s="17"/>
      <c r="G13" s="17">
        <v>0.25551568492524102</v>
      </c>
      <c r="H13" s="17">
        <v>0.242261894767274</v>
      </c>
      <c r="I13" s="17">
        <v>0.21916325411774201</v>
      </c>
      <c r="J13" s="17">
        <v>0.158031099827421</v>
      </c>
      <c r="K13" s="17">
        <v>0.15378752602402301</v>
      </c>
      <c r="L13" s="17">
        <v>0.20211768716217299</v>
      </c>
      <c r="M13" s="17"/>
      <c r="N13" s="17">
        <v>0.25295443051470901</v>
      </c>
      <c r="O13" s="17">
        <v>0.19465922554693299</v>
      </c>
      <c r="P13" s="17">
        <v>0.211323093514793</v>
      </c>
      <c r="Q13" s="17">
        <v>0.15997341474761001</v>
      </c>
      <c r="R13" s="17"/>
      <c r="S13" s="17">
        <v>0.256075393386127</v>
      </c>
      <c r="T13" s="17">
        <v>0.190889607405796</v>
      </c>
      <c r="U13" s="17">
        <v>0.192241061535809</v>
      </c>
      <c r="V13" s="17">
        <v>0.18690658569570601</v>
      </c>
      <c r="W13" s="17">
        <v>0.18026293313150901</v>
      </c>
      <c r="X13" s="17">
        <v>0.218378378625294</v>
      </c>
      <c r="Y13" s="17">
        <v>0.194632755620712</v>
      </c>
      <c r="Z13" s="17">
        <v>0.227008754333867</v>
      </c>
      <c r="AA13" s="17">
        <v>0.19558043786037499</v>
      </c>
      <c r="AB13" s="17">
        <v>0.21885795672240399</v>
      </c>
      <c r="AC13" s="17">
        <v>0.17489495979705599</v>
      </c>
      <c r="AD13" s="17">
        <v>0.17599924283497101</v>
      </c>
      <c r="AE13" s="17"/>
      <c r="AF13" s="17">
        <v>0.202291501398774</v>
      </c>
      <c r="AG13" s="17">
        <v>0.21631400522786101</v>
      </c>
      <c r="AH13" s="17">
        <v>0.16136430493884699</v>
      </c>
      <c r="AI13" s="17"/>
      <c r="AJ13" s="17">
        <v>0.246019061672306</v>
      </c>
      <c r="AK13" s="17">
        <v>0.204097739025141</v>
      </c>
      <c r="AL13" s="17">
        <v>0.209208977289357</v>
      </c>
      <c r="AM13" s="17">
        <v>0.14657823708309101</v>
      </c>
      <c r="AN13" s="17">
        <v>0.121163134065425</v>
      </c>
      <c r="AO13" s="17"/>
      <c r="AP13" s="17">
        <v>0.29126514803248299</v>
      </c>
      <c r="AQ13" s="17">
        <v>0.206752284804053</v>
      </c>
      <c r="AR13" s="17">
        <v>0.17624001816457299</v>
      </c>
      <c r="AS13" s="17">
        <v>0.18977116602812799</v>
      </c>
      <c r="AT13" s="17">
        <v>0.15240950234550399</v>
      </c>
      <c r="AU13" s="17"/>
      <c r="AV13" s="17">
        <v>0.153643817309528</v>
      </c>
      <c r="AW13" s="17">
        <v>0.18103543092669899</v>
      </c>
      <c r="AX13" s="17">
        <v>0.23620326851548101</v>
      </c>
      <c r="AY13" s="17">
        <v>0.289168040446387</v>
      </c>
      <c r="AZ13" s="17">
        <v>0.260511274772177</v>
      </c>
    </row>
    <row r="14" spans="2:52">
      <c r="B14" s="18" t="s">
        <v>290</v>
      </c>
      <c r="C14" s="17">
        <v>0.20449456806678001</v>
      </c>
      <c r="D14" s="17">
        <v>0.234947374962855</v>
      </c>
      <c r="E14" s="17">
        <v>0.17607449233337999</v>
      </c>
      <c r="F14" s="17"/>
      <c r="G14" s="17">
        <v>0.243627224297881</v>
      </c>
      <c r="H14" s="17">
        <v>0.2395197516501</v>
      </c>
      <c r="I14" s="17">
        <v>0.23675922132309701</v>
      </c>
      <c r="J14" s="17">
        <v>0.178762426262356</v>
      </c>
      <c r="K14" s="17">
        <v>0.18119795928185201</v>
      </c>
      <c r="L14" s="17">
        <v>0.16013892523728199</v>
      </c>
      <c r="M14" s="17"/>
      <c r="N14" s="17">
        <v>0.22918772549855501</v>
      </c>
      <c r="O14" s="17">
        <v>0.19443349168665999</v>
      </c>
      <c r="P14" s="17">
        <v>0.20859766761880499</v>
      </c>
      <c r="Q14" s="17">
        <v>0.18609270190733099</v>
      </c>
      <c r="R14" s="17"/>
      <c r="S14" s="17">
        <v>0.25436137985356</v>
      </c>
      <c r="T14" s="17">
        <v>0.20048276917430199</v>
      </c>
      <c r="U14" s="17">
        <v>0.22700650806304401</v>
      </c>
      <c r="V14" s="17">
        <v>0.20438877694913801</v>
      </c>
      <c r="W14" s="17">
        <v>0.17709446645691401</v>
      </c>
      <c r="X14" s="17">
        <v>0.177669272956304</v>
      </c>
      <c r="Y14" s="17">
        <v>0.198465200545862</v>
      </c>
      <c r="Z14" s="17">
        <v>0.204763200934234</v>
      </c>
      <c r="AA14" s="17">
        <v>0.19590487487269401</v>
      </c>
      <c r="AB14" s="17">
        <v>0.15536130490151701</v>
      </c>
      <c r="AC14" s="17">
        <v>0.24815700610879801</v>
      </c>
      <c r="AD14" s="17">
        <v>0.19570985802209701</v>
      </c>
      <c r="AE14" s="17"/>
      <c r="AF14" s="17">
        <v>0.20663970375457999</v>
      </c>
      <c r="AG14" s="17">
        <v>0.20385236972322099</v>
      </c>
      <c r="AH14" s="17">
        <v>0.189554210304999</v>
      </c>
      <c r="AI14" s="17"/>
      <c r="AJ14" s="17">
        <v>0.240723154400522</v>
      </c>
      <c r="AK14" s="17">
        <v>0.21850635616803399</v>
      </c>
      <c r="AL14" s="17">
        <v>0.162553558158883</v>
      </c>
      <c r="AM14" s="17">
        <v>0.105664597960154</v>
      </c>
      <c r="AN14" s="17">
        <v>0.16693153243452</v>
      </c>
      <c r="AO14" s="17"/>
      <c r="AP14" s="17">
        <v>0.262444726022242</v>
      </c>
      <c r="AQ14" s="17">
        <v>0.22196189807233399</v>
      </c>
      <c r="AR14" s="17">
        <v>0.18371689374660299</v>
      </c>
      <c r="AS14" s="17">
        <v>0.189623610555057</v>
      </c>
      <c r="AT14" s="17">
        <v>0.15906283320599501</v>
      </c>
      <c r="AU14" s="17"/>
      <c r="AV14" s="17">
        <v>0.17713508331967801</v>
      </c>
      <c r="AW14" s="17">
        <v>0.17836014987634</v>
      </c>
      <c r="AX14" s="17">
        <v>0.216554554797422</v>
      </c>
      <c r="AY14" s="17">
        <v>0.25478845858891902</v>
      </c>
      <c r="AZ14" s="17">
        <v>0.32906665004023999</v>
      </c>
    </row>
    <row r="15" spans="2:52">
      <c r="B15" s="18" t="s">
        <v>291</v>
      </c>
      <c r="C15" s="17">
        <v>0.14940364483424301</v>
      </c>
      <c r="D15" s="17">
        <v>0.156424845384418</v>
      </c>
      <c r="E15" s="17">
        <v>0.14302211653386401</v>
      </c>
      <c r="F15" s="17"/>
      <c r="G15" s="17">
        <v>0.12746819518827299</v>
      </c>
      <c r="H15" s="17">
        <v>9.7314300816465499E-2</v>
      </c>
      <c r="I15" s="17">
        <v>0.129556729612918</v>
      </c>
      <c r="J15" s="17">
        <v>0.14645075454710099</v>
      </c>
      <c r="K15" s="17">
        <v>0.209503953910745</v>
      </c>
      <c r="L15" s="17">
        <v>0.18471912356327</v>
      </c>
      <c r="M15" s="17"/>
      <c r="N15" s="17">
        <v>0.16109979531628399</v>
      </c>
      <c r="O15" s="17">
        <v>0.158601297922246</v>
      </c>
      <c r="P15" s="17">
        <v>0.127104971902327</v>
      </c>
      <c r="Q15" s="17">
        <v>0.146701637929184</v>
      </c>
      <c r="R15" s="17"/>
      <c r="S15" s="17">
        <v>0.14502572480707501</v>
      </c>
      <c r="T15" s="17">
        <v>0.15487973596274901</v>
      </c>
      <c r="U15" s="17">
        <v>0.17670316621974899</v>
      </c>
      <c r="V15" s="17">
        <v>0.160550925703486</v>
      </c>
      <c r="W15" s="17">
        <v>0.148292424314656</v>
      </c>
      <c r="X15" s="17">
        <v>0.12554167771802899</v>
      </c>
      <c r="Y15" s="17">
        <v>0.12150587998396201</v>
      </c>
      <c r="Z15" s="17">
        <v>0.10765309300657799</v>
      </c>
      <c r="AA15" s="17">
        <v>0.13580739063796399</v>
      </c>
      <c r="AB15" s="17">
        <v>0.19403398249602299</v>
      </c>
      <c r="AC15" s="17">
        <v>0.14996525371268099</v>
      </c>
      <c r="AD15" s="17">
        <v>0.15913989271048001</v>
      </c>
      <c r="AE15" s="17"/>
      <c r="AF15" s="17">
        <v>0.15510590743883201</v>
      </c>
      <c r="AG15" s="17">
        <v>0.157163095831058</v>
      </c>
      <c r="AH15" s="17">
        <v>0.14030743745885799</v>
      </c>
      <c r="AI15" s="17"/>
      <c r="AJ15" s="17">
        <v>0.12688069591737999</v>
      </c>
      <c r="AK15" s="17">
        <v>0.15399465309113999</v>
      </c>
      <c r="AL15" s="17">
        <v>0.16740137150904999</v>
      </c>
      <c r="AM15" s="17">
        <v>0.33803346055727101</v>
      </c>
      <c r="AN15" s="17">
        <v>0.15953300467524101</v>
      </c>
      <c r="AO15" s="17"/>
      <c r="AP15" s="17">
        <v>0.107128335499851</v>
      </c>
      <c r="AQ15" s="17">
        <v>0.14444028290160299</v>
      </c>
      <c r="AR15" s="17">
        <v>0.172784995094491</v>
      </c>
      <c r="AS15" s="17">
        <v>0.16436179737239101</v>
      </c>
      <c r="AT15" s="17">
        <v>0.124512026783966</v>
      </c>
      <c r="AU15" s="17"/>
      <c r="AV15" s="17">
        <v>0.141183422205301</v>
      </c>
      <c r="AW15" s="17">
        <v>0.149552585066105</v>
      </c>
      <c r="AX15" s="17">
        <v>0.15643239655347599</v>
      </c>
      <c r="AY15" s="17">
        <v>0.14700442515965301</v>
      </c>
      <c r="AZ15" s="17">
        <v>9.6857520043496403E-2</v>
      </c>
    </row>
    <row r="16" spans="2:52">
      <c r="B16" s="18" t="s">
        <v>292</v>
      </c>
      <c r="C16" s="17">
        <v>0.13645509457351701</v>
      </c>
      <c r="D16" s="17">
        <v>0.17913332219117201</v>
      </c>
      <c r="E16" s="17">
        <v>9.51296513333654E-2</v>
      </c>
      <c r="F16" s="17"/>
      <c r="G16" s="17">
        <v>0.15758130769313999</v>
      </c>
      <c r="H16" s="17">
        <v>0.19026682648152199</v>
      </c>
      <c r="I16" s="17">
        <v>0.14492819827510101</v>
      </c>
      <c r="J16" s="17">
        <v>9.5617706249316994E-2</v>
      </c>
      <c r="K16" s="17">
        <v>8.9576760805291103E-2</v>
      </c>
      <c r="L16" s="17">
        <v>0.13623649391745701</v>
      </c>
      <c r="M16" s="17"/>
      <c r="N16" s="17">
        <v>0.172912747336465</v>
      </c>
      <c r="O16" s="17">
        <v>0.124528463662059</v>
      </c>
      <c r="P16" s="17">
        <v>0.12947045451525699</v>
      </c>
      <c r="Q16" s="17">
        <v>0.116265937692991</v>
      </c>
      <c r="R16" s="17"/>
      <c r="S16" s="17">
        <v>0.17545068617901</v>
      </c>
      <c r="T16" s="17">
        <v>0.10652677923493201</v>
      </c>
      <c r="U16" s="17">
        <v>0.118969273313419</v>
      </c>
      <c r="V16" s="17">
        <v>0.14977892498572901</v>
      </c>
      <c r="W16" s="17">
        <v>0.13134650898494399</v>
      </c>
      <c r="X16" s="17">
        <v>0.162272996594094</v>
      </c>
      <c r="Y16" s="17">
        <v>9.7117797454541202E-2</v>
      </c>
      <c r="Z16" s="17">
        <v>0.126306754931541</v>
      </c>
      <c r="AA16" s="17">
        <v>0.135601708204173</v>
      </c>
      <c r="AB16" s="17">
        <v>0.12582728005253099</v>
      </c>
      <c r="AC16" s="17">
        <v>0.12590197001339401</v>
      </c>
      <c r="AD16" s="17">
        <v>0.19632063082697199</v>
      </c>
      <c r="AE16" s="17"/>
      <c r="AF16" s="17">
        <v>0.13932450404897001</v>
      </c>
      <c r="AG16" s="17">
        <v>0.14064985841187599</v>
      </c>
      <c r="AH16" s="17">
        <v>0.12888754653905499</v>
      </c>
      <c r="AI16" s="17"/>
      <c r="AJ16" s="17">
        <v>0.15226306186496999</v>
      </c>
      <c r="AK16" s="17">
        <v>0.15994893522167</v>
      </c>
      <c r="AL16" s="17">
        <v>0.1216412481398</v>
      </c>
      <c r="AM16" s="17">
        <v>7.8927260757198803E-2</v>
      </c>
      <c r="AN16" s="17">
        <v>9.6218979535718799E-2</v>
      </c>
      <c r="AO16" s="17"/>
      <c r="AP16" s="17">
        <v>0.192440681989033</v>
      </c>
      <c r="AQ16" s="17">
        <v>0.14888688830628399</v>
      </c>
      <c r="AR16" s="17">
        <v>0.11564570422675299</v>
      </c>
      <c r="AS16" s="17">
        <v>0.12513951219628</v>
      </c>
      <c r="AT16" s="17">
        <v>8.3282646791589102E-2</v>
      </c>
      <c r="AU16" s="17"/>
      <c r="AV16" s="17">
        <v>0.105511498390223</v>
      </c>
      <c r="AW16" s="17">
        <v>0.10136506101140701</v>
      </c>
      <c r="AX16" s="17">
        <v>0.165809162113179</v>
      </c>
      <c r="AY16" s="17">
        <v>0.19534124321739399</v>
      </c>
      <c r="AZ16" s="17">
        <v>0.220441278312343</v>
      </c>
    </row>
    <row r="17" spans="2:52">
      <c r="B17" s="18" t="s">
        <v>107</v>
      </c>
      <c r="C17" s="17">
        <v>8.6677800695316304E-2</v>
      </c>
      <c r="D17" s="17">
        <v>5.7885847536049598E-2</v>
      </c>
      <c r="E17" s="17">
        <v>0.114285612848377</v>
      </c>
      <c r="F17" s="17"/>
      <c r="G17" s="17">
        <v>4.6186849575581203E-2</v>
      </c>
      <c r="H17" s="17">
        <v>9.5676404164346904E-2</v>
      </c>
      <c r="I17" s="17">
        <v>8.8338192611717894E-2</v>
      </c>
      <c r="J17" s="17">
        <v>0.110180594147141</v>
      </c>
      <c r="K17" s="17">
        <v>8.5163281381922099E-2</v>
      </c>
      <c r="L17" s="17">
        <v>8.6836812189540494E-2</v>
      </c>
      <c r="M17" s="17"/>
      <c r="N17" s="17">
        <v>5.2328708620422701E-2</v>
      </c>
      <c r="O17" s="17">
        <v>8.0127049498595004E-2</v>
      </c>
      <c r="P17" s="17">
        <v>7.6521811438338305E-2</v>
      </c>
      <c r="Q17" s="17">
        <v>0.13950094070767499</v>
      </c>
      <c r="R17" s="17"/>
      <c r="S17" s="17">
        <v>7.1954514210764306E-2</v>
      </c>
      <c r="T17" s="17">
        <v>8.7957184419206899E-2</v>
      </c>
      <c r="U17" s="17">
        <v>8.2412639820314104E-2</v>
      </c>
      <c r="V17" s="17">
        <v>0.107929865953975</v>
      </c>
      <c r="W17" s="17">
        <v>0.106987186697814</v>
      </c>
      <c r="X17" s="17">
        <v>9.8227429070163394E-2</v>
      </c>
      <c r="Y17" s="17">
        <v>0.10703585636188501</v>
      </c>
      <c r="Z17" s="17">
        <v>8.2162080873836293E-2</v>
      </c>
      <c r="AA17" s="17">
        <v>7.0552552524753606E-2</v>
      </c>
      <c r="AB17" s="17">
        <v>9.2424881704322295E-2</v>
      </c>
      <c r="AC17" s="17">
        <v>5.9125064668825701E-2</v>
      </c>
      <c r="AD17" s="17">
        <v>5.4958198287413003E-2</v>
      </c>
      <c r="AE17" s="17"/>
      <c r="AF17" s="17">
        <v>8.71324422705054E-2</v>
      </c>
      <c r="AG17" s="17">
        <v>5.9925644084143997E-2</v>
      </c>
      <c r="AH17" s="17">
        <v>0.15850579707030199</v>
      </c>
      <c r="AI17" s="17"/>
      <c r="AJ17" s="17">
        <v>6.1879002114174998E-2</v>
      </c>
      <c r="AK17" s="17">
        <v>7.5701440043617105E-2</v>
      </c>
      <c r="AL17" s="17">
        <v>4.6460815963174598E-2</v>
      </c>
      <c r="AM17" s="17">
        <v>9.2852476476995502E-2</v>
      </c>
      <c r="AN17" s="17">
        <v>0.16678630791770699</v>
      </c>
      <c r="AO17" s="17"/>
      <c r="AP17" s="17">
        <v>6.1452763075763799E-2</v>
      </c>
      <c r="AQ17" s="17">
        <v>5.9954392174570499E-2</v>
      </c>
      <c r="AR17" s="17">
        <v>5.9328544027063002E-2</v>
      </c>
      <c r="AS17" s="17">
        <v>8.0409389558442498E-2</v>
      </c>
      <c r="AT17" s="17">
        <v>0.194382328275257</v>
      </c>
      <c r="AU17" s="17"/>
      <c r="AV17" s="17">
        <v>0.13236267031186</v>
      </c>
      <c r="AW17" s="17">
        <v>8.16829494732636E-2</v>
      </c>
      <c r="AX17" s="17">
        <v>4.9168306029133697E-2</v>
      </c>
      <c r="AY17" s="17">
        <v>5.5254436771730898E-2</v>
      </c>
      <c r="AZ17" s="17">
        <v>6.9744153174145201E-2</v>
      </c>
    </row>
    <row r="18" spans="2:52">
      <c r="B18" s="18" t="s">
        <v>293</v>
      </c>
      <c r="C18" s="17">
        <v>8.1933826879159496E-2</v>
      </c>
      <c r="D18" s="17">
        <v>7.9577231539255305E-2</v>
      </c>
      <c r="E18" s="17">
        <v>8.4302469182388998E-2</v>
      </c>
      <c r="F18" s="17"/>
      <c r="G18" s="17">
        <v>0.130584793002402</v>
      </c>
      <c r="H18" s="17">
        <v>7.6021263881893106E-2</v>
      </c>
      <c r="I18" s="17">
        <v>8.6420845309160499E-2</v>
      </c>
      <c r="J18" s="17">
        <v>7.5154561265386305E-2</v>
      </c>
      <c r="K18" s="17">
        <v>7.3202464388811103E-2</v>
      </c>
      <c r="L18" s="17">
        <v>6.2113617794429497E-2</v>
      </c>
      <c r="M18" s="17"/>
      <c r="N18" s="17">
        <v>6.8843719573034201E-2</v>
      </c>
      <c r="O18" s="17">
        <v>8.4986651876379396E-2</v>
      </c>
      <c r="P18" s="17">
        <v>8.9370815190067093E-2</v>
      </c>
      <c r="Q18" s="17">
        <v>8.6296435001198102E-2</v>
      </c>
      <c r="R18" s="17"/>
      <c r="S18" s="17">
        <v>8.1468469756815695E-2</v>
      </c>
      <c r="T18" s="17">
        <v>7.6605957720495998E-2</v>
      </c>
      <c r="U18" s="17">
        <v>8.8574807916245196E-2</v>
      </c>
      <c r="V18" s="17">
        <v>8.60473761812654E-2</v>
      </c>
      <c r="W18" s="17">
        <v>8.3834100094247299E-2</v>
      </c>
      <c r="X18" s="17">
        <v>5.7115943225997799E-2</v>
      </c>
      <c r="Y18" s="17">
        <v>6.4012007132639201E-2</v>
      </c>
      <c r="Z18" s="17">
        <v>7.1050193332845096E-2</v>
      </c>
      <c r="AA18" s="17">
        <v>9.0570257825075606E-2</v>
      </c>
      <c r="AB18" s="17">
        <v>9.8279494736437101E-2</v>
      </c>
      <c r="AC18" s="17">
        <v>9.6582540759756003E-2</v>
      </c>
      <c r="AD18" s="17">
        <v>0.104351426190855</v>
      </c>
      <c r="AE18" s="17"/>
      <c r="AF18" s="17">
        <v>7.4334669196725406E-2</v>
      </c>
      <c r="AG18" s="17">
        <v>7.7888929018902806E-2</v>
      </c>
      <c r="AH18" s="17">
        <v>9.3619540330618298E-2</v>
      </c>
      <c r="AI18" s="17"/>
      <c r="AJ18" s="17">
        <v>5.2807477648494798E-2</v>
      </c>
      <c r="AK18" s="17">
        <v>8.86620540245808E-2</v>
      </c>
      <c r="AL18" s="17">
        <v>7.5696458634512395E-2</v>
      </c>
      <c r="AM18" s="17">
        <v>0.13156429044589299</v>
      </c>
      <c r="AN18" s="17">
        <v>9.6989942235195997E-2</v>
      </c>
      <c r="AO18" s="17"/>
      <c r="AP18" s="17">
        <v>3.99885641028929E-2</v>
      </c>
      <c r="AQ18" s="17">
        <v>8.1277412600897506E-2</v>
      </c>
      <c r="AR18" s="17">
        <v>0.106411698656125</v>
      </c>
      <c r="AS18" s="17">
        <v>9.4018656549505294E-2</v>
      </c>
      <c r="AT18" s="17">
        <v>7.6094418720605503E-2</v>
      </c>
      <c r="AU18" s="17"/>
      <c r="AV18" s="17">
        <v>9.8085259115727394E-2</v>
      </c>
      <c r="AW18" s="17">
        <v>8.4605393969960294E-2</v>
      </c>
      <c r="AX18" s="17">
        <v>7.3413306823595703E-2</v>
      </c>
      <c r="AY18" s="17">
        <v>5.0059495015767397E-2</v>
      </c>
      <c r="AZ18" s="17">
        <v>9.95211668634505E-2</v>
      </c>
    </row>
    <row r="19" spans="2:52">
      <c r="B19" s="18" t="s">
        <v>294</v>
      </c>
      <c r="C19" s="17">
        <v>5.6025104339483899E-2</v>
      </c>
      <c r="D19" s="17">
        <v>6.2276654742291798E-2</v>
      </c>
      <c r="E19" s="17">
        <v>5.0279132297871398E-2</v>
      </c>
      <c r="F19" s="17"/>
      <c r="G19" s="17">
        <v>6.9256087856855303E-2</v>
      </c>
      <c r="H19" s="17">
        <v>4.4932151307606201E-2</v>
      </c>
      <c r="I19" s="17">
        <v>5.5115328764938999E-2</v>
      </c>
      <c r="J19" s="17">
        <v>6.0237050654851798E-2</v>
      </c>
      <c r="K19" s="17">
        <v>5.9390786397513301E-2</v>
      </c>
      <c r="L19" s="17">
        <v>5.1337225152745199E-2</v>
      </c>
      <c r="M19" s="17"/>
      <c r="N19" s="17">
        <v>4.4805083340175599E-2</v>
      </c>
      <c r="O19" s="17">
        <v>5.6260197310989302E-2</v>
      </c>
      <c r="P19" s="17">
        <v>6.5108029516530996E-2</v>
      </c>
      <c r="Q19" s="17">
        <v>5.8587625461976503E-2</v>
      </c>
      <c r="R19" s="17"/>
      <c r="S19" s="17">
        <v>5.64768480028126E-2</v>
      </c>
      <c r="T19" s="17">
        <v>4.9681269111409299E-2</v>
      </c>
      <c r="U19" s="17">
        <v>3.6852026015843801E-2</v>
      </c>
      <c r="V19" s="17">
        <v>5.8927416464998897E-2</v>
      </c>
      <c r="W19" s="17">
        <v>7.2587389937403102E-2</v>
      </c>
      <c r="X19" s="17">
        <v>6.0908647209875599E-2</v>
      </c>
      <c r="Y19" s="17">
        <v>5.8271775306108199E-2</v>
      </c>
      <c r="Z19" s="17">
        <v>3.8261835895272503E-2</v>
      </c>
      <c r="AA19" s="17">
        <v>6.0032587403932303E-2</v>
      </c>
      <c r="AB19" s="17">
        <v>5.5186977125982299E-2</v>
      </c>
      <c r="AC19" s="17">
        <v>5.14607173145228E-2</v>
      </c>
      <c r="AD19" s="17">
        <v>8.3652066361553007E-2</v>
      </c>
      <c r="AE19" s="17"/>
      <c r="AF19" s="17">
        <v>4.7957707956211702E-2</v>
      </c>
      <c r="AG19" s="17">
        <v>6.0784678078672001E-2</v>
      </c>
      <c r="AH19" s="17">
        <v>5.74046869327298E-2</v>
      </c>
      <c r="AI19" s="17"/>
      <c r="AJ19" s="17">
        <v>4.8862419297200102E-2</v>
      </c>
      <c r="AK19" s="17">
        <v>6.1586257121970397E-2</v>
      </c>
      <c r="AL19" s="17">
        <v>4.0803636961634103E-2</v>
      </c>
      <c r="AM19" s="17">
        <v>6.5057763092199405E-2</v>
      </c>
      <c r="AN19" s="17">
        <v>5.4918408963434903E-2</v>
      </c>
      <c r="AO19" s="17"/>
      <c r="AP19" s="17">
        <v>3.2178567044609703E-2</v>
      </c>
      <c r="AQ19" s="17">
        <v>5.4373443369666499E-2</v>
      </c>
      <c r="AR19" s="17">
        <v>7.41914290447203E-2</v>
      </c>
      <c r="AS19" s="17">
        <v>6.9262693881522799E-2</v>
      </c>
      <c r="AT19" s="17">
        <v>3.8377348357410301E-2</v>
      </c>
      <c r="AU19" s="17"/>
      <c r="AV19" s="17">
        <v>7.4456562559634495E-2</v>
      </c>
      <c r="AW19" s="17">
        <v>5.0400815134699503E-2</v>
      </c>
      <c r="AX19" s="17">
        <v>4.1104591724439997E-2</v>
      </c>
      <c r="AY19" s="17">
        <v>5.95586149377813E-2</v>
      </c>
      <c r="AZ19" s="17">
        <v>6.7283851393296207E-2</v>
      </c>
    </row>
    <row r="20" spans="2:52">
      <c r="B20" s="18" t="s">
        <v>295</v>
      </c>
      <c r="C20" s="17">
        <v>4.30606297862191E-2</v>
      </c>
      <c r="D20" s="17">
        <v>4.9331893552425503E-2</v>
      </c>
      <c r="E20" s="17">
        <v>3.6768785241224698E-2</v>
      </c>
      <c r="F20" s="17"/>
      <c r="G20" s="17">
        <v>6.7962279577995194E-2</v>
      </c>
      <c r="H20" s="17">
        <v>4.8709145522877799E-2</v>
      </c>
      <c r="I20" s="17">
        <v>5.2350569798187203E-2</v>
      </c>
      <c r="J20" s="17">
        <v>3.7715971066821903E-2</v>
      </c>
      <c r="K20" s="17">
        <v>2.99070272438841E-2</v>
      </c>
      <c r="L20" s="17">
        <v>2.74919307218318E-2</v>
      </c>
      <c r="M20" s="17"/>
      <c r="N20" s="17">
        <v>2.6310752098454598E-2</v>
      </c>
      <c r="O20" s="17">
        <v>4.1846527646805298E-2</v>
      </c>
      <c r="P20" s="17">
        <v>6.3983548266319204E-2</v>
      </c>
      <c r="Q20" s="17">
        <v>4.2542622484858697E-2</v>
      </c>
      <c r="R20" s="17"/>
      <c r="S20" s="17">
        <v>5.8364571009179203E-2</v>
      </c>
      <c r="T20" s="17">
        <v>4.9246144121907698E-2</v>
      </c>
      <c r="U20" s="17">
        <v>3.8508853312029301E-2</v>
      </c>
      <c r="V20" s="17">
        <v>4.0609392586284002E-2</v>
      </c>
      <c r="W20" s="17">
        <v>4.68467663250558E-2</v>
      </c>
      <c r="X20" s="17">
        <v>3.7698879695618602E-2</v>
      </c>
      <c r="Y20" s="17">
        <v>2.7092482921510501E-2</v>
      </c>
      <c r="Z20" s="17">
        <v>2.3167501635386101E-2</v>
      </c>
      <c r="AA20" s="17">
        <v>4.7932670661788898E-2</v>
      </c>
      <c r="AB20" s="17">
        <v>3.6597466374100197E-2</v>
      </c>
      <c r="AC20" s="17">
        <v>4.3629767150742703E-2</v>
      </c>
      <c r="AD20" s="17">
        <v>4.1266709308908398E-2</v>
      </c>
      <c r="AE20" s="17"/>
      <c r="AF20" s="17">
        <v>4.1497253424357602E-2</v>
      </c>
      <c r="AG20" s="17">
        <v>3.96042207539491E-2</v>
      </c>
      <c r="AH20" s="17">
        <v>5.17560788092832E-2</v>
      </c>
      <c r="AI20" s="17"/>
      <c r="AJ20" s="17">
        <v>3.3369273754642402E-2</v>
      </c>
      <c r="AK20" s="17">
        <v>4.7263637885661999E-2</v>
      </c>
      <c r="AL20" s="17">
        <v>4.4335593223185997E-2</v>
      </c>
      <c r="AM20" s="17">
        <v>5.4504581191137401E-2</v>
      </c>
      <c r="AN20" s="17">
        <v>4.6976505882607801E-2</v>
      </c>
      <c r="AO20" s="17"/>
      <c r="AP20" s="17">
        <v>2.5462044550766599E-2</v>
      </c>
      <c r="AQ20" s="17">
        <v>4.7329842479780497E-2</v>
      </c>
      <c r="AR20" s="17">
        <v>4.0595538343067797E-2</v>
      </c>
      <c r="AS20" s="17">
        <v>5.6309558889150499E-2</v>
      </c>
      <c r="AT20" s="17">
        <v>2.1368043350942899E-2</v>
      </c>
      <c r="AU20" s="17"/>
      <c r="AV20" s="17">
        <v>4.9200449658748202E-2</v>
      </c>
      <c r="AW20" s="17">
        <v>5.3145589646556399E-2</v>
      </c>
      <c r="AX20" s="17">
        <v>2.6347225847046601E-2</v>
      </c>
      <c r="AY20" s="17">
        <v>4.1592404349226397E-2</v>
      </c>
      <c r="AZ20" s="17">
        <v>0</v>
      </c>
    </row>
    <row r="21" spans="2:52">
      <c r="B21" s="18" t="s">
        <v>296</v>
      </c>
      <c r="C21" s="19">
        <v>3.5285375366389302E-2</v>
      </c>
      <c r="D21" s="19">
        <v>4.0370673911556597E-2</v>
      </c>
      <c r="E21" s="19">
        <v>3.0546668181196199E-2</v>
      </c>
      <c r="F21" s="19"/>
      <c r="G21" s="19">
        <v>5.1166444976965798E-2</v>
      </c>
      <c r="H21" s="19">
        <v>4.7157885548841497E-2</v>
      </c>
      <c r="I21" s="19">
        <v>3.1029199343958001E-2</v>
      </c>
      <c r="J21" s="19">
        <v>3.0264873394162999E-2</v>
      </c>
      <c r="K21" s="19">
        <v>3.9247260712295298E-2</v>
      </c>
      <c r="L21" s="19">
        <v>1.9921683733713499E-2</v>
      </c>
      <c r="M21" s="19"/>
      <c r="N21" s="19">
        <v>2.0199325100680201E-2</v>
      </c>
      <c r="O21" s="19">
        <v>3.9843235076600397E-2</v>
      </c>
      <c r="P21" s="19">
        <v>3.7423507297645098E-2</v>
      </c>
      <c r="Q21" s="19">
        <v>4.4360171593757498E-2</v>
      </c>
      <c r="R21" s="19"/>
      <c r="S21" s="19">
        <v>4.8505590248352597E-2</v>
      </c>
      <c r="T21" s="19">
        <v>2.8746648650951102E-2</v>
      </c>
      <c r="U21" s="19">
        <v>2.1415236704307401E-2</v>
      </c>
      <c r="V21" s="19">
        <v>2.6348246768122301E-2</v>
      </c>
      <c r="W21" s="19">
        <v>4.0172110348927599E-2</v>
      </c>
      <c r="X21" s="19">
        <v>3.91586715279654E-2</v>
      </c>
      <c r="Y21" s="19">
        <v>1.9908753573689899E-2</v>
      </c>
      <c r="Z21" s="19">
        <v>3.3319224926496797E-2</v>
      </c>
      <c r="AA21" s="19">
        <v>4.1844689547716599E-2</v>
      </c>
      <c r="AB21" s="19">
        <v>2.1125623691038199E-2</v>
      </c>
      <c r="AC21" s="19">
        <v>6.2573262921480494E-2</v>
      </c>
      <c r="AD21" s="19">
        <v>5.9275697194962999E-2</v>
      </c>
      <c r="AE21" s="19"/>
      <c r="AF21" s="19">
        <v>2.89695122710882E-2</v>
      </c>
      <c r="AG21" s="19">
        <v>3.7070582701334197E-2</v>
      </c>
      <c r="AH21" s="19">
        <v>3.6330781897768297E-2</v>
      </c>
      <c r="AI21" s="19"/>
      <c r="AJ21" s="19">
        <v>2.2194664139753899E-2</v>
      </c>
      <c r="AK21" s="19">
        <v>4.5708467694918403E-2</v>
      </c>
      <c r="AL21" s="19">
        <v>2.4272353164467499E-2</v>
      </c>
      <c r="AM21" s="19">
        <v>1.70562003767636E-2</v>
      </c>
      <c r="AN21" s="19">
        <v>3.9323162705382102E-2</v>
      </c>
      <c r="AO21" s="19"/>
      <c r="AP21" s="19">
        <v>2.0243409135125699E-2</v>
      </c>
      <c r="AQ21" s="19">
        <v>3.89067331883046E-2</v>
      </c>
      <c r="AR21" s="19">
        <v>3.0121871500714398E-2</v>
      </c>
      <c r="AS21" s="19">
        <v>3.3818203370198502E-2</v>
      </c>
      <c r="AT21" s="19">
        <v>1.37084601093351E-2</v>
      </c>
      <c r="AU21" s="19"/>
      <c r="AV21" s="19">
        <v>4.2022906683096301E-2</v>
      </c>
      <c r="AW21" s="19">
        <v>2.7145464401488101E-2</v>
      </c>
      <c r="AX21" s="19">
        <v>3.3044670674652603E-2</v>
      </c>
      <c r="AY21" s="19">
        <v>4.2394955924884202E-2</v>
      </c>
      <c r="AZ21" s="19">
        <v>1.12873802497915E-2</v>
      </c>
    </row>
    <row r="22" spans="2:52">
      <c r="B22" s="16"/>
    </row>
    <row r="23" spans="2:52">
      <c r="B23" t="s">
        <v>433</v>
      </c>
    </row>
    <row r="24" spans="2:52">
      <c r="B24" t="s">
        <v>434</v>
      </c>
    </row>
    <row r="26" spans="2:52">
      <c r="B26"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Z29"/>
  <sheetViews>
    <sheetView showGridLines="0" workbookViewId="0">
      <pane xSplit="2" topLeftCell="C19" activePane="topRight" state="frozen"/>
      <selection pane="topRight" activeCell="B29" sqref="B29"/>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297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298</v>
      </c>
      <c r="C9" s="17">
        <v>0.55371242356839701</v>
      </c>
      <c r="D9" s="17">
        <v>0.52204238477253795</v>
      </c>
      <c r="E9" s="17">
        <v>0.58509734911994005</v>
      </c>
      <c r="F9" s="17"/>
      <c r="G9" s="17">
        <v>0.418013766181903</v>
      </c>
      <c r="H9" s="17">
        <v>0.43447358592325402</v>
      </c>
      <c r="I9" s="17">
        <v>0.50552545298145801</v>
      </c>
      <c r="J9" s="17">
        <v>0.54480455288936303</v>
      </c>
      <c r="K9" s="17">
        <v>0.63596886060453595</v>
      </c>
      <c r="L9" s="17">
        <v>0.73254198179482299</v>
      </c>
      <c r="M9" s="17"/>
      <c r="N9" s="17">
        <v>0.57480050242039904</v>
      </c>
      <c r="O9" s="17">
        <v>0.59208195703400601</v>
      </c>
      <c r="P9" s="17">
        <v>0.482126653136776</v>
      </c>
      <c r="Q9" s="17">
        <v>0.55175132771392998</v>
      </c>
      <c r="R9" s="17"/>
      <c r="S9" s="17">
        <v>0.46701511834113901</v>
      </c>
      <c r="T9" s="17">
        <v>0.58809921533930598</v>
      </c>
      <c r="U9" s="17">
        <v>0.58900296437208</v>
      </c>
      <c r="V9" s="17">
        <v>0.55122538457480896</v>
      </c>
      <c r="W9" s="17">
        <v>0.54893187588675396</v>
      </c>
      <c r="X9" s="17">
        <v>0.57307980734964503</v>
      </c>
      <c r="Y9" s="17">
        <v>0.51148970846106301</v>
      </c>
      <c r="Z9" s="17">
        <v>0.52095741620844505</v>
      </c>
      <c r="AA9" s="17">
        <v>0.53862958020108798</v>
      </c>
      <c r="AB9" s="17">
        <v>0.61181774911739195</v>
      </c>
      <c r="AC9" s="17">
        <v>0.58867199775958301</v>
      </c>
      <c r="AD9" s="17">
        <v>0.65468525663905996</v>
      </c>
      <c r="AE9" s="17"/>
      <c r="AF9" s="17">
        <v>0.58126702347108405</v>
      </c>
      <c r="AG9" s="17">
        <v>0.56915172703634398</v>
      </c>
      <c r="AH9" s="17">
        <v>0.48689697081531302</v>
      </c>
      <c r="AI9" s="17"/>
      <c r="AJ9" s="17">
        <v>0.60683562830194604</v>
      </c>
      <c r="AK9" s="17">
        <v>0.510463700143024</v>
      </c>
      <c r="AL9" s="17">
        <v>0.631209752915047</v>
      </c>
      <c r="AM9" s="17">
        <v>0.39975176076137497</v>
      </c>
      <c r="AN9" s="17">
        <v>0.50045920909333197</v>
      </c>
      <c r="AO9" s="17"/>
      <c r="AP9" s="17">
        <v>0.57675754483908004</v>
      </c>
      <c r="AQ9" s="17">
        <v>0.54159671474003501</v>
      </c>
      <c r="AR9" s="17">
        <v>0.63137385744093599</v>
      </c>
      <c r="AS9" s="17">
        <v>0.54288574945282198</v>
      </c>
      <c r="AT9" s="17">
        <v>0.59741067417114102</v>
      </c>
      <c r="AU9" s="17"/>
      <c r="AV9" s="17">
        <v>0.53794251567299001</v>
      </c>
      <c r="AW9" s="17">
        <v>0.55768114373196898</v>
      </c>
      <c r="AX9" s="17">
        <v>0.54730168706934301</v>
      </c>
      <c r="AY9" s="17">
        <v>0.54531438580695002</v>
      </c>
      <c r="AZ9" s="17">
        <v>0.63327879219971805</v>
      </c>
    </row>
    <row r="10" spans="2:52" ht="30">
      <c r="B10" s="18" t="s">
        <v>299</v>
      </c>
      <c r="C10" s="17">
        <v>0.49814816861391398</v>
      </c>
      <c r="D10" s="17">
        <v>0.50182436907891304</v>
      </c>
      <c r="E10" s="17">
        <v>0.49431993627873499</v>
      </c>
      <c r="F10" s="17"/>
      <c r="G10" s="17">
        <v>0.40175826755675298</v>
      </c>
      <c r="H10" s="17">
        <v>0.41798490372014802</v>
      </c>
      <c r="I10" s="17">
        <v>0.43577995158761501</v>
      </c>
      <c r="J10" s="17">
        <v>0.47828908470433801</v>
      </c>
      <c r="K10" s="17">
        <v>0.57334209623354504</v>
      </c>
      <c r="L10" s="17">
        <v>0.64414195683738995</v>
      </c>
      <c r="M10" s="17"/>
      <c r="N10" s="17">
        <v>0.56572890639294804</v>
      </c>
      <c r="O10" s="17">
        <v>0.503044859973241</v>
      </c>
      <c r="P10" s="17">
        <v>0.45807552483964897</v>
      </c>
      <c r="Q10" s="17">
        <v>0.45523021167253502</v>
      </c>
      <c r="R10" s="17"/>
      <c r="S10" s="17">
        <v>0.48311927636774898</v>
      </c>
      <c r="T10" s="17">
        <v>0.51276786356631499</v>
      </c>
      <c r="U10" s="17">
        <v>0.56954546021193697</v>
      </c>
      <c r="V10" s="17">
        <v>0.48810916563434498</v>
      </c>
      <c r="W10" s="17">
        <v>0.49895571197462801</v>
      </c>
      <c r="X10" s="17">
        <v>0.43188672128804201</v>
      </c>
      <c r="Y10" s="17">
        <v>0.50962163525394999</v>
      </c>
      <c r="Z10" s="17">
        <v>0.47317176809329697</v>
      </c>
      <c r="AA10" s="17">
        <v>0.48717083721798199</v>
      </c>
      <c r="AB10" s="17">
        <v>0.52354827550613103</v>
      </c>
      <c r="AC10" s="17">
        <v>0.50322338597709304</v>
      </c>
      <c r="AD10" s="17">
        <v>0.49986220091332401</v>
      </c>
      <c r="AE10" s="17"/>
      <c r="AF10" s="17">
        <v>0.48564771187056699</v>
      </c>
      <c r="AG10" s="17">
        <v>0.55498648855346799</v>
      </c>
      <c r="AH10" s="17">
        <v>0.40125008320768601</v>
      </c>
      <c r="AI10" s="17"/>
      <c r="AJ10" s="17">
        <v>0.52354674712874105</v>
      </c>
      <c r="AK10" s="17">
        <v>0.47717245662884999</v>
      </c>
      <c r="AL10" s="17">
        <v>0.64467952609971102</v>
      </c>
      <c r="AM10" s="17">
        <v>0.45120829346833802</v>
      </c>
      <c r="AN10" s="17">
        <v>0.438470833392959</v>
      </c>
      <c r="AO10" s="17"/>
      <c r="AP10" s="17">
        <v>0.51974589861583897</v>
      </c>
      <c r="AQ10" s="17">
        <v>0.49815748926617898</v>
      </c>
      <c r="AR10" s="17">
        <v>0.60787319070269097</v>
      </c>
      <c r="AS10" s="17">
        <v>0.44368237719035503</v>
      </c>
      <c r="AT10" s="17">
        <v>0.46982371622893399</v>
      </c>
      <c r="AU10" s="17"/>
      <c r="AV10" s="17">
        <v>0.44440704827564398</v>
      </c>
      <c r="AW10" s="17">
        <v>0.48519220498770399</v>
      </c>
      <c r="AX10" s="17">
        <v>0.53708435537766397</v>
      </c>
      <c r="AY10" s="17">
        <v>0.53666636794931599</v>
      </c>
      <c r="AZ10" s="17">
        <v>0.584905515915917</v>
      </c>
    </row>
    <row r="11" spans="2:52" ht="30">
      <c r="B11" s="18" t="s">
        <v>300</v>
      </c>
      <c r="C11" s="17">
        <v>0.458360837347559</v>
      </c>
      <c r="D11" s="17">
        <v>0.39272018234143702</v>
      </c>
      <c r="E11" s="17">
        <v>0.52138008994109097</v>
      </c>
      <c r="F11" s="17"/>
      <c r="G11" s="17">
        <v>0.46038458920821301</v>
      </c>
      <c r="H11" s="17">
        <v>0.463557204202452</v>
      </c>
      <c r="I11" s="17">
        <v>0.47980016716692903</v>
      </c>
      <c r="J11" s="17">
        <v>0.46593645985858301</v>
      </c>
      <c r="K11" s="17">
        <v>0.45258227670614298</v>
      </c>
      <c r="L11" s="17">
        <v>0.43302938283063402</v>
      </c>
      <c r="M11" s="17"/>
      <c r="N11" s="17">
        <v>0.43187606038941501</v>
      </c>
      <c r="O11" s="17">
        <v>0.45287562838219397</v>
      </c>
      <c r="P11" s="17">
        <v>0.43997138573323502</v>
      </c>
      <c r="Q11" s="17">
        <v>0.50944382226130802</v>
      </c>
      <c r="R11" s="17"/>
      <c r="S11" s="17">
        <v>0.44146377003641601</v>
      </c>
      <c r="T11" s="17">
        <v>0.44827411395547501</v>
      </c>
      <c r="U11" s="17">
        <v>0.47792513823731397</v>
      </c>
      <c r="V11" s="17">
        <v>0.43985766380406099</v>
      </c>
      <c r="W11" s="17">
        <v>0.433617035757415</v>
      </c>
      <c r="X11" s="17">
        <v>0.44443559927808102</v>
      </c>
      <c r="Y11" s="17">
        <v>0.49589601122882898</v>
      </c>
      <c r="Z11" s="17">
        <v>0.43903667289110998</v>
      </c>
      <c r="AA11" s="17">
        <v>0.46594258850680198</v>
      </c>
      <c r="AB11" s="17">
        <v>0.45027641210521502</v>
      </c>
      <c r="AC11" s="17">
        <v>0.47204087478189899</v>
      </c>
      <c r="AD11" s="17">
        <v>0.58309510651304297</v>
      </c>
      <c r="AE11" s="17"/>
      <c r="AF11" s="17">
        <v>0.405487246863238</v>
      </c>
      <c r="AG11" s="17">
        <v>0.48027824944511499</v>
      </c>
      <c r="AH11" s="17">
        <v>0.47647138242321702</v>
      </c>
      <c r="AI11" s="17"/>
      <c r="AJ11" s="17">
        <v>0.39631377651056598</v>
      </c>
      <c r="AK11" s="17">
        <v>0.49006051671742301</v>
      </c>
      <c r="AL11" s="17">
        <v>0.49884337158444397</v>
      </c>
      <c r="AM11" s="17">
        <v>0.33342359601577398</v>
      </c>
      <c r="AN11" s="17">
        <v>0.49716885404883598</v>
      </c>
      <c r="AO11" s="17"/>
      <c r="AP11" s="17">
        <v>0.37979315481474601</v>
      </c>
      <c r="AQ11" s="17">
        <v>0.512174724919498</v>
      </c>
      <c r="AR11" s="17">
        <v>0.51813276848240597</v>
      </c>
      <c r="AS11" s="17">
        <v>0.31864740996664798</v>
      </c>
      <c r="AT11" s="17">
        <v>0.48727813947123</v>
      </c>
      <c r="AU11" s="17"/>
      <c r="AV11" s="17">
        <v>0.48831850822343897</v>
      </c>
      <c r="AW11" s="17">
        <v>0.44326913258856399</v>
      </c>
      <c r="AX11" s="17">
        <v>0.45139058163874402</v>
      </c>
      <c r="AY11" s="17">
        <v>0.46342705733964501</v>
      </c>
      <c r="AZ11" s="17">
        <v>0.47801788339289297</v>
      </c>
    </row>
    <row r="12" spans="2:52" ht="30">
      <c r="B12" s="18" t="s">
        <v>301</v>
      </c>
      <c r="C12" s="17">
        <v>0.41514389989690098</v>
      </c>
      <c r="D12" s="17">
        <v>0.43885242145909598</v>
      </c>
      <c r="E12" s="17">
        <v>0.39332316166285802</v>
      </c>
      <c r="F12" s="17"/>
      <c r="G12" s="17">
        <v>0.323576644818939</v>
      </c>
      <c r="H12" s="17">
        <v>0.32327662729867701</v>
      </c>
      <c r="I12" s="17">
        <v>0.36438943229624499</v>
      </c>
      <c r="J12" s="17">
        <v>0.39646091167075898</v>
      </c>
      <c r="K12" s="17">
        <v>0.48632329226997301</v>
      </c>
      <c r="L12" s="17">
        <v>0.55975654064398594</v>
      </c>
      <c r="M12" s="17"/>
      <c r="N12" s="17">
        <v>0.46849745991210401</v>
      </c>
      <c r="O12" s="17">
        <v>0.44822478952384598</v>
      </c>
      <c r="P12" s="17">
        <v>0.35822645191038499</v>
      </c>
      <c r="Q12" s="17">
        <v>0.37524242565388899</v>
      </c>
      <c r="R12" s="17"/>
      <c r="S12" s="17">
        <v>0.42360892773019299</v>
      </c>
      <c r="T12" s="17">
        <v>0.451026561045204</v>
      </c>
      <c r="U12" s="17">
        <v>0.437576317973008</v>
      </c>
      <c r="V12" s="17">
        <v>0.41897078735370302</v>
      </c>
      <c r="W12" s="17">
        <v>0.385471242464624</v>
      </c>
      <c r="X12" s="17">
        <v>0.40336472079964603</v>
      </c>
      <c r="Y12" s="17">
        <v>0.41460661335514998</v>
      </c>
      <c r="Z12" s="17">
        <v>0.41165694890521098</v>
      </c>
      <c r="AA12" s="17">
        <v>0.38119360927028301</v>
      </c>
      <c r="AB12" s="17">
        <v>0.41666507951146597</v>
      </c>
      <c r="AC12" s="17">
        <v>0.36567825324690201</v>
      </c>
      <c r="AD12" s="17">
        <v>0.46187551142761202</v>
      </c>
      <c r="AE12" s="17"/>
      <c r="AF12" s="17">
        <v>0.45194601904322201</v>
      </c>
      <c r="AG12" s="17">
        <v>0.43210914701762598</v>
      </c>
      <c r="AH12" s="17">
        <v>0.33757430539536099</v>
      </c>
      <c r="AI12" s="17"/>
      <c r="AJ12" s="17">
        <v>0.47991868955657002</v>
      </c>
      <c r="AK12" s="17">
        <v>0.36021717372260198</v>
      </c>
      <c r="AL12" s="17">
        <v>0.53225191685110096</v>
      </c>
      <c r="AM12" s="17">
        <v>0.31847088283702002</v>
      </c>
      <c r="AN12" s="17">
        <v>0.34812569346231798</v>
      </c>
      <c r="AO12" s="17"/>
      <c r="AP12" s="17">
        <v>0.47361711449170502</v>
      </c>
      <c r="AQ12" s="17">
        <v>0.386677881960105</v>
      </c>
      <c r="AR12" s="17">
        <v>0.50331962441076605</v>
      </c>
      <c r="AS12" s="17">
        <v>0.44738244537941002</v>
      </c>
      <c r="AT12" s="17">
        <v>0.40669027822032</v>
      </c>
      <c r="AU12" s="17"/>
      <c r="AV12" s="17">
        <v>0.364030751026995</v>
      </c>
      <c r="AW12" s="17">
        <v>0.40811896568767603</v>
      </c>
      <c r="AX12" s="17">
        <v>0.43271334273642198</v>
      </c>
      <c r="AY12" s="17">
        <v>0.44419796850909898</v>
      </c>
      <c r="AZ12" s="17">
        <v>0.49109101845085201</v>
      </c>
    </row>
    <row r="13" spans="2:52" ht="30">
      <c r="B13" s="18" t="s">
        <v>302</v>
      </c>
      <c r="C13" s="17">
        <v>0.328634736057975</v>
      </c>
      <c r="D13" s="17">
        <v>0.317060393632902</v>
      </c>
      <c r="E13" s="17">
        <v>0.34013783553411198</v>
      </c>
      <c r="F13" s="17"/>
      <c r="G13" s="17">
        <v>0.40237881061429598</v>
      </c>
      <c r="H13" s="17">
        <v>0.33555613893738201</v>
      </c>
      <c r="I13" s="17">
        <v>0.31119848264611799</v>
      </c>
      <c r="J13" s="17">
        <v>0.30718272738276398</v>
      </c>
      <c r="K13" s="17">
        <v>0.30935981144034302</v>
      </c>
      <c r="L13" s="17">
        <v>0.31851600335857799</v>
      </c>
      <c r="M13" s="17"/>
      <c r="N13" s="17">
        <v>0.34041502442453098</v>
      </c>
      <c r="O13" s="17">
        <v>0.32817343617212502</v>
      </c>
      <c r="P13" s="17">
        <v>0.33331938450980603</v>
      </c>
      <c r="Q13" s="17">
        <v>0.31029694135177299</v>
      </c>
      <c r="R13" s="17"/>
      <c r="S13" s="17">
        <v>0.36326733580847398</v>
      </c>
      <c r="T13" s="17">
        <v>0.34016589462492403</v>
      </c>
      <c r="U13" s="17">
        <v>0.36676749239941497</v>
      </c>
      <c r="V13" s="17">
        <v>0.29579412431799201</v>
      </c>
      <c r="W13" s="17">
        <v>0.29415817362207097</v>
      </c>
      <c r="X13" s="17">
        <v>0.29996267384516601</v>
      </c>
      <c r="Y13" s="17">
        <v>0.32194414736682497</v>
      </c>
      <c r="Z13" s="17">
        <v>0.294885238247315</v>
      </c>
      <c r="AA13" s="17">
        <v>0.327263014083088</v>
      </c>
      <c r="AB13" s="17">
        <v>0.32343229566695197</v>
      </c>
      <c r="AC13" s="17">
        <v>0.31437186379466903</v>
      </c>
      <c r="AD13" s="17">
        <v>0.38760372862576697</v>
      </c>
      <c r="AE13" s="17"/>
      <c r="AF13" s="17">
        <v>0.28074546245624799</v>
      </c>
      <c r="AG13" s="17">
        <v>0.34613688144001797</v>
      </c>
      <c r="AH13" s="17">
        <v>0.313099430995331</v>
      </c>
      <c r="AI13" s="17"/>
      <c r="AJ13" s="17">
        <v>0.30554617685535801</v>
      </c>
      <c r="AK13" s="17">
        <v>0.35136842710064697</v>
      </c>
      <c r="AL13" s="17">
        <v>0.311920565837292</v>
      </c>
      <c r="AM13" s="17">
        <v>0.223847252289916</v>
      </c>
      <c r="AN13" s="17">
        <v>0.30263806047109698</v>
      </c>
      <c r="AO13" s="17"/>
      <c r="AP13" s="17">
        <v>0.30390705776127003</v>
      </c>
      <c r="AQ13" s="17">
        <v>0.36088450960935498</v>
      </c>
      <c r="AR13" s="17">
        <v>0.35495212389796099</v>
      </c>
      <c r="AS13" s="17">
        <v>0.25012662982796802</v>
      </c>
      <c r="AT13" s="17">
        <v>0.33462920457689999</v>
      </c>
      <c r="AU13" s="17"/>
      <c r="AV13" s="17">
        <v>0.28758669653924301</v>
      </c>
      <c r="AW13" s="17">
        <v>0.34369007733944801</v>
      </c>
      <c r="AX13" s="17">
        <v>0.35349224277470598</v>
      </c>
      <c r="AY13" s="17">
        <v>0.37354813653968899</v>
      </c>
      <c r="AZ13" s="17">
        <v>0.342503340954247</v>
      </c>
    </row>
    <row r="14" spans="2:52" ht="30">
      <c r="B14" s="18" t="s">
        <v>303</v>
      </c>
      <c r="C14" s="17">
        <v>0.32233239995338198</v>
      </c>
      <c r="D14" s="17">
        <v>0.36734216165843397</v>
      </c>
      <c r="E14" s="17">
        <v>0.27962766487101398</v>
      </c>
      <c r="F14" s="17"/>
      <c r="G14" s="17">
        <v>0.205938200656412</v>
      </c>
      <c r="H14" s="17">
        <v>0.23804633491389801</v>
      </c>
      <c r="I14" s="17">
        <v>0.25035620716229501</v>
      </c>
      <c r="J14" s="17">
        <v>0.28527329103974902</v>
      </c>
      <c r="K14" s="17">
        <v>0.39564603044855901</v>
      </c>
      <c r="L14" s="17">
        <v>0.50805946042661998</v>
      </c>
      <c r="M14" s="17"/>
      <c r="N14" s="17">
        <v>0.346021974511659</v>
      </c>
      <c r="O14" s="17">
        <v>0.32182240685631103</v>
      </c>
      <c r="P14" s="17">
        <v>0.31478770251592803</v>
      </c>
      <c r="Q14" s="17">
        <v>0.30278887572780999</v>
      </c>
      <c r="R14" s="17"/>
      <c r="S14" s="17">
        <v>0.27331041487553798</v>
      </c>
      <c r="T14" s="17">
        <v>0.36125208101855499</v>
      </c>
      <c r="U14" s="17">
        <v>0.35672399378917802</v>
      </c>
      <c r="V14" s="17">
        <v>0.32265609568263798</v>
      </c>
      <c r="W14" s="17">
        <v>0.32792055933152697</v>
      </c>
      <c r="X14" s="17">
        <v>0.30354680376321103</v>
      </c>
      <c r="Y14" s="17">
        <v>0.35822110455260198</v>
      </c>
      <c r="Z14" s="17">
        <v>0.31221849072828101</v>
      </c>
      <c r="AA14" s="17">
        <v>0.33659020543589002</v>
      </c>
      <c r="AB14" s="17">
        <v>0.28307937205343903</v>
      </c>
      <c r="AC14" s="17">
        <v>0.33008512882484298</v>
      </c>
      <c r="AD14" s="17">
        <v>0.303417644888615</v>
      </c>
      <c r="AE14" s="17"/>
      <c r="AF14" s="17">
        <v>0.41396656804839599</v>
      </c>
      <c r="AG14" s="17">
        <v>0.30521477497828903</v>
      </c>
      <c r="AH14" s="17">
        <v>0.23228238197767001</v>
      </c>
      <c r="AI14" s="17"/>
      <c r="AJ14" s="17">
        <v>0.469521581630646</v>
      </c>
      <c r="AK14" s="17">
        <v>0.23821429361001001</v>
      </c>
      <c r="AL14" s="17">
        <v>0.33718623397503</v>
      </c>
      <c r="AM14" s="17">
        <v>0.27132725573658301</v>
      </c>
      <c r="AN14" s="17">
        <v>0.23166396867154901</v>
      </c>
      <c r="AO14" s="17"/>
      <c r="AP14" s="17">
        <v>0.45844366588848601</v>
      </c>
      <c r="AQ14" s="17">
        <v>0.26662254413598302</v>
      </c>
      <c r="AR14" s="17">
        <v>0.31753336277595001</v>
      </c>
      <c r="AS14" s="17">
        <v>0.45417228206583898</v>
      </c>
      <c r="AT14" s="17">
        <v>0.31936208550734302</v>
      </c>
      <c r="AU14" s="17"/>
      <c r="AV14" s="17">
        <v>0.347745208673858</v>
      </c>
      <c r="AW14" s="17">
        <v>0.29579763887585497</v>
      </c>
      <c r="AX14" s="17">
        <v>0.29507302930875301</v>
      </c>
      <c r="AY14" s="17">
        <v>0.30042173535424699</v>
      </c>
      <c r="AZ14" s="17">
        <v>0.36865914258120702</v>
      </c>
    </row>
    <row r="15" spans="2:52" ht="30">
      <c r="B15" s="18" t="s">
        <v>304</v>
      </c>
      <c r="C15" s="17">
        <v>0.28969388470667301</v>
      </c>
      <c r="D15" s="17">
        <v>0.36712847451652098</v>
      </c>
      <c r="E15" s="17">
        <v>0.215535346656203</v>
      </c>
      <c r="F15" s="17"/>
      <c r="G15" s="17">
        <v>0.249267484380441</v>
      </c>
      <c r="H15" s="17">
        <v>0.25143526540940903</v>
      </c>
      <c r="I15" s="17">
        <v>0.295104021815076</v>
      </c>
      <c r="J15" s="17">
        <v>0.288476589008066</v>
      </c>
      <c r="K15" s="17">
        <v>0.30078412878747002</v>
      </c>
      <c r="L15" s="17">
        <v>0.33693474920308403</v>
      </c>
      <c r="M15" s="17"/>
      <c r="N15" s="17">
        <v>0.35944593254483498</v>
      </c>
      <c r="O15" s="17">
        <v>0.30182453837914203</v>
      </c>
      <c r="P15" s="17">
        <v>0.244565962268008</v>
      </c>
      <c r="Q15" s="17">
        <v>0.24196819531128599</v>
      </c>
      <c r="R15" s="17"/>
      <c r="S15" s="17">
        <v>0.344761198761392</v>
      </c>
      <c r="T15" s="17">
        <v>0.26139895440542499</v>
      </c>
      <c r="U15" s="17">
        <v>0.29813259456643498</v>
      </c>
      <c r="V15" s="17">
        <v>0.29436576066799702</v>
      </c>
      <c r="W15" s="17">
        <v>0.231111993330441</v>
      </c>
      <c r="X15" s="17">
        <v>0.23505974047756101</v>
      </c>
      <c r="Y15" s="17">
        <v>0.29621252717080299</v>
      </c>
      <c r="Z15" s="17">
        <v>0.318884552191676</v>
      </c>
      <c r="AA15" s="17">
        <v>0.28998666902200299</v>
      </c>
      <c r="AB15" s="17">
        <v>0.32573803209360103</v>
      </c>
      <c r="AC15" s="17">
        <v>0.25764449086347302</v>
      </c>
      <c r="AD15" s="17">
        <v>0.307319789363033</v>
      </c>
      <c r="AE15" s="17"/>
      <c r="AF15" s="17">
        <v>0.27392383482916999</v>
      </c>
      <c r="AG15" s="17">
        <v>0.32843213193022602</v>
      </c>
      <c r="AH15" s="17">
        <v>0.245901030558448</v>
      </c>
      <c r="AI15" s="17"/>
      <c r="AJ15" s="17">
        <v>0.31725922234908799</v>
      </c>
      <c r="AK15" s="17">
        <v>0.28410875031921201</v>
      </c>
      <c r="AL15" s="17">
        <v>0.38011277521484599</v>
      </c>
      <c r="AM15" s="17">
        <v>0.259345575079103</v>
      </c>
      <c r="AN15" s="17">
        <v>0.22773860463909301</v>
      </c>
      <c r="AO15" s="17"/>
      <c r="AP15" s="17">
        <v>0.31919428988736798</v>
      </c>
      <c r="AQ15" s="17">
        <v>0.30262524275268299</v>
      </c>
      <c r="AR15" s="17">
        <v>0.33339267347981899</v>
      </c>
      <c r="AS15" s="17">
        <v>0.293560562866921</v>
      </c>
      <c r="AT15" s="17">
        <v>0.22989129176519499</v>
      </c>
      <c r="AU15" s="17"/>
      <c r="AV15" s="17">
        <v>0.237570346399155</v>
      </c>
      <c r="AW15" s="17">
        <v>0.25066535785092797</v>
      </c>
      <c r="AX15" s="17">
        <v>0.35061927471561299</v>
      </c>
      <c r="AY15" s="17">
        <v>0.32461477066071898</v>
      </c>
      <c r="AZ15" s="17">
        <v>0.39592162690883798</v>
      </c>
    </row>
    <row r="16" spans="2:52">
      <c r="B16" s="18" t="s">
        <v>305</v>
      </c>
      <c r="C16" s="17">
        <v>0.28674233876779998</v>
      </c>
      <c r="D16" s="17">
        <v>0.30628699046719599</v>
      </c>
      <c r="E16" s="17">
        <v>0.26812513307247798</v>
      </c>
      <c r="F16" s="17"/>
      <c r="G16" s="17">
        <v>0.35326143369565899</v>
      </c>
      <c r="H16" s="17">
        <v>0.31762319077428802</v>
      </c>
      <c r="I16" s="17">
        <v>0.30318993168972502</v>
      </c>
      <c r="J16" s="17">
        <v>0.256473852065224</v>
      </c>
      <c r="K16" s="17">
        <v>0.21855370644595301</v>
      </c>
      <c r="L16" s="17">
        <v>0.27426821302231302</v>
      </c>
      <c r="M16" s="17"/>
      <c r="N16" s="17">
        <v>0.28699228105844798</v>
      </c>
      <c r="O16" s="17">
        <v>0.29959662858675501</v>
      </c>
      <c r="P16" s="17">
        <v>0.29396078600887099</v>
      </c>
      <c r="Q16" s="17">
        <v>0.26719139021603899</v>
      </c>
      <c r="R16" s="17"/>
      <c r="S16" s="17">
        <v>0.35724057595935499</v>
      </c>
      <c r="T16" s="17">
        <v>0.28446068448883799</v>
      </c>
      <c r="U16" s="17">
        <v>0.294021214983329</v>
      </c>
      <c r="V16" s="17">
        <v>0.25431177024102603</v>
      </c>
      <c r="W16" s="17">
        <v>0.27504520136280303</v>
      </c>
      <c r="X16" s="17">
        <v>0.256703006580346</v>
      </c>
      <c r="Y16" s="17">
        <v>0.26458844962254202</v>
      </c>
      <c r="Z16" s="17">
        <v>0.26267887228557901</v>
      </c>
      <c r="AA16" s="17">
        <v>0.28024867027530498</v>
      </c>
      <c r="AB16" s="17">
        <v>0.27928386991599002</v>
      </c>
      <c r="AC16" s="17">
        <v>0.26318907566968103</v>
      </c>
      <c r="AD16" s="17">
        <v>0.339547750716785</v>
      </c>
      <c r="AE16" s="17"/>
      <c r="AF16" s="17">
        <v>0.25674433613480202</v>
      </c>
      <c r="AG16" s="17">
        <v>0.29310604265364898</v>
      </c>
      <c r="AH16" s="17">
        <v>0.28582572636283499</v>
      </c>
      <c r="AI16" s="17"/>
      <c r="AJ16" s="17">
        <v>0.28165808052151398</v>
      </c>
      <c r="AK16" s="17">
        <v>0.30903675890610399</v>
      </c>
      <c r="AL16" s="17">
        <v>0.28688377319625702</v>
      </c>
      <c r="AM16" s="17">
        <v>0.298381366311472</v>
      </c>
      <c r="AN16" s="17">
        <v>0.26183898474335299</v>
      </c>
      <c r="AO16" s="17"/>
      <c r="AP16" s="17">
        <v>0.32032021634915098</v>
      </c>
      <c r="AQ16" s="17">
        <v>0.319276718431585</v>
      </c>
      <c r="AR16" s="17">
        <v>0.32115668039567902</v>
      </c>
      <c r="AS16" s="17">
        <v>0.207369730251871</v>
      </c>
      <c r="AT16" s="17">
        <v>0.235719577158534</v>
      </c>
      <c r="AU16" s="17"/>
      <c r="AV16" s="17">
        <v>0.241035493253415</v>
      </c>
      <c r="AW16" s="17">
        <v>0.27550705530321401</v>
      </c>
      <c r="AX16" s="17">
        <v>0.31786430473905303</v>
      </c>
      <c r="AY16" s="17">
        <v>0.33184588873856102</v>
      </c>
      <c r="AZ16" s="17">
        <v>0.38631781966939699</v>
      </c>
    </row>
    <row r="17" spans="2:52" ht="30">
      <c r="B17" s="18" t="s">
        <v>306</v>
      </c>
      <c r="C17" s="17">
        <v>0.24616102041913299</v>
      </c>
      <c r="D17" s="17">
        <v>0.295939638494012</v>
      </c>
      <c r="E17" s="17">
        <v>0.19915129295999301</v>
      </c>
      <c r="F17" s="17"/>
      <c r="G17" s="17">
        <v>0.19116931588543401</v>
      </c>
      <c r="H17" s="17">
        <v>0.20304464793646701</v>
      </c>
      <c r="I17" s="17">
        <v>0.24072709256774499</v>
      </c>
      <c r="J17" s="17">
        <v>0.24907820959055799</v>
      </c>
      <c r="K17" s="17">
        <v>0.27568381950788601</v>
      </c>
      <c r="L17" s="17">
        <v>0.30015594196005502</v>
      </c>
      <c r="M17" s="17"/>
      <c r="N17" s="17">
        <v>0.28147942827034</v>
      </c>
      <c r="O17" s="17">
        <v>0.245717499423935</v>
      </c>
      <c r="P17" s="17">
        <v>0.241320832065819</v>
      </c>
      <c r="Q17" s="17">
        <v>0.21459429841894001</v>
      </c>
      <c r="R17" s="17"/>
      <c r="S17" s="17">
        <v>0.23134426029413499</v>
      </c>
      <c r="T17" s="17">
        <v>0.26501922230130298</v>
      </c>
      <c r="U17" s="17">
        <v>0.27892282400360302</v>
      </c>
      <c r="V17" s="17">
        <v>0.24435653572893901</v>
      </c>
      <c r="W17" s="17">
        <v>0.27113375956753299</v>
      </c>
      <c r="X17" s="17">
        <v>0.237293504471113</v>
      </c>
      <c r="Y17" s="17">
        <v>0.220793180335041</v>
      </c>
      <c r="Z17" s="17">
        <v>0.24957618470785101</v>
      </c>
      <c r="AA17" s="17">
        <v>0.22785803097607499</v>
      </c>
      <c r="AB17" s="17">
        <v>0.26823082204773702</v>
      </c>
      <c r="AC17" s="17">
        <v>0.19117068366359199</v>
      </c>
      <c r="AD17" s="17">
        <v>0.275619480896169</v>
      </c>
      <c r="AE17" s="17"/>
      <c r="AF17" s="17">
        <v>0.25322197953563103</v>
      </c>
      <c r="AG17" s="17">
        <v>0.27816935722544101</v>
      </c>
      <c r="AH17" s="17">
        <v>0.19170111184033201</v>
      </c>
      <c r="AI17" s="17"/>
      <c r="AJ17" s="17">
        <v>0.27580590035381097</v>
      </c>
      <c r="AK17" s="17">
        <v>0.23634081320748801</v>
      </c>
      <c r="AL17" s="17">
        <v>0.28433216321942401</v>
      </c>
      <c r="AM17" s="17">
        <v>0.23778251523173399</v>
      </c>
      <c r="AN17" s="17">
        <v>0.20184741612847401</v>
      </c>
      <c r="AO17" s="17"/>
      <c r="AP17" s="17">
        <v>0.26366981438455001</v>
      </c>
      <c r="AQ17" s="17">
        <v>0.24058825785504101</v>
      </c>
      <c r="AR17" s="17">
        <v>0.285653088373442</v>
      </c>
      <c r="AS17" s="17">
        <v>0.27793621992338802</v>
      </c>
      <c r="AT17" s="17">
        <v>0.23503827056719601</v>
      </c>
      <c r="AU17" s="17"/>
      <c r="AV17" s="17">
        <v>0.227906270051451</v>
      </c>
      <c r="AW17" s="17">
        <v>0.24579290945039201</v>
      </c>
      <c r="AX17" s="17">
        <v>0.26137298504787299</v>
      </c>
      <c r="AY17" s="17">
        <v>0.23288458801825401</v>
      </c>
      <c r="AZ17" s="17">
        <v>0.25765207579550597</v>
      </c>
    </row>
    <row r="18" spans="2:52">
      <c r="B18" s="18" t="s">
        <v>307</v>
      </c>
      <c r="C18" s="17">
        <v>0.17748112920565101</v>
      </c>
      <c r="D18" s="17">
        <v>0.17135586102587599</v>
      </c>
      <c r="E18" s="17">
        <v>0.18457171154074001</v>
      </c>
      <c r="F18" s="17"/>
      <c r="G18" s="17">
        <v>0.21687781948440599</v>
      </c>
      <c r="H18" s="17">
        <v>0.186447051044378</v>
      </c>
      <c r="I18" s="17">
        <v>0.19297948961254</v>
      </c>
      <c r="J18" s="17">
        <v>0.185280746127468</v>
      </c>
      <c r="K18" s="17">
        <v>0.16996242053324701</v>
      </c>
      <c r="L18" s="17">
        <v>0.130044709908444</v>
      </c>
      <c r="M18" s="17"/>
      <c r="N18" s="17">
        <v>0.180754603170206</v>
      </c>
      <c r="O18" s="17">
        <v>0.180854911236555</v>
      </c>
      <c r="P18" s="17">
        <v>0.16136247851629601</v>
      </c>
      <c r="Q18" s="17">
        <v>0.18475689256657399</v>
      </c>
      <c r="R18" s="17"/>
      <c r="S18" s="17">
        <v>0.22322616202578999</v>
      </c>
      <c r="T18" s="17">
        <v>0.15130348358221701</v>
      </c>
      <c r="U18" s="17">
        <v>0.201068154895752</v>
      </c>
      <c r="V18" s="17">
        <v>0.15317426466017001</v>
      </c>
      <c r="W18" s="17">
        <v>0.15134761863437399</v>
      </c>
      <c r="X18" s="17">
        <v>0.184537855570992</v>
      </c>
      <c r="Y18" s="17">
        <v>0.17545875150412099</v>
      </c>
      <c r="Z18" s="17">
        <v>0.15964465991888099</v>
      </c>
      <c r="AA18" s="17">
        <v>0.17165604074760499</v>
      </c>
      <c r="AB18" s="17">
        <v>0.17197779070546801</v>
      </c>
      <c r="AC18" s="17">
        <v>0.13087333405888699</v>
      </c>
      <c r="AD18" s="17">
        <v>0.27199940191146399</v>
      </c>
      <c r="AE18" s="17"/>
      <c r="AF18" s="17">
        <v>0.135682053492923</v>
      </c>
      <c r="AG18" s="17">
        <v>0.20682383671142299</v>
      </c>
      <c r="AH18" s="17">
        <v>0.16525829890099999</v>
      </c>
      <c r="AI18" s="17"/>
      <c r="AJ18" s="17">
        <v>0.13757529539869701</v>
      </c>
      <c r="AK18" s="17">
        <v>0.20567979318735599</v>
      </c>
      <c r="AL18" s="17">
        <v>0.20540538506046099</v>
      </c>
      <c r="AM18" s="17">
        <v>0.12765697490585201</v>
      </c>
      <c r="AN18" s="17">
        <v>0.148862579114074</v>
      </c>
      <c r="AO18" s="17"/>
      <c r="AP18" s="17">
        <v>0.14018642498143499</v>
      </c>
      <c r="AQ18" s="17">
        <v>0.20674719677723799</v>
      </c>
      <c r="AR18" s="17">
        <v>0.20532205162098299</v>
      </c>
      <c r="AS18" s="17">
        <v>0.134388216473591</v>
      </c>
      <c r="AT18" s="17">
        <v>0.13897728197755699</v>
      </c>
      <c r="AU18" s="17"/>
      <c r="AV18" s="17">
        <v>0.14425050296405301</v>
      </c>
      <c r="AW18" s="17">
        <v>0.16657726139323301</v>
      </c>
      <c r="AX18" s="17">
        <v>0.196759875285272</v>
      </c>
      <c r="AY18" s="17">
        <v>0.27767640877615801</v>
      </c>
      <c r="AZ18" s="17">
        <v>0.25570009730362098</v>
      </c>
    </row>
    <row r="19" spans="2:52">
      <c r="B19" s="18" t="s">
        <v>308</v>
      </c>
      <c r="C19" s="17">
        <v>0.15397375683053499</v>
      </c>
      <c r="D19" s="17">
        <v>0.220004823077453</v>
      </c>
      <c r="E19" s="17">
        <v>9.0136822230751201E-2</v>
      </c>
      <c r="F19" s="17"/>
      <c r="G19" s="17">
        <v>0.13453079555845901</v>
      </c>
      <c r="H19" s="17">
        <v>0.15846710778570799</v>
      </c>
      <c r="I19" s="17">
        <v>0.15396215266303601</v>
      </c>
      <c r="J19" s="17">
        <v>0.16834822023566101</v>
      </c>
      <c r="K19" s="17">
        <v>0.15620730029104499</v>
      </c>
      <c r="L19" s="17">
        <v>0.15007152782326599</v>
      </c>
      <c r="M19" s="17"/>
      <c r="N19" s="17">
        <v>0.20096209019679601</v>
      </c>
      <c r="O19" s="17">
        <v>0.15625661841401201</v>
      </c>
      <c r="P19" s="17">
        <v>0.14084901167337799</v>
      </c>
      <c r="Q19" s="17">
        <v>0.112239197320676</v>
      </c>
      <c r="R19" s="17"/>
      <c r="S19" s="17">
        <v>0.18167085580772099</v>
      </c>
      <c r="T19" s="17">
        <v>0.16452913478354</v>
      </c>
      <c r="U19" s="17">
        <v>0.161288601132897</v>
      </c>
      <c r="V19" s="17">
        <v>0.119916752594924</v>
      </c>
      <c r="W19" s="17">
        <v>0.15471456275597001</v>
      </c>
      <c r="X19" s="17">
        <v>0.13461580603532</v>
      </c>
      <c r="Y19" s="17">
        <v>0.15050238475703201</v>
      </c>
      <c r="Z19" s="17">
        <v>0.11720132446069501</v>
      </c>
      <c r="AA19" s="17">
        <v>0.124450198968255</v>
      </c>
      <c r="AB19" s="17">
        <v>0.19827659419148799</v>
      </c>
      <c r="AC19" s="17">
        <v>0.164151441948195</v>
      </c>
      <c r="AD19" s="17">
        <v>0.13467592679556301</v>
      </c>
      <c r="AE19" s="17"/>
      <c r="AF19" s="17">
        <v>0.15377572760654201</v>
      </c>
      <c r="AG19" s="17">
        <v>0.172393598925251</v>
      </c>
      <c r="AH19" s="17">
        <v>0.12254200380045201</v>
      </c>
      <c r="AI19" s="17"/>
      <c r="AJ19" s="17">
        <v>0.17243762663862799</v>
      </c>
      <c r="AK19" s="17">
        <v>0.15638274505495001</v>
      </c>
      <c r="AL19" s="17">
        <v>0.19922743631766299</v>
      </c>
      <c r="AM19" s="17">
        <v>0.15909453788160399</v>
      </c>
      <c r="AN19" s="17">
        <v>0.11443914642884299</v>
      </c>
      <c r="AO19" s="17"/>
      <c r="AP19" s="17">
        <v>0.18002396728078901</v>
      </c>
      <c r="AQ19" s="17">
        <v>0.15779810697447799</v>
      </c>
      <c r="AR19" s="17">
        <v>0.18504122228929201</v>
      </c>
      <c r="AS19" s="17">
        <v>0.141700564964715</v>
      </c>
      <c r="AT19" s="17">
        <v>0.104575809760236</v>
      </c>
      <c r="AU19" s="17"/>
      <c r="AV19" s="17">
        <v>0.108924994863696</v>
      </c>
      <c r="AW19" s="17">
        <v>0.13456014544957801</v>
      </c>
      <c r="AX19" s="17">
        <v>0.20054873740061099</v>
      </c>
      <c r="AY19" s="17">
        <v>0.189165889320068</v>
      </c>
      <c r="AZ19" s="17">
        <v>0.24114070963982301</v>
      </c>
    </row>
    <row r="20" spans="2:52" ht="30">
      <c r="B20" s="18" t="s">
        <v>309</v>
      </c>
      <c r="C20" s="17">
        <v>0.13955376610760001</v>
      </c>
      <c r="D20" s="17">
        <v>0.173130756952938</v>
      </c>
      <c r="E20" s="17">
        <v>0.107223235784435</v>
      </c>
      <c r="F20" s="17"/>
      <c r="G20" s="17">
        <v>0.169417216376376</v>
      </c>
      <c r="H20" s="17">
        <v>0.14529139768421101</v>
      </c>
      <c r="I20" s="17">
        <v>0.133459782807548</v>
      </c>
      <c r="J20" s="17">
        <v>0.12737318302458001</v>
      </c>
      <c r="K20" s="17">
        <v>0.11865366644441901</v>
      </c>
      <c r="L20" s="17">
        <v>0.14390263352325799</v>
      </c>
      <c r="M20" s="17"/>
      <c r="N20" s="17">
        <v>0.13980174783329499</v>
      </c>
      <c r="O20" s="17">
        <v>0.14902968320402399</v>
      </c>
      <c r="P20" s="17">
        <v>0.14437104592768199</v>
      </c>
      <c r="Q20" s="17">
        <v>0.126830907924011</v>
      </c>
      <c r="R20" s="17"/>
      <c r="S20" s="17">
        <v>0.17767065126651299</v>
      </c>
      <c r="T20" s="17">
        <v>0.121361563665168</v>
      </c>
      <c r="U20" s="17">
        <v>0.123468367075406</v>
      </c>
      <c r="V20" s="17">
        <v>0.13469703408727099</v>
      </c>
      <c r="W20" s="17">
        <v>0.123216093309772</v>
      </c>
      <c r="X20" s="17">
        <v>0.12194117052542899</v>
      </c>
      <c r="Y20" s="17">
        <v>0.145748877263121</v>
      </c>
      <c r="Z20" s="17">
        <v>0.114756442092667</v>
      </c>
      <c r="AA20" s="17">
        <v>0.137682100497936</v>
      </c>
      <c r="AB20" s="17">
        <v>0.16240666094051301</v>
      </c>
      <c r="AC20" s="17">
        <v>9.9095062965376998E-2</v>
      </c>
      <c r="AD20" s="17">
        <v>0.21121950109655799</v>
      </c>
      <c r="AE20" s="17"/>
      <c r="AF20" s="17">
        <v>0.14196561120847301</v>
      </c>
      <c r="AG20" s="17">
        <v>0.13802512856115901</v>
      </c>
      <c r="AH20" s="17">
        <v>0.122584826215292</v>
      </c>
      <c r="AI20" s="17"/>
      <c r="AJ20" s="17">
        <v>0.15436278668929099</v>
      </c>
      <c r="AK20" s="17">
        <v>0.141542796818688</v>
      </c>
      <c r="AL20" s="17">
        <v>0.112418083497956</v>
      </c>
      <c r="AM20" s="17">
        <v>0.17790205076985199</v>
      </c>
      <c r="AN20" s="17">
        <v>9.8826602808312999E-2</v>
      </c>
      <c r="AO20" s="17"/>
      <c r="AP20" s="17">
        <v>0.15682852435719999</v>
      </c>
      <c r="AQ20" s="17">
        <v>0.15232451436155001</v>
      </c>
      <c r="AR20" s="17">
        <v>0.102031431321244</v>
      </c>
      <c r="AS20" s="17">
        <v>0.147673218905086</v>
      </c>
      <c r="AT20" s="17">
        <v>0.115155347952376</v>
      </c>
      <c r="AU20" s="17"/>
      <c r="AV20" s="17">
        <v>0.13154474283095299</v>
      </c>
      <c r="AW20" s="17">
        <v>0.13009174649998301</v>
      </c>
      <c r="AX20" s="17">
        <v>0.15455921301412601</v>
      </c>
      <c r="AY20" s="17">
        <v>0.156314805325245</v>
      </c>
      <c r="AZ20" s="17">
        <v>0.23392839400557899</v>
      </c>
    </row>
    <row r="21" spans="2:52" ht="30">
      <c r="B21" s="18" t="s">
        <v>310</v>
      </c>
      <c r="C21" s="17">
        <v>0.12461534038438001</v>
      </c>
      <c r="D21" s="17">
        <v>0.173927526480297</v>
      </c>
      <c r="E21" s="17">
        <v>7.6457316912939097E-2</v>
      </c>
      <c r="F21" s="17"/>
      <c r="G21" s="17">
        <v>0.149752591581017</v>
      </c>
      <c r="H21" s="17">
        <v>0.13649241678282201</v>
      </c>
      <c r="I21" s="17">
        <v>0.122158206630702</v>
      </c>
      <c r="J21" s="17">
        <v>0.13745293956391999</v>
      </c>
      <c r="K21" s="17">
        <v>0.106570243335324</v>
      </c>
      <c r="L21" s="17">
        <v>0.101893973713403</v>
      </c>
      <c r="M21" s="17"/>
      <c r="N21" s="17">
        <v>0.13696985587847901</v>
      </c>
      <c r="O21" s="17">
        <v>0.1339198841399</v>
      </c>
      <c r="P21" s="17">
        <v>0.11254406851776499</v>
      </c>
      <c r="Q21" s="17">
        <v>0.11274252774874</v>
      </c>
      <c r="R21" s="17"/>
      <c r="S21" s="17">
        <v>0.13989200523752901</v>
      </c>
      <c r="T21" s="17">
        <v>0.119252051734662</v>
      </c>
      <c r="U21" s="17">
        <v>0.13079219872527201</v>
      </c>
      <c r="V21" s="17">
        <v>0.11166728015642199</v>
      </c>
      <c r="W21" s="17">
        <v>0.13962835290648801</v>
      </c>
      <c r="X21" s="17">
        <v>0.12691118784627001</v>
      </c>
      <c r="Y21" s="17">
        <v>0.108023966305172</v>
      </c>
      <c r="Z21" s="17">
        <v>0.13468831244006099</v>
      </c>
      <c r="AA21" s="17">
        <v>0.101878151994603</v>
      </c>
      <c r="AB21" s="17">
        <v>0.12439396386339401</v>
      </c>
      <c r="AC21" s="17">
        <v>0.146168191867943</v>
      </c>
      <c r="AD21" s="17">
        <v>0.13594842173379301</v>
      </c>
      <c r="AE21" s="17"/>
      <c r="AF21" s="17">
        <v>0.128996407062347</v>
      </c>
      <c r="AG21" s="17">
        <v>0.119311978241551</v>
      </c>
      <c r="AH21" s="17">
        <v>0.112921606928441</v>
      </c>
      <c r="AI21" s="17"/>
      <c r="AJ21" s="17">
        <v>0.14380230534466401</v>
      </c>
      <c r="AK21" s="17">
        <v>0.123315415737837</v>
      </c>
      <c r="AL21" s="17">
        <v>0.107814737642146</v>
      </c>
      <c r="AM21" s="17">
        <v>0.15263481791428399</v>
      </c>
      <c r="AN21" s="17">
        <v>8.8924437498075506E-2</v>
      </c>
      <c r="AO21" s="17"/>
      <c r="AP21" s="17">
        <v>0.14852553413380901</v>
      </c>
      <c r="AQ21" s="17">
        <v>0.13734408358671299</v>
      </c>
      <c r="AR21" s="17">
        <v>8.3835306284378894E-2</v>
      </c>
      <c r="AS21" s="17">
        <v>0.12942178046502101</v>
      </c>
      <c r="AT21" s="17">
        <v>8.2661256789761495E-2</v>
      </c>
      <c r="AU21" s="17"/>
      <c r="AV21" s="17">
        <v>0.11219296437934199</v>
      </c>
      <c r="AW21" s="17">
        <v>0.118108943530478</v>
      </c>
      <c r="AX21" s="17">
        <v>0.12694508045178099</v>
      </c>
      <c r="AY21" s="17">
        <v>0.153905911363409</v>
      </c>
      <c r="AZ21" s="17">
        <v>0.25795289920705899</v>
      </c>
    </row>
    <row r="22" spans="2:52" ht="30">
      <c r="B22" s="18" t="s">
        <v>311</v>
      </c>
      <c r="C22" s="17">
        <v>0.110723418445049</v>
      </c>
      <c r="D22" s="17">
        <v>0.113443649813855</v>
      </c>
      <c r="E22" s="17">
        <v>0.10739118554061899</v>
      </c>
      <c r="F22" s="17"/>
      <c r="G22" s="17">
        <v>0.165778534015495</v>
      </c>
      <c r="H22" s="17">
        <v>0.16399395471626399</v>
      </c>
      <c r="I22" s="17">
        <v>0.10953106110522801</v>
      </c>
      <c r="J22" s="17">
        <v>9.5289646855384103E-2</v>
      </c>
      <c r="K22" s="17">
        <v>9.2170798848992194E-2</v>
      </c>
      <c r="L22" s="17">
        <v>5.6602755469003702E-2</v>
      </c>
      <c r="M22" s="17"/>
      <c r="N22" s="17">
        <v>0.116743966327455</v>
      </c>
      <c r="O22" s="17">
        <v>0.11535833873736299</v>
      </c>
      <c r="P22" s="17">
        <v>9.3511067602580503E-2</v>
      </c>
      <c r="Q22" s="17">
        <v>0.113898188001015</v>
      </c>
      <c r="R22" s="17"/>
      <c r="S22" s="17">
        <v>0.18896809605780299</v>
      </c>
      <c r="T22" s="17">
        <v>0.102957125497327</v>
      </c>
      <c r="U22" s="17">
        <v>0.116527447839661</v>
      </c>
      <c r="V22" s="17">
        <v>0.102102934923277</v>
      </c>
      <c r="W22" s="17">
        <v>8.7686028906268698E-2</v>
      </c>
      <c r="X22" s="17">
        <v>0.106015504253388</v>
      </c>
      <c r="Y22" s="17">
        <v>7.9033573674527596E-2</v>
      </c>
      <c r="Z22" s="17">
        <v>8.5454610655826393E-2</v>
      </c>
      <c r="AA22" s="17">
        <v>9.6164002085320499E-2</v>
      </c>
      <c r="AB22" s="17">
        <v>8.2686616186515904E-2</v>
      </c>
      <c r="AC22" s="17">
        <v>0.123262521740754</v>
      </c>
      <c r="AD22" s="17">
        <v>9.2301155760519907E-2</v>
      </c>
      <c r="AE22" s="17"/>
      <c r="AF22" s="17">
        <v>8.2674682966854193E-2</v>
      </c>
      <c r="AG22" s="17">
        <v>0.12227924796179</v>
      </c>
      <c r="AH22" s="17">
        <v>0.10415896019199</v>
      </c>
      <c r="AI22" s="17"/>
      <c r="AJ22" s="17">
        <v>8.8313629937527199E-2</v>
      </c>
      <c r="AK22" s="17">
        <v>0.14023952456126099</v>
      </c>
      <c r="AL22" s="17">
        <v>9.7605618467700203E-2</v>
      </c>
      <c r="AM22" s="17">
        <v>9.2676471275616498E-2</v>
      </c>
      <c r="AN22" s="17">
        <v>8.4898527233520302E-2</v>
      </c>
      <c r="AO22" s="17"/>
      <c r="AP22" s="17">
        <v>0.100849724585623</v>
      </c>
      <c r="AQ22" s="17">
        <v>0.12958184640172901</v>
      </c>
      <c r="AR22" s="17">
        <v>0.103637930768368</v>
      </c>
      <c r="AS22" s="17">
        <v>4.8533566436439003E-2</v>
      </c>
      <c r="AT22" s="17">
        <v>8.64401046977471E-2</v>
      </c>
      <c r="AU22" s="17"/>
      <c r="AV22" s="17">
        <v>7.4790882564959402E-2</v>
      </c>
      <c r="AW22" s="17">
        <v>0.10648843541896499</v>
      </c>
      <c r="AX22" s="17">
        <v>0.13064100717598101</v>
      </c>
      <c r="AY22" s="17">
        <v>0.17123821712405901</v>
      </c>
      <c r="AZ22" s="17">
        <v>0.129809541618498</v>
      </c>
    </row>
    <row r="23" spans="2:52">
      <c r="B23" s="18" t="s">
        <v>107</v>
      </c>
      <c r="C23" s="17">
        <v>7.29014085992674E-2</v>
      </c>
      <c r="D23" s="17">
        <v>6.0965573281709699E-2</v>
      </c>
      <c r="E23" s="17">
        <v>8.3980149516796304E-2</v>
      </c>
      <c r="F23" s="17"/>
      <c r="G23" s="17">
        <v>2.8297870462677999E-2</v>
      </c>
      <c r="H23" s="17">
        <v>8.0931735710705804E-2</v>
      </c>
      <c r="I23" s="17">
        <v>6.6298913530822401E-2</v>
      </c>
      <c r="J23" s="17">
        <v>0.106799827758014</v>
      </c>
      <c r="K23" s="17">
        <v>8.6397963554656093E-2</v>
      </c>
      <c r="L23" s="17">
        <v>6.4796136973018295E-2</v>
      </c>
      <c r="M23" s="17"/>
      <c r="N23" s="17">
        <v>4.9645258202602398E-2</v>
      </c>
      <c r="O23" s="17">
        <v>7.17412563327776E-2</v>
      </c>
      <c r="P23" s="17">
        <v>6.2544922780632006E-2</v>
      </c>
      <c r="Q23" s="17">
        <v>0.108149319089294</v>
      </c>
      <c r="R23" s="17"/>
      <c r="S23" s="17">
        <v>5.7357480566913997E-2</v>
      </c>
      <c r="T23" s="17">
        <v>8.27609568080548E-2</v>
      </c>
      <c r="U23" s="17">
        <v>6.2598663688210598E-2</v>
      </c>
      <c r="V23" s="17">
        <v>8.6022979931390103E-2</v>
      </c>
      <c r="W23" s="17">
        <v>8.7056642836723097E-2</v>
      </c>
      <c r="X23" s="17">
        <v>7.2218854779686106E-2</v>
      </c>
      <c r="Y23" s="17">
        <v>6.9254299322115298E-2</v>
      </c>
      <c r="Z23" s="17">
        <v>6.6304448110754297E-2</v>
      </c>
      <c r="AA23" s="17">
        <v>6.9831157224725507E-2</v>
      </c>
      <c r="AB23" s="17">
        <v>7.0998959097588701E-2</v>
      </c>
      <c r="AC23" s="17">
        <v>8.0085637275169597E-2</v>
      </c>
      <c r="AD23" s="17">
        <v>8.3354033424946794E-2</v>
      </c>
      <c r="AE23" s="17"/>
      <c r="AF23" s="17">
        <v>7.4912208796105398E-2</v>
      </c>
      <c r="AG23" s="17">
        <v>5.2637745638634902E-2</v>
      </c>
      <c r="AH23" s="17">
        <v>0.12937732819862199</v>
      </c>
      <c r="AI23" s="17"/>
      <c r="AJ23" s="17">
        <v>5.6208956959755203E-2</v>
      </c>
      <c r="AK23" s="17">
        <v>6.43193727921509E-2</v>
      </c>
      <c r="AL23" s="17">
        <v>3.9761701644267601E-2</v>
      </c>
      <c r="AM23" s="17">
        <v>8.5280515446729904E-2</v>
      </c>
      <c r="AN23" s="17">
        <v>0.13959494191374899</v>
      </c>
      <c r="AO23" s="17"/>
      <c r="AP23" s="17">
        <v>5.6843975324297698E-2</v>
      </c>
      <c r="AQ23" s="17">
        <v>4.1571612367654102E-2</v>
      </c>
      <c r="AR23" s="17">
        <v>3.5361420881274301E-2</v>
      </c>
      <c r="AS23" s="17">
        <v>7.2873115898871202E-2</v>
      </c>
      <c r="AT23" s="17">
        <v>0.154436186521962</v>
      </c>
      <c r="AU23" s="17"/>
      <c r="AV23" s="17">
        <v>9.43099979185512E-2</v>
      </c>
      <c r="AW23" s="17">
        <v>7.2472004154707295E-2</v>
      </c>
      <c r="AX23" s="17">
        <v>5.4740146408601101E-2</v>
      </c>
      <c r="AY23" s="17">
        <v>4.1250991474684598E-2</v>
      </c>
      <c r="AZ23" s="17">
        <v>1.0131117830872401E-2</v>
      </c>
    </row>
    <row r="24" spans="2:52">
      <c r="B24" s="18" t="s">
        <v>312</v>
      </c>
      <c r="C24" s="19">
        <v>7.3833673222075298E-3</v>
      </c>
      <c r="D24" s="19">
        <v>7.88006111460131E-3</v>
      </c>
      <c r="E24" s="19">
        <v>6.9452732339058999E-3</v>
      </c>
      <c r="F24" s="19"/>
      <c r="G24" s="19">
        <v>6.9851624478835797E-3</v>
      </c>
      <c r="H24" s="19">
        <v>4.4659936473677997E-3</v>
      </c>
      <c r="I24" s="19">
        <v>5.2707792880193702E-3</v>
      </c>
      <c r="J24" s="19">
        <v>1.2783745198130299E-2</v>
      </c>
      <c r="K24" s="19">
        <v>8.7816751042445393E-3</v>
      </c>
      <c r="L24" s="19">
        <v>6.4245720597869696E-3</v>
      </c>
      <c r="M24" s="19"/>
      <c r="N24" s="19">
        <v>7.8382262826937905E-3</v>
      </c>
      <c r="O24" s="19">
        <v>7.3618678674249403E-3</v>
      </c>
      <c r="P24" s="19">
        <v>4.3061605720450804E-3</v>
      </c>
      <c r="Q24" s="19">
        <v>8.6853296314849393E-3</v>
      </c>
      <c r="R24" s="19"/>
      <c r="S24" s="19">
        <v>1.06710791791291E-2</v>
      </c>
      <c r="T24" s="19">
        <v>7.9446412509475792E-3</v>
      </c>
      <c r="U24" s="19">
        <v>1.8406177855238501E-2</v>
      </c>
      <c r="V24" s="19">
        <v>2.4736077764589098E-3</v>
      </c>
      <c r="W24" s="19">
        <v>0</v>
      </c>
      <c r="X24" s="19">
        <v>5.0750319166622797E-3</v>
      </c>
      <c r="Y24" s="19">
        <v>0</v>
      </c>
      <c r="Z24" s="19">
        <v>5.5429942000636096E-3</v>
      </c>
      <c r="AA24" s="19">
        <v>6.7162933045031101E-3</v>
      </c>
      <c r="AB24" s="19">
        <v>1.4162425018994699E-2</v>
      </c>
      <c r="AC24" s="19">
        <v>9.3935251031283407E-3</v>
      </c>
      <c r="AD24" s="19">
        <v>0</v>
      </c>
      <c r="AE24" s="19"/>
      <c r="AF24" s="19">
        <v>8.7437044263749802E-3</v>
      </c>
      <c r="AG24" s="19">
        <v>6.51012051175836E-3</v>
      </c>
      <c r="AH24" s="19">
        <v>8.1988887346584206E-3</v>
      </c>
      <c r="AI24" s="19"/>
      <c r="AJ24" s="19">
        <v>5.0026734962285496E-3</v>
      </c>
      <c r="AK24" s="19">
        <v>6.5683570829697399E-3</v>
      </c>
      <c r="AL24" s="19">
        <v>0</v>
      </c>
      <c r="AM24" s="19">
        <v>0</v>
      </c>
      <c r="AN24" s="19">
        <v>1.11035226360845E-2</v>
      </c>
      <c r="AO24" s="19"/>
      <c r="AP24" s="19">
        <v>6.0688283884755296E-3</v>
      </c>
      <c r="AQ24" s="19">
        <v>5.5638381773926004E-3</v>
      </c>
      <c r="AR24" s="19">
        <v>0</v>
      </c>
      <c r="AS24" s="19">
        <v>9.3681670509800693E-3</v>
      </c>
      <c r="AT24" s="19">
        <v>1.0719466478545299E-2</v>
      </c>
      <c r="AU24" s="19"/>
      <c r="AV24" s="19">
        <v>4.3398173481657204E-3</v>
      </c>
      <c r="AW24" s="19">
        <v>8.1131584412566897E-3</v>
      </c>
      <c r="AX24" s="19">
        <v>7.2168682711918801E-3</v>
      </c>
      <c r="AY24" s="19">
        <v>6.6214808290077001E-3</v>
      </c>
      <c r="AZ24" s="19">
        <v>0</v>
      </c>
    </row>
    <row r="25" spans="2:52">
      <c r="B25" s="16"/>
    </row>
    <row r="26" spans="2:52">
      <c r="B26" t="s">
        <v>433</v>
      </c>
    </row>
    <row r="27" spans="2:52">
      <c r="B27" t="s">
        <v>434</v>
      </c>
    </row>
    <row r="29" spans="2:52">
      <c r="B2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313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499</v>
      </c>
      <c r="E7" s="10">
        <v>520</v>
      </c>
      <c r="F7" s="10"/>
      <c r="G7" s="10">
        <v>138</v>
      </c>
      <c r="H7" s="10">
        <v>183</v>
      </c>
      <c r="I7" s="10">
        <v>158</v>
      </c>
      <c r="J7" s="10">
        <v>170</v>
      </c>
      <c r="K7" s="10">
        <v>158</v>
      </c>
      <c r="L7" s="10">
        <v>217</v>
      </c>
      <c r="M7" s="10"/>
      <c r="N7" s="10">
        <v>317</v>
      </c>
      <c r="O7" s="10">
        <v>280</v>
      </c>
      <c r="P7" s="10">
        <v>157</v>
      </c>
      <c r="Q7" s="10">
        <v>267</v>
      </c>
      <c r="R7" s="10"/>
      <c r="S7" s="10">
        <v>140</v>
      </c>
      <c r="T7" s="10">
        <v>137</v>
      </c>
      <c r="U7" s="10">
        <v>88</v>
      </c>
      <c r="V7" s="10">
        <v>107</v>
      </c>
      <c r="W7" s="10">
        <v>65</v>
      </c>
      <c r="X7" s="10">
        <v>89</v>
      </c>
      <c r="Y7" s="10">
        <v>82</v>
      </c>
      <c r="Z7" s="10">
        <v>37</v>
      </c>
      <c r="AA7" s="10">
        <v>115</v>
      </c>
      <c r="AB7" s="10">
        <v>76</v>
      </c>
      <c r="AC7" s="10">
        <v>53</v>
      </c>
      <c r="AD7" s="10">
        <v>35</v>
      </c>
      <c r="AE7" s="10"/>
      <c r="AF7" s="10">
        <v>343</v>
      </c>
      <c r="AG7" s="10">
        <v>433</v>
      </c>
      <c r="AH7" s="10">
        <v>151</v>
      </c>
      <c r="AI7" s="10"/>
      <c r="AJ7" s="10">
        <v>341</v>
      </c>
      <c r="AK7" s="10">
        <v>295</v>
      </c>
      <c r="AL7" s="10">
        <v>70</v>
      </c>
      <c r="AM7" s="10">
        <v>17</v>
      </c>
      <c r="AN7" s="10">
        <v>142</v>
      </c>
      <c r="AO7" s="10"/>
      <c r="AP7" s="10">
        <v>198</v>
      </c>
      <c r="AQ7" s="10">
        <v>385</v>
      </c>
      <c r="AR7" s="10">
        <v>75</v>
      </c>
      <c r="AS7" s="10">
        <v>109</v>
      </c>
      <c r="AT7" s="10">
        <v>92</v>
      </c>
      <c r="AU7" s="10"/>
      <c r="AV7" s="10">
        <v>275</v>
      </c>
      <c r="AW7" s="10">
        <v>197</v>
      </c>
      <c r="AX7" s="10">
        <v>285</v>
      </c>
      <c r="AY7" s="10">
        <v>113</v>
      </c>
      <c r="AZ7" s="10">
        <v>22</v>
      </c>
    </row>
    <row r="8" spans="2:52" ht="30" customHeight="1">
      <c r="B8" s="11" t="s">
        <v>68</v>
      </c>
      <c r="C8" s="11">
        <v>1022</v>
      </c>
      <c r="D8" s="11">
        <v>491</v>
      </c>
      <c r="E8" s="11">
        <v>526</v>
      </c>
      <c r="F8" s="11"/>
      <c r="G8" s="11">
        <v>149</v>
      </c>
      <c r="H8" s="11">
        <v>181</v>
      </c>
      <c r="I8" s="11">
        <v>153</v>
      </c>
      <c r="J8" s="11">
        <v>169</v>
      </c>
      <c r="K8" s="11">
        <v>158</v>
      </c>
      <c r="L8" s="11">
        <v>212</v>
      </c>
      <c r="M8" s="11"/>
      <c r="N8" s="11">
        <v>287</v>
      </c>
      <c r="O8" s="11">
        <v>257</v>
      </c>
      <c r="P8" s="11">
        <v>186</v>
      </c>
      <c r="Q8" s="11">
        <v>289</v>
      </c>
      <c r="R8" s="11"/>
      <c r="S8" s="11">
        <v>141</v>
      </c>
      <c r="T8" s="11">
        <v>127</v>
      </c>
      <c r="U8" s="11">
        <v>86</v>
      </c>
      <c r="V8" s="11">
        <v>103</v>
      </c>
      <c r="W8" s="11">
        <v>61</v>
      </c>
      <c r="X8" s="11">
        <v>92</v>
      </c>
      <c r="Y8" s="11">
        <v>78</v>
      </c>
      <c r="Z8" s="11">
        <v>34</v>
      </c>
      <c r="AA8" s="11">
        <v>111</v>
      </c>
      <c r="AB8" s="11">
        <v>95</v>
      </c>
      <c r="AC8" s="11">
        <v>55</v>
      </c>
      <c r="AD8" s="11">
        <v>40</v>
      </c>
      <c r="AE8" s="11"/>
      <c r="AF8" s="11">
        <v>340</v>
      </c>
      <c r="AG8" s="11">
        <v>424</v>
      </c>
      <c r="AH8" s="11">
        <v>155</v>
      </c>
      <c r="AI8" s="11"/>
      <c r="AJ8" s="11">
        <v>332</v>
      </c>
      <c r="AK8" s="11">
        <v>289</v>
      </c>
      <c r="AL8" s="11">
        <v>68</v>
      </c>
      <c r="AM8" s="11">
        <v>16</v>
      </c>
      <c r="AN8" s="11">
        <v>149</v>
      </c>
      <c r="AO8" s="11"/>
      <c r="AP8" s="11">
        <v>192</v>
      </c>
      <c r="AQ8" s="11">
        <v>385</v>
      </c>
      <c r="AR8" s="11">
        <v>74</v>
      </c>
      <c r="AS8" s="11">
        <v>108</v>
      </c>
      <c r="AT8" s="11">
        <v>92</v>
      </c>
      <c r="AU8" s="11"/>
      <c r="AV8" s="11">
        <v>283</v>
      </c>
      <c r="AW8" s="11">
        <v>205</v>
      </c>
      <c r="AX8" s="11">
        <v>278</v>
      </c>
      <c r="AY8" s="11">
        <v>104</v>
      </c>
      <c r="AZ8" s="11">
        <v>18</v>
      </c>
    </row>
    <row r="9" spans="2:52" ht="30">
      <c r="B9" s="18" t="s">
        <v>314</v>
      </c>
      <c r="C9" s="17">
        <v>0.17213966181383999</v>
      </c>
      <c r="D9" s="17">
        <v>0.17695804074996099</v>
      </c>
      <c r="E9" s="17">
        <v>0.16584475102507101</v>
      </c>
      <c r="F9" s="17"/>
      <c r="G9" s="17">
        <v>0.247106817364107</v>
      </c>
      <c r="H9" s="17">
        <v>0.25864584928416301</v>
      </c>
      <c r="I9" s="17">
        <v>0.16700588338004799</v>
      </c>
      <c r="J9" s="17">
        <v>0.13591876852590401</v>
      </c>
      <c r="K9" s="17">
        <v>0.139559692827676</v>
      </c>
      <c r="L9" s="17">
        <v>0.102274358219115</v>
      </c>
      <c r="M9" s="17"/>
      <c r="N9" s="17">
        <v>0.20746868990675699</v>
      </c>
      <c r="O9" s="17">
        <v>0.15602015787673201</v>
      </c>
      <c r="P9" s="17">
        <v>0.192927922111785</v>
      </c>
      <c r="Q9" s="17">
        <v>0.13990670845681699</v>
      </c>
      <c r="R9" s="17"/>
      <c r="S9" s="17">
        <v>0.24365143069558801</v>
      </c>
      <c r="T9" s="17">
        <v>0.13248058807070001</v>
      </c>
      <c r="U9" s="17">
        <v>0.14836596880123901</v>
      </c>
      <c r="V9" s="17">
        <v>0.25985437502179298</v>
      </c>
      <c r="W9" s="17">
        <v>0.11410834027099</v>
      </c>
      <c r="X9" s="17">
        <v>0.16993606143538001</v>
      </c>
      <c r="Y9" s="17">
        <v>0.187789133556066</v>
      </c>
      <c r="Z9" s="17">
        <v>0.122451755570189</v>
      </c>
      <c r="AA9" s="17">
        <v>0.16426055389913399</v>
      </c>
      <c r="AB9" s="17">
        <v>6.3688220698229006E-2</v>
      </c>
      <c r="AC9" s="17">
        <v>0.25755445395792198</v>
      </c>
      <c r="AD9" s="17">
        <v>0.13752572446727099</v>
      </c>
      <c r="AE9" s="17"/>
      <c r="AF9" s="17">
        <v>0.162595379150275</v>
      </c>
      <c r="AG9" s="17">
        <v>0.17220346325840399</v>
      </c>
      <c r="AH9" s="17">
        <v>0.153850515238703</v>
      </c>
      <c r="AI9" s="17"/>
      <c r="AJ9" s="17">
        <v>0.166818498239025</v>
      </c>
      <c r="AK9" s="17">
        <v>0.19786228390336999</v>
      </c>
      <c r="AL9" s="17">
        <v>0.159454588911211</v>
      </c>
      <c r="AM9" s="17">
        <v>0.101752295232812</v>
      </c>
      <c r="AN9" s="17">
        <v>0.12111214088080501</v>
      </c>
      <c r="AO9" s="17"/>
      <c r="AP9" s="17">
        <v>0.2003760049453</v>
      </c>
      <c r="AQ9" s="17">
        <v>0.19692219049792301</v>
      </c>
      <c r="AR9" s="17">
        <v>0.233212093286777</v>
      </c>
      <c r="AS9" s="17">
        <v>0.131931185275832</v>
      </c>
      <c r="AT9" s="17">
        <v>9.4515300117752707E-2</v>
      </c>
      <c r="AU9" s="17"/>
      <c r="AV9" s="17">
        <v>0.139740086841776</v>
      </c>
      <c r="AW9" s="17">
        <v>0.148122672360854</v>
      </c>
      <c r="AX9" s="17">
        <v>0.21633436375479201</v>
      </c>
      <c r="AY9" s="17">
        <v>0.21127105290499501</v>
      </c>
      <c r="AZ9" s="17">
        <v>0.41756099545980302</v>
      </c>
    </row>
    <row r="10" spans="2:52" ht="30">
      <c r="B10" s="18" t="s">
        <v>315</v>
      </c>
      <c r="C10" s="17">
        <v>0.42129623878724498</v>
      </c>
      <c r="D10" s="17">
        <v>0.419803570091204</v>
      </c>
      <c r="E10" s="17">
        <v>0.42279192585662101</v>
      </c>
      <c r="F10" s="17"/>
      <c r="G10" s="17">
        <v>0.42425744428468198</v>
      </c>
      <c r="H10" s="17">
        <v>0.38715149388245301</v>
      </c>
      <c r="I10" s="17">
        <v>0.46673736629188001</v>
      </c>
      <c r="J10" s="17">
        <v>0.40077429120548402</v>
      </c>
      <c r="K10" s="17">
        <v>0.398807826802964</v>
      </c>
      <c r="L10" s="17">
        <v>0.448559677234664</v>
      </c>
      <c r="M10" s="17"/>
      <c r="N10" s="17">
        <v>0.44095646979288899</v>
      </c>
      <c r="O10" s="17">
        <v>0.38800215566578899</v>
      </c>
      <c r="P10" s="17">
        <v>0.44497521181219402</v>
      </c>
      <c r="Q10" s="17">
        <v>0.41343316068000402</v>
      </c>
      <c r="R10" s="17"/>
      <c r="S10" s="17">
        <v>0.39887120163529899</v>
      </c>
      <c r="T10" s="17">
        <v>0.50711723976739898</v>
      </c>
      <c r="U10" s="17">
        <v>0.51095880482962697</v>
      </c>
      <c r="V10" s="17">
        <v>0.38320432692176598</v>
      </c>
      <c r="W10" s="17">
        <v>0.41879839783947298</v>
      </c>
      <c r="X10" s="17">
        <v>0.35320933258648302</v>
      </c>
      <c r="Y10" s="17">
        <v>0.41595328740715998</v>
      </c>
      <c r="Z10" s="17">
        <v>0.36378620383745502</v>
      </c>
      <c r="AA10" s="17">
        <v>0.46541750324049802</v>
      </c>
      <c r="AB10" s="17">
        <v>0.43021822572084001</v>
      </c>
      <c r="AC10" s="17">
        <v>0.24514947185255601</v>
      </c>
      <c r="AD10" s="17">
        <v>0.45331497654298603</v>
      </c>
      <c r="AE10" s="17"/>
      <c r="AF10" s="17">
        <v>0.40359510840200002</v>
      </c>
      <c r="AG10" s="17">
        <v>0.46022888689111902</v>
      </c>
      <c r="AH10" s="17">
        <v>0.37067829213680897</v>
      </c>
      <c r="AI10" s="17"/>
      <c r="AJ10" s="17">
        <v>0.42741009243970901</v>
      </c>
      <c r="AK10" s="17">
        <v>0.45633579396769802</v>
      </c>
      <c r="AL10" s="17">
        <v>0.40723297232892702</v>
      </c>
      <c r="AM10" s="17">
        <v>0.28422658266079598</v>
      </c>
      <c r="AN10" s="17">
        <v>0.40654997399952802</v>
      </c>
      <c r="AO10" s="17"/>
      <c r="AP10" s="17">
        <v>0.44920249620078001</v>
      </c>
      <c r="AQ10" s="17">
        <v>0.41728998706096998</v>
      </c>
      <c r="AR10" s="17">
        <v>0.43840524819202298</v>
      </c>
      <c r="AS10" s="17">
        <v>0.42328933889495701</v>
      </c>
      <c r="AT10" s="17">
        <v>0.41466705328245901</v>
      </c>
      <c r="AU10" s="17"/>
      <c r="AV10" s="17">
        <v>0.39232642815540097</v>
      </c>
      <c r="AW10" s="17">
        <v>0.41164245380696601</v>
      </c>
      <c r="AX10" s="17">
        <v>0.45242928187159998</v>
      </c>
      <c r="AY10" s="17">
        <v>0.430511252223505</v>
      </c>
      <c r="AZ10" s="17">
        <v>0.30444217486617697</v>
      </c>
    </row>
    <row r="11" spans="2:52" ht="30">
      <c r="B11" s="18" t="s">
        <v>316</v>
      </c>
      <c r="C11" s="17">
        <v>0.21461972169025201</v>
      </c>
      <c r="D11" s="17">
        <v>0.22614292920788601</v>
      </c>
      <c r="E11" s="17">
        <v>0.203882045139996</v>
      </c>
      <c r="F11" s="17"/>
      <c r="G11" s="17">
        <v>0.21201009513318</v>
      </c>
      <c r="H11" s="17">
        <v>0.20514516299527</v>
      </c>
      <c r="I11" s="17">
        <v>0.17269434066804501</v>
      </c>
      <c r="J11" s="17">
        <v>0.22676997306711699</v>
      </c>
      <c r="K11" s="17">
        <v>0.20828350763491699</v>
      </c>
      <c r="L11" s="17">
        <v>0.24994948527528299</v>
      </c>
      <c r="M11" s="17"/>
      <c r="N11" s="17">
        <v>0.21734792639323999</v>
      </c>
      <c r="O11" s="17">
        <v>0.23227914889079901</v>
      </c>
      <c r="P11" s="17">
        <v>0.19842144079049601</v>
      </c>
      <c r="Q11" s="17">
        <v>0.208899977475519</v>
      </c>
      <c r="R11" s="17"/>
      <c r="S11" s="17">
        <v>0.19627193308760699</v>
      </c>
      <c r="T11" s="17">
        <v>0.220799062020302</v>
      </c>
      <c r="U11" s="17">
        <v>0.158593079098377</v>
      </c>
      <c r="V11" s="17">
        <v>0.18798184859168801</v>
      </c>
      <c r="W11" s="17">
        <v>0.24152001281022401</v>
      </c>
      <c r="X11" s="17">
        <v>0.24770762990759901</v>
      </c>
      <c r="Y11" s="17">
        <v>0.18847844516423601</v>
      </c>
      <c r="Z11" s="17">
        <v>0.26940614364369198</v>
      </c>
      <c r="AA11" s="17">
        <v>0.161360676467703</v>
      </c>
      <c r="AB11" s="17">
        <v>0.30009949114164403</v>
      </c>
      <c r="AC11" s="17">
        <v>0.26837115715403698</v>
      </c>
      <c r="AD11" s="17">
        <v>0.20675290384341399</v>
      </c>
      <c r="AE11" s="17"/>
      <c r="AF11" s="17">
        <v>0.21199008715326301</v>
      </c>
      <c r="AG11" s="17">
        <v>0.21838496266006899</v>
      </c>
      <c r="AH11" s="17">
        <v>0.20708866197744799</v>
      </c>
      <c r="AI11" s="17"/>
      <c r="AJ11" s="17">
        <v>0.257825487235052</v>
      </c>
      <c r="AK11" s="17">
        <v>0.18904982594251399</v>
      </c>
      <c r="AL11" s="17">
        <v>0.342112547583724</v>
      </c>
      <c r="AM11" s="17">
        <v>0.14547820708317599</v>
      </c>
      <c r="AN11" s="17">
        <v>0.150675470894644</v>
      </c>
      <c r="AO11" s="17"/>
      <c r="AP11" s="17">
        <v>0.22649183688122901</v>
      </c>
      <c r="AQ11" s="17">
        <v>0.225273031431382</v>
      </c>
      <c r="AR11" s="17">
        <v>0.2645121865799</v>
      </c>
      <c r="AS11" s="17">
        <v>0.20735016163648701</v>
      </c>
      <c r="AT11" s="17">
        <v>0.153544657276003</v>
      </c>
      <c r="AU11" s="17"/>
      <c r="AV11" s="17">
        <v>0.21282344241275999</v>
      </c>
      <c r="AW11" s="17">
        <v>0.25146180564641202</v>
      </c>
      <c r="AX11" s="17">
        <v>0.20881146170249301</v>
      </c>
      <c r="AY11" s="17">
        <v>0.18744396766694399</v>
      </c>
      <c r="AZ11" s="17">
        <v>0.18637940874902301</v>
      </c>
    </row>
    <row r="12" spans="2:52" ht="30">
      <c r="B12" s="18" t="s">
        <v>317</v>
      </c>
      <c r="C12" s="17">
        <v>9.4337995001192207E-2</v>
      </c>
      <c r="D12" s="17">
        <v>0.10124000851835201</v>
      </c>
      <c r="E12" s="17">
        <v>8.8718879457355307E-2</v>
      </c>
      <c r="F12" s="17"/>
      <c r="G12" s="17">
        <v>4.8598228724407201E-2</v>
      </c>
      <c r="H12" s="17">
        <v>4.3276410964753098E-2</v>
      </c>
      <c r="I12" s="17">
        <v>6.2895517075758203E-2</v>
      </c>
      <c r="J12" s="17">
        <v>0.143865151994329</v>
      </c>
      <c r="K12" s="17">
        <v>0.14380892919607799</v>
      </c>
      <c r="L12" s="17">
        <v>0.116603674511261</v>
      </c>
      <c r="M12" s="17"/>
      <c r="N12" s="17">
        <v>8.2543163486853102E-2</v>
      </c>
      <c r="O12" s="17">
        <v>9.9893998146967394E-2</v>
      </c>
      <c r="P12" s="17">
        <v>9.2214213755511101E-2</v>
      </c>
      <c r="Q12" s="17">
        <v>0.10346350870514801</v>
      </c>
      <c r="R12" s="17"/>
      <c r="S12" s="17">
        <v>6.1448983726446499E-2</v>
      </c>
      <c r="T12" s="17">
        <v>7.8218069744557597E-2</v>
      </c>
      <c r="U12" s="17">
        <v>0.10026510517201</v>
      </c>
      <c r="V12" s="17">
        <v>9.7238063207271505E-2</v>
      </c>
      <c r="W12" s="17">
        <v>0.14612173096331199</v>
      </c>
      <c r="X12" s="17">
        <v>9.1929734037302202E-2</v>
      </c>
      <c r="Y12" s="17">
        <v>9.8199825914556199E-2</v>
      </c>
      <c r="Z12" s="17">
        <v>8.0121341973665203E-2</v>
      </c>
      <c r="AA12" s="17">
        <v>0.13614448710701299</v>
      </c>
      <c r="AB12" s="17">
        <v>9.4251796364925797E-2</v>
      </c>
      <c r="AC12" s="17">
        <v>7.4545450075349698E-2</v>
      </c>
      <c r="AD12" s="17">
        <v>8.3478736182921204E-2</v>
      </c>
      <c r="AE12" s="17"/>
      <c r="AF12" s="17">
        <v>0.128905542862461</v>
      </c>
      <c r="AG12" s="17">
        <v>7.7655149925287603E-2</v>
      </c>
      <c r="AH12" s="17">
        <v>0.101899492347245</v>
      </c>
      <c r="AI12" s="17"/>
      <c r="AJ12" s="17">
        <v>9.4784824401043105E-2</v>
      </c>
      <c r="AK12" s="17">
        <v>7.1212225011146699E-2</v>
      </c>
      <c r="AL12" s="17">
        <v>7.3115729340117702E-2</v>
      </c>
      <c r="AM12" s="17">
        <v>0.40797764516839802</v>
      </c>
      <c r="AN12" s="17">
        <v>0.12637641446440401</v>
      </c>
      <c r="AO12" s="17"/>
      <c r="AP12" s="17">
        <v>7.4512710853566796E-2</v>
      </c>
      <c r="AQ12" s="17">
        <v>7.0371021516591706E-2</v>
      </c>
      <c r="AR12" s="17">
        <v>5.2120944846038401E-2</v>
      </c>
      <c r="AS12" s="17">
        <v>0.19073593259185101</v>
      </c>
      <c r="AT12" s="17">
        <v>0.11295192459744099</v>
      </c>
      <c r="AU12" s="17"/>
      <c r="AV12" s="17">
        <v>0.129667676959765</v>
      </c>
      <c r="AW12" s="17">
        <v>9.4468160965530498E-2</v>
      </c>
      <c r="AX12" s="17">
        <v>7.3085506715518195E-2</v>
      </c>
      <c r="AY12" s="17">
        <v>7.0821434276452697E-2</v>
      </c>
      <c r="AZ12" s="17">
        <v>9.1617420924997695E-2</v>
      </c>
    </row>
    <row r="13" spans="2:52">
      <c r="B13" s="18" t="s">
        <v>61</v>
      </c>
      <c r="C13" s="19">
        <v>9.7606382707470393E-2</v>
      </c>
      <c r="D13" s="19">
        <v>7.5855451432596796E-2</v>
      </c>
      <c r="E13" s="19">
        <v>0.118762398520957</v>
      </c>
      <c r="F13" s="19"/>
      <c r="G13" s="19">
        <v>6.8027414493624497E-2</v>
      </c>
      <c r="H13" s="19">
        <v>0.10578108287336099</v>
      </c>
      <c r="I13" s="19">
        <v>0.130666892584269</v>
      </c>
      <c r="J13" s="19">
        <v>9.2671815207166094E-2</v>
      </c>
      <c r="K13" s="19">
        <v>0.109540043538365</v>
      </c>
      <c r="L13" s="19">
        <v>8.2612804759678096E-2</v>
      </c>
      <c r="M13" s="19"/>
      <c r="N13" s="19">
        <v>5.1683750420260598E-2</v>
      </c>
      <c r="O13" s="19">
        <v>0.12380453941971201</v>
      </c>
      <c r="P13" s="19">
        <v>7.1461211530014196E-2</v>
      </c>
      <c r="Q13" s="19">
        <v>0.13429664468251301</v>
      </c>
      <c r="R13" s="19"/>
      <c r="S13" s="19">
        <v>9.9756450855059506E-2</v>
      </c>
      <c r="T13" s="19">
        <v>6.1385040397041901E-2</v>
      </c>
      <c r="U13" s="19">
        <v>8.1817042098747697E-2</v>
      </c>
      <c r="V13" s="19">
        <v>7.17213862574822E-2</v>
      </c>
      <c r="W13" s="19">
        <v>7.9451518116001402E-2</v>
      </c>
      <c r="X13" s="19">
        <v>0.13721724203323599</v>
      </c>
      <c r="Y13" s="19">
        <v>0.109579307957982</v>
      </c>
      <c r="Z13" s="19">
        <v>0.164234554974999</v>
      </c>
      <c r="AA13" s="19">
        <v>7.2816779285651403E-2</v>
      </c>
      <c r="AB13" s="19">
        <v>0.111742266074361</v>
      </c>
      <c r="AC13" s="19">
        <v>0.15437946696013499</v>
      </c>
      <c r="AD13" s="19">
        <v>0.118927658963408</v>
      </c>
      <c r="AE13" s="19"/>
      <c r="AF13" s="19">
        <v>9.29138824320003E-2</v>
      </c>
      <c r="AG13" s="19">
        <v>7.1527537265120802E-2</v>
      </c>
      <c r="AH13" s="19">
        <v>0.16648303829979499</v>
      </c>
      <c r="AI13" s="19"/>
      <c r="AJ13" s="19">
        <v>5.3161097685170897E-2</v>
      </c>
      <c r="AK13" s="19">
        <v>8.5539871175271495E-2</v>
      </c>
      <c r="AL13" s="19">
        <v>1.8084161836020098E-2</v>
      </c>
      <c r="AM13" s="19">
        <v>6.0565269854818103E-2</v>
      </c>
      <c r="AN13" s="19">
        <v>0.195285999760619</v>
      </c>
      <c r="AO13" s="19"/>
      <c r="AP13" s="19">
        <v>4.9416951119124197E-2</v>
      </c>
      <c r="AQ13" s="19">
        <v>9.0143769493134102E-2</v>
      </c>
      <c r="AR13" s="19">
        <v>1.17495270952614E-2</v>
      </c>
      <c r="AS13" s="19">
        <v>4.6693381600873801E-2</v>
      </c>
      <c r="AT13" s="19">
        <v>0.224321064726345</v>
      </c>
      <c r="AU13" s="19"/>
      <c r="AV13" s="19">
        <v>0.12544236563029801</v>
      </c>
      <c r="AW13" s="19">
        <v>9.4304907220237696E-2</v>
      </c>
      <c r="AX13" s="19">
        <v>4.9339385955596601E-2</v>
      </c>
      <c r="AY13" s="19">
        <v>9.9952292928102995E-2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1028</v>
      </c>
      <c r="D7" s="10">
        <v>512</v>
      </c>
      <c r="E7" s="10">
        <v>511</v>
      </c>
      <c r="F7" s="10"/>
      <c r="G7" s="10">
        <v>124</v>
      </c>
      <c r="H7" s="10">
        <v>163</v>
      </c>
      <c r="I7" s="10">
        <v>200</v>
      </c>
      <c r="J7" s="10">
        <v>173</v>
      </c>
      <c r="K7" s="10">
        <v>140</v>
      </c>
      <c r="L7" s="10">
        <v>228</v>
      </c>
      <c r="M7" s="10"/>
      <c r="N7" s="10">
        <v>319</v>
      </c>
      <c r="O7" s="10">
        <v>293</v>
      </c>
      <c r="P7" s="10">
        <v>192</v>
      </c>
      <c r="Q7" s="10">
        <v>223</v>
      </c>
      <c r="R7" s="10"/>
      <c r="S7" s="10">
        <v>138</v>
      </c>
      <c r="T7" s="10">
        <v>145</v>
      </c>
      <c r="U7" s="10">
        <v>72</v>
      </c>
      <c r="V7" s="10">
        <v>114</v>
      </c>
      <c r="W7" s="10">
        <v>75</v>
      </c>
      <c r="X7" s="10">
        <v>94</v>
      </c>
      <c r="Y7" s="10">
        <v>92</v>
      </c>
      <c r="Z7" s="10">
        <v>42</v>
      </c>
      <c r="AA7" s="10">
        <v>122</v>
      </c>
      <c r="AB7" s="10">
        <v>63</v>
      </c>
      <c r="AC7" s="10">
        <v>40</v>
      </c>
      <c r="AD7" s="10">
        <v>31</v>
      </c>
      <c r="AE7" s="10"/>
      <c r="AF7" s="10">
        <v>356</v>
      </c>
      <c r="AG7" s="10">
        <v>408</v>
      </c>
      <c r="AH7" s="10">
        <v>169</v>
      </c>
      <c r="AI7" s="10"/>
      <c r="AJ7" s="10">
        <v>367</v>
      </c>
      <c r="AK7" s="10">
        <v>287</v>
      </c>
      <c r="AL7" s="10">
        <v>78</v>
      </c>
      <c r="AM7" s="10">
        <v>14</v>
      </c>
      <c r="AN7" s="10">
        <v>146</v>
      </c>
      <c r="AO7" s="10"/>
      <c r="AP7" s="10">
        <v>195</v>
      </c>
      <c r="AQ7" s="10">
        <v>394</v>
      </c>
      <c r="AR7" s="10">
        <v>83</v>
      </c>
      <c r="AS7" s="10">
        <v>115</v>
      </c>
      <c r="AT7" s="10">
        <v>89</v>
      </c>
      <c r="AU7" s="10"/>
      <c r="AV7" s="10">
        <v>254</v>
      </c>
      <c r="AW7" s="10">
        <v>214</v>
      </c>
      <c r="AX7" s="10">
        <v>298</v>
      </c>
      <c r="AY7" s="10">
        <v>95</v>
      </c>
      <c r="AZ7" s="10">
        <v>21</v>
      </c>
    </row>
    <row r="8" spans="2:52" ht="30" customHeight="1">
      <c r="B8" s="11" t="s">
        <v>68</v>
      </c>
      <c r="C8" s="11">
        <v>1021</v>
      </c>
      <c r="D8" s="11">
        <v>498</v>
      </c>
      <c r="E8" s="11">
        <v>518</v>
      </c>
      <c r="F8" s="11"/>
      <c r="G8" s="11">
        <v>136</v>
      </c>
      <c r="H8" s="11">
        <v>163</v>
      </c>
      <c r="I8" s="11">
        <v>193</v>
      </c>
      <c r="J8" s="11">
        <v>172</v>
      </c>
      <c r="K8" s="11">
        <v>136</v>
      </c>
      <c r="L8" s="11">
        <v>222</v>
      </c>
      <c r="M8" s="11"/>
      <c r="N8" s="11">
        <v>284</v>
      </c>
      <c r="O8" s="11">
        <v>268</v>
      </c>
      <c r="P8" s="11">
        <v>228</v>
      </c>
      <c r="Q8" s="11">
        <v>241</v>
      </c>
      <c r="R8" s="11"/>
      <c r="S8" s="11">
        <v>142</v>
      </c>
      <c r="T8" s="11">
        <v>132</v>
      </c>
      <c r="U8" s="11">
        <v>71</v>
      </c>
      <c r="V8" s="11">
        <v>110</v>
      </c>
      <c r="W8" s="11">
        <v>72</v>
      </c>
      <c r="X8" s="11">
        <v>98</v>
      </c>
      <c r="Y8" s="11">
        <v>84</v>
      </c>
      <c r="Z8" s="11">
        <v>37</v>
      </c>
      <c r="AA8" s="11">
        <v>118</v>
      </c>
      <c r="AB8" s="11">
        <v>81</v>
      </c>
      <c r="AC8" s="11">
        <v>42</v>
      </c>
      <c r="AD8" s="11">
        <v>34</v>
      </c>
      <c r="AE8" s="11"/>
      <c r="AF8" s="11">
        <v>350</v>
      </c>
      <c r="AG8" s="11">
        <v>394</v>
      </c>
      <c r="AH8" s="11">
        <v>174</v>
      </c>
      <c r="AI8" s="11"/>
      <c r="AJ8" s="11">
        <v>354</v>
      </c>
      <c r="AK8" s="11">
        <v>280</v>
      </c>
      <c r="AL8" s="11">
        <v>75</v>
      </c>
      <c r="AM8" s="11">
        <v>13</v>
      </c>
      <c r="AN8" s="11">
        <v>150</v>
      </c>
      <c r="AO8" s="11"/>
      <c r="AP8" s="11">
        <v>185</v>
      </c>
      <c r="AQ8" s="11">
        <v>396</v>
      </c>
      <c r="AR8" s="11">
        <v>80</v>
      </c>
      <c r="AS8" s="11">
        <v>111</v>
      </c>
      <c r="AT8" s="11">
        <v>87</v>
      </c>
      <c r="AU8" s="11"/>
      <c r="AV8" s="11">
        <v>261</v>
      </c>
      <c r="AW8" s="11">
        <v>222</v>
      </c>
      <c r="AX8" s="11">
        <v>287</v>
      </c>
      <c r="AY8" s="11">
        <v>88</v>
      </c>
      <c r="AZ8" s="11">
        <v>17</v>
      </c>
    </row>
    <row r="9" spans="2:52" ht="30">
      <c r="B9" s="18" t="s">
        <v>314</v>
      </c>
      <c r="C9" s="17">
        <v>0.19537546095102801</v>
      </c>
      <c r="D9" s="17">
        <v>0.22541325205788501</v>
      </c>
      <c r="E9" s="17">
        <v>0.166640377283125</v>
      </c>
      <c r="F9" s="17"/>
      <c r="G9" s="17">
        <v>0.25247878959050701</v>
      </c>
      <c r="H9" s="17">
        <v>0.30792309659368799</v>
      </c>
      <c r="I9" s="17">
        <v>0.25464594231712301</v>
      </c>
      <c r="J9" s="17">
        <v>0.148487787306499</v>
      </c>
      <c r="K9" s="17">
        <v>0.129343882962278</v>
      </c>
      <c r="L9" s="17">
        <v>0.10278574988292</v>
      </c>
      <c r="M9" s="17"/>
      <c r="N9" s="17">
        <v>0.244456505806976</v>
      </c>
      <c r="O9" s="17">
        <v>0.14853380612892</v>
      </c>
      <c r="P9" s="17">
        <v>0.20873375082144399</v>
      </c>
      <c r="Q9" s="17">
        <v>0.17385838430098299</v>
      </c>
      <c r="R9" s="17"/>
      <c r="S9" s="17">
        <v>0.27831528238854603</v>
      </c>
      <c r="T9" s="17">
        <v>0.17701384286383301</v>
      </c>
      <c r="U9" s="17">
        <v>0.196475098980674</v>
      </c>
      <c r="V9" s="17">
        <v>0.12899712912075401</v>
      </c>
      <c r="W9" s="17">
        <v>0.21916549375334499</v>
      </c>
      <c r="X9" s="17">
        <v>0.22950518710458201</v>
      </c>
      <c r="Y9" s="17">
        <v>0.124754542856893</v>
      </c>
      <c r="Z9" s="17">
        <v>0.185742852222679</v>
      </c>
      <c r="AA9" s="17">
        <v>0.240517215082067</v>
      </c>
      <c r="AB9" s="17">
        <v>0.109015257903987</v>
      </c>
      <c r="AC9" s="17">
        <v>0.171995527144961</v>
      </c>
      <c r="AD9" s="17">
        <v>0.247167429636937</v>
      </c>
      <c r="AE9" s="17"/>
      <c r="AF9" s="17">
        <v>0.160109997761611</v>
      </c>
      <c r="AG9" s="17">
        <v>0.214891376076454</v>
      </c>
      <c r="AH9" s="17">
        <v>0.180373622986611</v>
      </c>
      <c r="AI9" s="17"/>
      <c r="AJ9" s="17">
        <v>0.20711878250197999</v>
      </c>
      <c r="AK9" s="17">
        <v>0.22794077320699399</v>
      </c>
      <c r="AL9" s="17">
        <v>0.17862252357090699</v>
      </c>
      <c r="AM9" s="17">
        <v>0.12892679226510101</v>
      </c>
      <c r="AN9" s="17">
        <v>0.15611260574028901</v>
      </c>
      <c r="AO9" s="17"/>
      <c r="AP9" s="17">
        <v>0.222987175201251</v>
      </c>
      <c r="AQ9" s="17">
        <v>0.233253107032415</v>
      </c>
      <c r="AR9" s="17">
        <v>0.18749422359954099</v>
      </c>
      <c r="AS9" s="17">
        <v>0.154006077244526</v>
      </c>
      <c r="AT9" s="17">
        <v>0.115228965087947</v>
      </c>
      <c r="AU9" s="17"/>
      <c r="AV9" s="17">
        <v>0.18586911571410999</v>
      </c>
      <c r="AW9" s="17">
        <v>0.14592374211693701</v>
      </c>
      <c r="AX9" s="17">
        <v>0.22973381329698001</v>
      </c>
      <c r="AY9" s="17">
        <v>0.28254430582274798</v>
      </c>
      <c r="AZ9" s="17">
        <v>0.51556086377378296</v>
      </c>
    </row>
    <row r="10" spans="2:52" ht="30">
      <c r="B10" s="18" t="s">
        <v>315</v>
      </c>
      <c r="C10" s="17">
        <v>0.398989771172921</v>
      </c>
      <c r="D10" s="17">
        <v>0.392597864072876</v>
      </c>
      <c r="E10" s="17">
        <v>0.40920999603393399</v>
      </c>
      <c r="F10" s="17"/>
      <c r="G10" s="17">
        <v>0.45977849900902901</v>
      </c>
      <c r="H10" s="17">
        <v>0.41225173196633202</v>
      </c>
      <c r="I10" s="17">
        <v>0.40860504215399401</v>
      </c>
      <c r="J10" s="17">
        <v>0.39578261399478698</v>
      </c>
      <c r="K10" s="17">
        <v>0.344419559363078</v>
      </c>
      <c r="L10" s="17">
        <v>0.37943494906053699</v>
      </c>
      <c r="M10" s="17"/>
      <c r="N10" s="17">
        <v>0.387928034688651</v>
      </c>
      <c r="O10" s="17">
        <v>0.42680728258057299</v>
      </c>
      <c r="P10" s="17">
        <v>0.38221018966620501</v>
      </c>
      <c r="Q10" s="17">
        <v>0.398546089047848</v>
      </c>
      <c r="R10" s="17"/>
      <c r="S10" s="17">
        <v>0.37201412678919499</v>
      </c>
      <c r="T10" s="17">
        <v>0.38778612772156501</v>
      </c>
      <c r="U10" s="17">
        <v>0.47830492304598698</v>
      </c>
      <c r="V10" s="17">
        <v>0.41467397743999102</v>
      </c>
      <c r="W10" s="17">
        <v>0.33603766078021202</v>
      </c>
      <c r="X10" s="17">
        <v>0.3808721831936</v>
      </c>
      <c r="Y10" s="17">
        <v>0.36056351620757299</v>
      </c>
      <c r="Z10" s="17">
        <v>0.41222972086982801</v>
      </c>
      <c r="AA10" s="17">
        <v>0.406744678256239</v>
      </c>
      <c r="AB10" s="17">
        <v>0.47943180045103001</v>
      </c>
      <c r="AC10" s="17">
        <v>0.43638188816892998</v>
      </c>
      <c r="AD10" s="17">
        <v>0.33915693746313302</v>
      </c>
      <c r="AE10" s="17"/>
      <c r="AF10" s="17">
        <v>0.33616284692449699</v>
      </c>
      <c r="AG10" s="17">
        <v>0.43668764682132899</v>
      </c>
      <c r="AH10" s="17">
        <v>0.38409808720772298</v>
      </c>
      <c r="AI10" s="17"/>
      <c r="AJ10" s="17">
        <v>0.36613959071602498</v>
      </c>
      <c r="AK10" s="17">
        <v>0.45159025177112699</v>
      </c>
      <c r="AL10" s="17">
        <v>0.43459969367823398</v>
      </c>
      <c r="AM10" s="17">
        <v>0.29624751864021898</v>
      </c>
      <c r="AN10" s="17">
        <v>0.306785919154134</v>
      </c>
      <c r="AO10" s="17"/>
      <c r="AP10" s="17">
        <v>0.395172751763534</v>
      </c>
      <c r="AQ10" s="17">
        <v>0.45541133179228599</v>
      </c>
      <c r="AR10" s="17">
        <v>0.43631522535554002</v>
      </c>
      <c r="AS10" s="17">
        <v>0.33116207301843498</v>
      </c>
      <c r="AT10" s="17">
        <v>0.342000433273632</v>
      </c>
      <c r="AU10" s="17"/>
      <c r="AV10" s="17">
        <v>0.347756286819703</v>
      </c>
      <c r="AW10" s="17">
        <v>0.43435897480407598</v>
      </c>
      <c r="AX10" s="17">
        <v>0.43934357832228799</v>
      </c>
      <c r="AY10" s="17">
        <v>0.43639278167725598</v>
      </c>
      <c r="AZ10" s="17">
        <v>0.171018829762486</v>
      </c>
    </row>
    <row r="11" spans="2:52" ht="30">
      <c r="B11" s="18" t="s">
        <v>316</v>
      </c>
      <c r="C11" s="17">
        <v>0.242985289458717</v>
      </c>
      <c r="D11" s="17">
        <v>0.212425688496201</v>
      </c>
      <c r="E11" s="17">
        <v>0.26828751403544798</v>
      </c>
      <c r="F11" s="17"/>
      <c r="G11" s="17">
        <v>0.19225371681784401</v>
      </c>
      <c r="H11" s="17">
        <v>0.16581774211207601</v>
      </c>
      <c r="I11" s="17">
        <v>0.19699010663300301</v>
      </c>
      <c r="J11" s="17">
        <v>0.23468159458486401</v>
      </c>
      <c r="K11" s="17">
        <v>0.31383288884223898</v>
      </c>
      <c r="L11" s="17">
        <v>0.33394278209385297</v>
      </c>
      <c r="M11" s="17"/>
      <c r="N11" s="17">
        <v>0.237796892186564</v>
      </c>
      <c r="O11" s="17">
        <v>0.26004698009742</v>
      </c>
      <c r="P11" s="17">
        <v>0.23555440823592599</v>
      </c>
      <c r="Q11" s="17">
        <v>0.23813491907816001</v>
      </c>
      <c r="R11" s="17"/>
      <c r="S11" s="17">
        <v>0.16603299506795299</v>
      </c>
      <c r="T11" s="17">
        <v>0.22721818538338501</v>
      </c>
      <c r="U11" s="17">
        <v>0.23907689865300399</v>
      </c>
      <c r="V11" s="17">
        <v>0.27649445565839398</v>
      </c>
      <c r="W11" s="17">
        <v>0.26842055262898201</v>
      </c>
      <c r="X11" s="17">
        <v>0.25701199351158899</v>
      </c>
      <c r="Y11" s="17">
        <v>0.31182868270821201</v>
      </c>
      <c r="Z11" s="17">
        <v>0.191663133971189</v>
      </c>
      <c r="AA11" s="17">
        <v>0.22611566761226301</v>
      </c>
      <c r="AB11" s="17">
        <v>0.27980663295449698</v>
      </c>
      <c r="AC11" s="17">
        <v>0.24811905057283701</v>
      </c>
      <c r="AD11" s="17">
        <v>0.281211434543917</v>
      </c>
      <c r="AE11" s="17"/>
      <c r="AF11" s="17">
        <v>0.30062985722661301</v>
      </c>
      <c r="AG11" s="17">
        <v>0.235938714633465</v>
      </c>
      <c r="AH11" s="17">
        <v>0.187795610351597</v>
      </c>
      <c r="AI11" s="17"/>
      <c r="AJ11" s="17">
        <v>0.28402991980280501</v>
      </c>
      <c r="AK11" s="17">
        <v>0.20760751792697299</v>
      </c>
      <c r="AL11" s="17">
        <v>0.20812396236583</v>
      </c>
      <c r="AM11" s="17">
        <v>0.15743745355370301</v>
      </c>
      <c r="AN11" s="17">
        <v>0.22316288477409599</v>
      </c>
      <c r="AO11" s="17"/>
      <c r="AP11" s="17">
        <v>0.245987475672343</v>
      </c>
      <c r="AQ11" s="17">
        <v>0.206106727517573</v>
      </c>
      <c r="AR11" s="17">
        <v>0.18671382032683501</v>
      </c>
      <c r="AS11" s="17">
        <v>0.30363376542507697</v>
      </c>
      <c r="AT11" s="17">
        <v>0.30169755998780901</v>
      </c>
      <c r="AU11" s="17"/>
      <c r="AV11" s="17">
        <v>0.245567290660719</v>
      </c>
      <c r="AW11" s="17">
        <v>0.26528635983118598</v>
      </c>
      <c r="AX11" s="17">
        <v>0.214379288552379</v>
      </c>
      <c r="AY11" s="17">
        <v>0.21995414124271101</v>
      </c>
      <c r="AZ11" s="17">
        <v>9.5327582486118403E-2</v>
      </c>
    </row>
    <row r="12" spans="2:52" ht="30">
      <c r="B12" s="18" t="s">
        <v>317</v>
      </c>
      <c r="C12" s="17">
        <v>9.0308840443302896E-2</v>
      </c>
      <c r="D12" s="17">
        <v>9.4077035137159801E-2</v>
      </c>
      <c r="E12" s="17">
        <v>8.7603025010724395E-2</v>
      </c>
      <c r="F12" s="17"/>
      <c r="G12" s="17">
        <v>7.4665147819965805E-2</v>
      </c>
      <c r="H12" s="17">
        <v>3.0601113459703799E-2</v>
      </c>
      <c r="I12" s="17">
        <v>6.4288062952908606E-2</v>
      </c>
      <c r="J12" s="17">
        <v>0.12788638958993201</v>
      </c>
      <c r="K12" s="17">
        <v>0.123017551175858</v>
      </c>
      <c r="L12" s="17">
        <v>0.117281224500771</v>
      </c>
      <c r="M12" s="17"/>
      <c r="N12" s="17">
        <v>7.9621578846918797E-2</v>
      </c>
      <c r="O12" s="17">
        <v>0.10080776009851999</v>
      </c>
      <c r="P12" s="17">
        <v>0.108730748187491</v>
      </c>
      <c r="Q12" s="17">
        <v>7.4225601481635498E-2</v>
      </c>
      <c r="R12" s="17"/>
      <c r="S12" s="17">
        <v>9.7884197358099806E-2</v>
      </c>
      <c r="T12" s="17">
        <v>0.11140287552183201</v>
      </c>
      <c r="U12" s="17">
        <v>1.24199195797685E-2</v>
      </c>
      <c r="V12" s="17">
        <v>7.6778024636705605E-2</v>
      </c>
      <c r="W12" s="17">
        <v>0.119918955004608</v>
      </c>
      <c r="X12" s="17">
        <v>8.9368999803180596E-2</v>
      </c>
      <c r="Y12" s="17">
        <v>8.1702365381084996E-2</v>
      </c>
      <c r="Z12" s="17">
        <v>0.14253844926727999</v>
      </c>
      <c r="AA12" s="17">
        <v>0.109358532387909</v>
      </c>
      <c r="AB12" s="17">
        <v>6.5483748234180197E-2</v>
      </c>
      <c r="AC12" s="17">
        <v>0.103910095286518</v>
      </c>
      <c r="AD12" s="17">
        <v>6.3968864965913405E-2</v>
      </c>
      <c r="AE12" s="17"/>
      <c r="AF12" s="17">
        <v>0.118156560867899</v>
      </c>
      <c r="AG12" s="17">
        <v>6.3072193844834201E-2</v>
      </c>
      <c r="AH12" s="17">
        <v>0.117414819797014</v>
      </c>
      <c r="AI12" s="17"/>
      <c r="AJ12" s="17">
        <v>9.6654514393496302E-2</v>
      </c>
      <c r="AK12" s="17">
        <v>5.6820698617108797E-2</v>
      </c>
      <c r="AL12" s="17">
        <v>0.131949915961346</v>
      </c>
      <c r="AM12" s="17">
        <v>6.6421971470721097E-2</v>
      </c>
      <c r="AN12" s="17">
        <v>0.14403270532130499</v>
      </c>
      <c r="AO12" s="17"/>
      <c r="AP12" s="17">
        <v>8.2642426415294803E-2</v>
      </c>
      <c r="AQ12" s="17">
        <v>5.8927391780113303E-2</v>
      </c>
      <c r="AR12" s="17">
        <v>0.112556048716576</v>
      </c>
      <c r="AS12" s="17">
        <v>0.13214969443307001</v>
      </c>
      <c r="AT12" s="17">
        <v>9.7817942010115205E-2</v>
      </c>
      <c r="AU12" s="17"/>
      <c r="AV12" s="17">
        <v>9.96933423461491E-2</v>
      </c>
      <c r="AW12" s="17">
        <v>0.10641687297302101</v>
      </c>
      <c r="AX12" s="17">
        <v>7.0735019466959995E-2</v>
      </c>
      <c r="AY12" s="17">
        <v>1.1866407982691099E-2</v>
      </c>
      <c r="AZ12" s="17">
        <v>0.10297293787169801</v>
      </c>
    </row>
    <row r="13" spans="2:52">
      <c r="B13" s="18" t="s">
        <v>61</v>
      </c>
      <c r="C13" s="19">
        <v>7.2340637974030994E-2</v>
      </c>
      <c r="D13" s="19">
        <v>7.5486160235878494E-2</v>
      </c>
      <c r="E13" s="19">
        <v>6.8259087636768301E-2</v>
      </c>
      <c r="F13" s="19"/>
      <c r="G13" s="19">
        <v>2.08238467626547E-2</v>
      </c>
      <c r="H13" s="19">
        <v>8.3406315868199798E-2</v>
      </c>
      <c r="I13" s="19">
        <v>7.5470845942970793E-2</v>
      </c>
      <c r="J13" s="19">
        <v>9.3161614523917705E-2</v>
      </c>
      <c r="K13" s="19">
        <v>8.9386117656546998E-2</v>
      </c>
      <c r="L13" s="19">
        <v>6.6555294461919906E-2</v>
      </c>
      <c r="M13" s="19"/>
      <c r="N13" s="19">
        <v>5.0196988470889201E-2</v>
      </c>
      <c r="O13" s="19">
        <v>6.3804171094566597E-2</v>
      </c>
      <c r="P13" s="19">
        <v>6.4770903088933907E-2</v>
      </c>
      <c r="Q13" s="19">
        <v>0.11523500609137401</v>
      </c>
      <c r="R13" s="19"/>
      <c r="S13" s="19">
        <v>8.5753398396205494E-2</v>
      </c>
      <c r="T13" s="19">
        <v>9.6578968509385202E-2</v>
      </c>
      <c r="U13" s="19">
        <v>7.3723159740565994E-2</v>
      </c>
      <c r="V13" s="19">
        <v>0.10305641314415601</v>
      </c>
      <c r="W13" s="19">
        <v>5.6457337832854199E-2</v>
      </c>
      <c r="X13" s="19">
        <v>4.3241636387048303E-2</v>
      </c>
      <c r="Y13" s="19">
        <v>0.12115089284623599</v>
      </c>
      <c r="Z13" s="19">
        <v>6.7825843669023902E-2</v>
      </c>
      <c r="AA13" s="19">
        <v>1.7263906661521399E-2</v>
      </c>
      <c r="AB13" s="19">
        <v>6.6262560456306005E-2</v>
      </c>
      <c r="AC13" s="19">
        <v>3.9593438826754798E-2</v>
      </c>
      <c r="AD13" s="19">
        <v>6.8495333390100194E-2</v>
      </c>
      <c r="AE13" s="19"/>
      <c r="AF13" s="19">
        <v>8.4940737219380405E-2</v>
      </c>
      <c r="AG13" s="19">
        <v>4.9410068623917898E-2</v>
      </c>
      <c r="AH13" s="19">
        <v>0.130317859657055</v>
      </c>
      <c r="AI13" s="19"/>
      <c r="AJ13" s="19">
        <v>4.60571925856939E-2</v>
      </c>
      <c r="AK13" s="19">
        <v>5.60407584777977E-2</v>
      </c>
      <c r="AL13" s="19">
        <v>4.6703904423682802E-2</v>
      </c>
      <c r="AM13" s="19">
        <v>0.350966264070256</v>
      </c>
      <c r="AN13" s="19">
        <v>0.16990588501017601</v>
      </c>
      <c r="AO13" s="19"/>
      <c r="AP13" s="19">
        <v>5.32101709475774E-2</v>
      </c>
      <c r="AQ13" s="19">
        <v>4.6301441877612301E-2</v>
      </c>
      <c r="AR13" s="19">
        <v>7.6920682001508603E-2</v>
      </c>
      <c r="AS13" s="19">
        <v>7.9048389878892303E-2</v>
      </c>
      <c r="AT13" s="19">
        <v>0.14325509964049599</v>
      </c>
      <c r="AU13" s="19"/>
      <c r="AV13" s="19">
        <v>0.121113964459319</v>
      </c>
      <c r="AW13" s="19">
        <v>4.8014050274779202E-2</v>
      </c>
      <c r="AX13" s="19">
        <v>4.5808300361392697E-2</v>
      </c>
      <c r="AY13" s="19">
        <v>4.9242363274594199E-2</v>
      </c>
      <c r="AZ13" s="19">
        <v>0.115119786105914</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319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1018</v>
      </c>
      <c r="D7" s="10">
        <v>509</v>
      </c>
      <c r="E7" s="10">
        <v>505</v>
      </c>
      <c r="F7" s="10"/>
      <c r="G7" s="10">
        <v>123</v>
      </c>
      <c r="H7" s="10">
        <v>169</v>
      </c>
      <c r="I7" s="10">
        <v>173</v>
      </c>
      <c r="J7" s="10">
        <v>178</v>
      </c>
      <c r="K7" s="10">
        <v>154</v>
      </c>
      <c r="L7" s="10">
        <v>221</v>
      </c>
      <c r="M7" s="10"/>
      <c r="N7" s="10">
        <v>323</v>
      </c>
      <c r="O7" s="10">
        <v>265</v>
      </c>
      <c r="P7" s="10">
        <v>169</v>
      </c>
      <c r="Q7" s="10">
        <v>259</v>
      </c>
      <c r="R7" s="10"/>
      <c r="S7" s="10">
        <v>129</v>
      </c>
      <c r="T7" s="10">
        <v>130</v>
      </c>
      <c r="U7" s="10">
        <v>88</v>
      </c>
      <c r="V7" s="10">
        <v>92</v>
      </c>
      <c r="W7" s="10">
        <v>79</v>
      </c>
      <c r="X7" s="10">
        <v>93</v>
      </c>
      <c r="Y7" s="10">
        <v>100</v>
      </c>
      <c r="Z7" s="10">
        <v>44</v>
      </c>
      <c r="AA7" s="10">
        <v>126</v>
      </c>
      <c r="AB7" s="10">
        <v>60</v>
      </c>
      <c r="AC7" s="10">
        <v>43</v>
      </c>
      <c r="AD7" s="10">
        <v>34</v>
      </c>
      <c r="AE7" s="10"/>
      <c r="AF7" s="10">
        <v>368</v>
      </c>
      <c r="AG7" s="10">
        <v>404</v>
      </c>
      <c r="AH7" s="10">
        <v>148</v>
      </c>
      <c r="AI7" s="10"/>
      <c r="AJ7" s="10">
        <v>380</v>
      </c>
      <c r="AK7" s="10">
        <v>287</v>
      </c>
      <c r="AL7" s="10">
        <v>70</v>
      </c>
      <c r="AM7" s="10">
        <v>9</v>
      </c>
      <c r="AN7" s="10">
        <v>132</v>
      </c>
      <c r="AO7" s="10"/>
      <c r="AP7" s="10">
        <v>214</v>
      </c>
      <c r="AQ7" s="10">
        <v>375</v>
      </c>
      <c r="AR7" s="10">
        <v>74</v>
      </c>
      <c r="AS7" s="10">
        <v>124</v>
      </c>
      <c r="AT7" s="10">
        <v>110</v>
      </c>
      <c r="AU7" s="10"/>
      <c r="AV7" s="10">
        <v>278</v>
      </c>
      <c r="AW7" s="10">
        <v>209</v>
      </c>
      <c r="AX7" s="10">
        <v>258</v>
      </c>
      <c r="AY7" s="10">
        <v>97</v>
      </c>
      <c r="AZ7" s="10">
        <v>24</v>
      </c>
    </row>
    <row r="8" spans="2:52" ht="30" customHeight="1">
      <c r="B8" s="11" t="s">
        <v>68</v>
      </c>
      <c r="C8" s="11">
        <v>1006</v>
      </c>
      <c r="D8" s="11">
        <v>493</v>
      </c>
      <c r="E8" s="11">
        <v>508</v>
      </c>
      <c r="F8" s="11"/>
      <c r="G8" s="11">
        <v>133</v>
      </c>
      <c r="H8" s="11">
        <v>168</v>
      </c>
      <c r="I8" s="11">
        <v>170</v>
      </c>
      <c r="J8" s="11">
        <v>177</v>
      </c>
      <c r="K8" s="11">
        <v>147</v>
      </c>
      <c r="L8" s="11">
        <v>212</v>
      </c>
      <c r="M8" s="11"/>
      <c r="N8" s="11">
        <v>284</v>
      </c>
      <c r="O8" s="11">
        <v>243</v>
      </c>
      <c r="P8" s="11">
        <v>200</v>
      </c>
      <c r="Q8" s="11">
        <v>277</v>
      </c>
      <c r="R8" s="11"/>
      <c r="S8" s="11">
        <v>132</v>
      </c>
      <c r="T8" s="11">
        <v>119</v>
      </c>
      <c r="U8" s="11">
        <v>84</v>
      </c>
      <c r="V8" s="11">
        <v>87</v>
      </c>
      <c r="W8" s="11">
        <v>74</v>
      </c>
      <c r="X8" s="11">
        <v>92</v>
      </c>
      <c r="Y8" s="11">
        <v>94</v>
      </c>
      <c r="Z8" s="11">
        <v>39</v>
      </c>
      <c r="AA8" s="11">
        <v>124</v>
      </c>
      <c r="AB8" s="11">
        <v>77</v>
      </c>
      <c r="AC8" s="11">
        <v>45</v>
      </c>
      <c r="AD8" s="11">
        <v>37</v>
      </c>
      <c r="AE8" s="11"/>
      <c r="AF8" s="11">
        <v>361</v>
      </c>
      <c r="AG8" s="11">
        <v>396</v>
      </c>
      <c r="AH8" s="11">
        <v>149</v>
      </c>
      <c r="AI8" s="11"/>
      <c r="AJ8" s="11">
        <v>367</v>
      </c>
      <c r="AK8" s="11">
        <v>279</v>
      </c>
      <c r="AL8" s="11">
        <v>68</v>
      </c>
      <c r="AM8" s="11">
        <v>8</v>
      </c>
      <c r="AN8" s="11">
        <v>134</v>
      </c>
      <c r="AO8" s="11"/>
      <c r="AP8" s="11">
        <v>208</v>
      </c>
      <c r="AQ8" s="11">
        <v>370</v>
      </c>
      <c r="AR8" s="11">
        <v>73</v>
      </c>
      <c r="AS8" s="11">
        <v>121</v>
      </c>
      <c r="AT8" s="11">
        <v>109</v>
      </c>
      <c r="AU8" s="11"/>
      <c r="AV8" s="11">
        <v>283</v>
      </c>
      <c r="AW8" s="11">
        <v>212</v>
      </c>
      <c r="AX8" s="11">
        <v>249</v>
      </c>
      <c r="AY8" s="11">
        <v>91</v>
      </c>
      <c r="AZ8" s="11">
        <v>19</v>
      </c>
    </row>
    <row r="9" spans="2:52" ht="30">
      <c r="B9" s="18" t="s">
        <v>314</v>
      </c>
      <c r="C9" s="17">
        <v>8.9956238776073699E-2</v>
      </c>
      <c r="D9" s="17">
        <v>0.109141854933785</v>
      </c>
      <c r="E9" s="17">
        <v>7.2102662154218899E-2</v>
      </c>
      <c r="F9" s="17"/>
      <c r="G9" s="17">
        <v>0.10709008028255999</v>
      </c>
      <c r="H9" s="17">
        <v>0.14592785707995801</v>
      </c>
      <c r="I9" s="17">
        <v>0.14686761585140001</v>
      </c>
      <c r="J9" s="17">
        <v>8.4467570530059502E-2</v>
      </c>
      <c r="K9" s="17">
        <v>4.32577914118846E-2</v>
      </c>
      <c r="L9" s="17">
        <v>2.5978663774866E-2</v>
      </c>
      <c r="M9" s="17"/>
      <c r="N9" s="17">
        <v>0.10721687961243601</v>
      </c>
      <c r="O9" s="17">
        <v>5.6017336709658999E-2</v>
      </c>
      <c r="P9" s="17">
        <v>0.10482898062199</v>
      </c>
      <c r="Q9" s="17">
        <v>9.1875297323067998E-2</v>
      </c>
      <c r="R9" s="17"/>
      <c r="S9" s="17">
        <v>0.154482130519568</v>
      </c>
      <c r="T9" s="17">
        <v>4.7289602339218299E-2</v>
      </c>
      <c r="U9" s="17">
        <v>4.4778131019521203E-2</v>
      </c>
      <c r="V9" s="17">
        <v>3.4616623740642401E-2</v>
      </c>
      <c r="W9" s="17">
        <v>7.5991516799467002E-2</v>
      </c>
      <c r="X9" s="17">
        <v>0.11103977841618901</v>
      </c>
      <c r="Y9" s="17">
        <v>7.8658166566942703E-2</v>
      </c>
      <c r="Z9" s="17">
        <v>6.6866453781330201E-2</v>
      </c>
      <c r="AA9" s="17">
        <v>8.6050995300370997E-2</v>
      </c>
      <c r="AB9" s="17">
        <v>0.13494298565413099</v>
      </c>
      <c r="AC9" s="17">
        <v>0.171969174165685</v>
      </c>
      <c r="AD9" s="17">
        <v>8.1439304920603903E-2</v>
      </c>
      <c r="AE9" s="17"/>
      <c r="AF9" s="17">
        <v>5.6549717137166999E-2</v>
      </c>
      <c r="AG9" s="17">
        <v>0.12888978272873799</v>
      </c>
      <c r="AH9" s="17">
        <v>7.1261694709668297E-2</v>
      </c>
      <c r="AI9" s="17"/>
      <c r="AJ9" s="17">
        <v>9.4801920835659498E-2</v>
      </c>
      <c r="AK9" s="17">
        <v>0.103588376671803</v>
      </c>
      <c r="AL9" s="17">
        <v>0.133816484012522</v>
      </c>
      <c r="AM9" s="17">
        <v>0.20969495390908199</v>
      </c>
      <c r="AN9" s="17">
        <v>6.3613271201626395E-2</v>
      </c>
      <c r="AO9" s="17"/>
      <c r="AP9" s="17">
        <v>0.100469979387918</v>
      </c>
      <c r="AQ9" s="17">
        <v>0.110840798719182</v>
      </c>
      <c r="AR9" s="17">
        <v>0.15341341692183799</v>
      </c>
      <c r="AS9" s="17">
        <v>6.0590843918976997E-2</v>
      </c>
      <c r="AT9" s="17">
        <v>3.2133708244225602E-2</v>
      </c>
      <c r="AU9" s="17"/>
      <c r="AV9" s="17">
        <v>9.3361061734093406E-2</v>
      </c>
      <c r="AW9" s="17">
        <v>5.6987124077758501E-2</v>
      </c>
      <c r="AX9" s="17">
        <v>8.3178994831543202E-2</v>
      </c>
      <c r="AY9" s="17">
        <v>0.204453291947643</v>
      </c>
      <c r="AZ9" s="17">
        <v>0.213814081976821</v>
      </c>
    </row>
    <row r="10" spans="2:52" ht="30">
      <c r="B10" s="18" t="s">
        <v>315</v>
      </c>
      <c r="C10" s="17">
        <v>0.18481321069498899</v>
      </c>
      <c r="D10" s="17">
        <v>0.211346002468245</v>
      </c>
      <c r="E10" s="17">
        <v>0.16064052086799199</v>
      </c>
      <c r="F10" s="17"/>
      <c r="G10" s="17">
        <v>0.25438418957313302</v>
      </c>
      <c r="H10" s="17">
        <v>0.19799948866650799</v>
      </c>
      <c r="I10" s="17">
        <v>0.206392195772025</v>
      </c>
      <c r="J10" s="17">
        <v>0.194895288714623</v>
      </c>
      <c r="K10" s="17">
        <v>0.165433991867142</v>
      </c>
      <c r="L10" s="17">
        <v>0.118404958986287</v>
      </c>
      <c r="M10" s="17"/>
      <c r="N10" s="17">
        <v>0.185377689025855</v>
      </c>
      <c r="O10" s="17">
        <v>0.15650296743883399</v>
      </c>
      <c r="P10" s="17">
        <v>0.23210175617508799</v>
      </c>
      <c r="Q10" s="17">
        <v>0.17241568573007601</v>
      </c>
      <c r="R10" s="17"/>
      <c r="S10" s="17">
        <v>0.25432325200837003</v>
      </c>
      <c r="T10" s="17">
        <v>0.19294910888067701</v>
      </c>
      <c r="U10" s="17">
        <v>0.16363513877024</v>
      </c>
      <c r="V10" s="17">
        <v>0.19996126111844001</v>
      </c>
      <c r="W10" s="17">
        <v>0.159928845339526</v>
      </c>
      <c r="X10" s="17">
        <v>0.228661751149658</v>
      </c>
      <c r="Y10" s="17">
        <v>0.169314380939565</v>
      </c>
      <c r="Z10" s="17">
        <v>0.11917146514249501</v>
      </c>
      <c r="AA10" s="17">
        <v>0.18110831646042999</v>
      </c>
      <c r="AB10" s="17">
        <v>6.5778090255584606E-2</v>
      </c>
      <c r="AC10" s="17">
        <v>0.23827796428786799</v>
      </c>
      <c r="AD10" s="17">
        <v>0.17061747985860101</v>
      </c>
      <c r="AE10" s="17"/>
      <c r="AF10" s="17">
        <v>0.212826509940505</v>
      </c>
      <c r="AG10" s="17">
        <v>0.180871049263502</v>
      </c>
      <c r="AH10" s="17">
        <v>0.122647398523015</v>
      </c>
      <c r="AI10" s="17"/>
      <c r="AJ10" s="17">
        <v>0.18472547386275001</v>
      </c>
      <c r="AK10" s="17">
        <v>0.242636410586206</v>
      </c>
      <c r="AL10" s="17">
        <v>0.190476062580895</v>
      </c>
      <c r="AM10" s="17">
        <v>0</v>
      </c>
      <c r="AN10" s="17">
        <v>0.13759513222681599</v>
      </c>
      <c r="AO10" s="17"/>
      <c r="AP10" s="17">
        <v>0.20055515974296101</v>
      </c>
      <c r="AQ10" s="17">
        <v>0.220500933870134</v>
      </c>
      <c r="AR10" s="17">
        <v>0.26782194647908097</v>
      </c>
      <c r="AS10" s="17">
        <v>0.175581412646209</v>
      </c>
      <c r="AT10" s="17">
        <v>6.2889581123397098E-2</v>
      </c>
      <c r="AU10" s="17"/>
      <c r="AV10" s="17">
        <v>0.166493611749915</v>
      </c>
      <c r="AW10" s="17">
        <v>0.19342554297088899</v>
      </c>
      <c r="AX10" s="17">
        <v>0.19251214102119399</v>
      </c>
      <c r="AY10" s="17">
        <v>0.22785186241114699</v>
      </c>
      <c r="AZ10" s="17">
        <v>0.27629268343769697</v>
      </c>
    </row>
    <row r="11" spans="2:52" ht="30">
      <c r="B11" s="18" t="s">
        <v>316</v>
      </c>
      <c r="C11" s="17">
        <v>0.31014956412885403</v>
      </c>
      <c r="D11" s="17">
        <v>0.298680642270441</v>
      </c>
      <c r="E11" s="17">
        <v>0.31924949586483198</v>
      </c>
      <c r="F11" s="17"/>
      <c r="G11" s="17">
        <v>0.35487760039729299</v>
      </c>
      <c r="H11" s="17">
        <v>0.29577248887772001</v>
      </c>
      <c r="I11" s="17">
        <v>0.320734777186233</v>
      </c>
      <c r="J11" s="17">
        <v>0.27571712285783301</v>
      </c>
      <c r="K11" s="17">
        <v>0.31315803864026898</v>
      </c>
      <c r="L11" s="17">
        <v>0.31166662250983701</v>
      </c>
      <c r="M11" s="17"/>
      <c r="N11" s="17">
        <v>0.31233117000779698</v>
      </c>
      <c r="O11" s="17">
        <v>0.34094280023276202</v>
      </c>
      <c r="P11" s="17">
        <v>0.32643147905012798</v>
      </c>
      <c r="Q11" s="17">
        <v>0.27139028837773399</v>
      </c>
      <c r="R11" s="17"/>
      <c r="S11" s="17">
        <v>0.22242779946805</v>
      </c>
      <c r="T11" s="17">
        <v>0.24303804922480199</v>
      </c>
      <c r="U11" s="17">
        <v>0.32232213565093898</v>
      </c>
      <c r="V11" s="17">
        <v>0.29966828990946998</v>
      </c>
      <c r="W11" s="17">
        <v>0.36959826556699499</v>
      </c>
      <c r="X11" s="17">
        <v>0.310526148424068</v>
      </c>
      <c r="Y11" s="17">
        <v>0.34381618038508399</v>
      </c>
      <c r="Z11" s="17">
        <v>0.44504402616754402</v>
      </c>
      <c r="AA11" s="17">
        <v>0.30073062613568502</v>
      </c>
      <c r="AB11" s="17">
        <v>0.36060090314340698</v>
      </c>
      <c r="AC11" s="17">
        <v>0.33805280729731502</v>
      </c>
      <c r="AD11" s="17">
        <v>0.37745659629546102</v>
      </c>
      <c r="AE11" s="17"/>
      <c r="AF11" s="17">
        <v>0.29958306815621299</v>
      </c>
      <c r="AG11" s="17">
        <v>0.30624091790413299</v>
      </c>
      <c r="AH11" s="17">
        <v>0.33562246039545501</v>
      </c>
      <c r="AI11" s="17"/>
      <c r="AJ11" s="17">
        <v>0.33254371267221999</v>
      </c>
      <c r="AK11" s="17">
        <v>0.29751325644646998</v>
      </c>
      <c r="AL11" s="17">
        <v>0.25003646121196799</v>
      </c>
      <c r="AM11" s="17">
        <v>0</v>
      </c>
      <c r="AN11" s="17">
        <v>0.26496018813849098</v>
      </c>
      <c r="AO11" s="17"/>
      <c r="AP11" s="17">
        <v>0.31163696891925702</v>
      </c>
      <c r="AQ11" s="17">
        <v>0.30850774474930698</v>
      </c>
      <c r="AR11" s="17">
        <v>0.237028272698907</v>
      </c>
      <c r="AS11" s="17">
        <v>0.37918196203522597</v>
      </c>
      <c r="AT11" s="17">
        <v>0.27781227878291598</v>
      </c>
      <c r="AU11" s="17"/>
      <c r="AV11" s="17">
        <v>0.29476387250681801</v>
      </c>
      <c r="AW11" s="17">
        <v>0.33449314125010798</v>
      </c>
      <c r="AX11" s="17">
        <v>0.32158372898139997</v>
      </c>
      <c r="AY11" s="17">
        <v>0.27544302843846902</v>
      </c>
      <c r="AZ11" s="17">
        <v>0.11687907075602801</v>
      </c>
    </row>
    <row r="12" spans="2:52" ht="30">
      <c r="B12" s="18" t="s">
        <v>317</v>
      </c>
      <c r="C12" s="17">
        <v>0.29000292552072698</v>
      </c>
      <c r="D12" s="17">
        <v>0.27198906625681202</v>
      </c>
      <c r="E12" s="17">
        <v>0.30997686487352999</v>
      </c>
      <c r="F12" s="17"/>
      <c r="G12" s="17">
        <v>0.211780640537162</v>
      </c>
      <c r="H12" s="17">
        <v>0.20918653834956699</v>
      </c>
      <c r="I12" s="17">
        <v>0.229848785796225</v>
      </c>
      <c r="J12" s="17">
        <v>0.31419365348850098</v>
      </c>
      <c r="K12" s="17">
        <v>0.33278385878019801</v>
      </c>
      <c r="L12" s="17">
        <v>0.40177211382348199</v>
      </c>
      <c r="M12" s="17"/>
      <c r="N12" s="17">
        <v>0.30473490763175298</v>
      </c>
      <c r="O12" s="17">
        <v>0.322782001147703</v>
      </c>
      <c r="P12" s="17">
        <v>0.22229451196571101</v>
      </c>
      <c r="Q12" s="17">
        <v>0.29723168915269299</v>
      </c>
      <c r="R12" s="17"/>
      <c r="S12" s="17">
        <v>0.24811412969257499</v>
      </c>
      <c r="T12" s="17">
        <v>0.33010438831194899</v>
      </c>
      <c r="U12" s="17">
        <v>0.350841901369149</v>
      </c>
      <c r="V12" s="17">
        <v>0.355607436782857</v>
      </c>
      <c r="W12" s="17">
        <v>0.31022332437193301</v>
      </c>
      <c r="X12" s="17">
        <v>0.225574797211399</v>
      </c>
      <c r="Y12" s="17">
        <v>0.26656353751241602</v>
      </c>
      <c r="Z12" s="17">
        <v>0.21776947561464099</v>
      </c>
      <c r="AA12" s="17">
        <v>0.31887072877411898</v>
      </c>
      <c r="AB12" s="17">
        <v>0.32800556706060202</v>
      </c>
      <c r="AC12" s="17">
        <v>0.158777236186608</v>
      </c>
      <c r="AD12" s="17">
        <v>0.254742113419337</v>
      </c>
      <c r="AE12" s="17"/>
      <c r="AF12" s="17">
        <v>0.30966704502954601</v>
      </c>
      <c r="AG12" s="17">
        <v>0.28719956608354302</v>
      </c>
      <c r="AH12" s="17">
        <v>0.26751139438465898</v>
      </c>
      <c r="AI12" s="17"/>
      <c r="AJ12" s="17">
        <v>0.304710258896432</v>
      </c>
      <c r="AK12" s="17">
        <v>0.25117415724511399</v>
      </c>
      <c r="AL12" s="17">
        <v>0.31224202340108398</v>
      </c>
      <c r="AM12" s="17">
        <v>0.11733551643712201</v>
      </c>
      <c r="AN12" s="17">
        <v>0.28762690765195498</v>
      </c>
      <c r="AO12" s="17"/>
      <c r="AP12" s="17">
        <v>0.292168371982723</v>
      </c>
      <c r="AQ12" s="17">
        <v>0.25314908036521799</v>
      </c>
      <c r="AR12" s="17">
        <v>0.29052869615927701</v>
      </c>
      <c r="AS12" s="17">
        <v>0.26244734040281598</v>
      </c>
      <c r="AT12" s="17">
        <v>0.352698327114424</v>
      </c>
      <c r="AU12" s="17"/>
      <c r="AV12" s="17">
        <v>0.27630554818578801</v>
      </c>
      <c r="AW12" s="17">
        <v>0.31922962439119501</v>
      </c>
      <c r="AX12" s="17">
        <v>0.31503550624971899</v>
      </c>
      <c r="AY12" s="17">
        <v>0.200836413097638</v>
      </c>
      <c r="AZ12" s="17">
        <v>0.21740556633654101</v>
      </c>
    </row>
    <row r="13" spans="2:52">
      <c r="B13" s="18" t="s">
        <v>61</v>
      </c>
      <c r="C13" s="19">
        <v>0.125078060879356</v>
      </c>
      <c r="D13" s="19">
        <v>0.108842434070717</v>
      </c>
      <c r="E13" s="19">
        <v>0.138030456239427</v>
      </c>
      <c r="F13" s="19"/>
      <c r="G13" s="19">
        <v>7.1867489209852295E-2</v>
      </c>
      <c r="H13" s="19">
        <v>0.151113627026248</v>
      </c>
      <c r="I13" s="19">
        <v>9.6156625394117401E-2</v>
      </c>
      <c r="J13" s="19">
        <v>0.130726364408984</v>
      </c>
      <c r="K13" s="19">
        <v>0.145366319300506</v>
      </c>
      <c r="L13" s="19">
        <v>0.14217764090552801</v>
      </c>
      <c r="M13" s="19"/>
      <c r="N13" s="19">
        <v>9.0339353722159704E-2</v>
      </c>
      <c r="O13" s="19">
        <v>0.123754894471042</v>
      </c>
      <c r="P13" s="19">
        <v>0.114343272187083</v>
      </c>
      <c r="Q13" s="19">
        <v>0.167087039416429</v>
      </c>
      <c r="R13" s="19"/>
      <c r="S13" s="19">
        <v>0.120652688311437</v>
      </c>
      <c r="T13" s="19">
        <v>0.18661885124335301</v>
      </c>
      <c r="U13" s="19">
        <v>0.118422693190151</v>
      </c>
      <c r="V13" s="19">
        <v>0.11014638844859</v>
      </c>
      <c r="W13" s="19">
        <v>8.4258047922079804E-2</v>
      </c>
      <c r="X13" s="19">
        <v>0.124197524798686</v>
      </c>
      <c r="Y13" s="19">
        <v>0.141647734595992</v>
      </c>
      <c r="Z13" s="19">
        <v>0.15114857929399</v>
      </c>
      <c r="AA13" s="19">
        <v>0.11323933332939499</v>
      </c>
      <c r="AB13" s="19">
        <v>0.110672453886274</v>
      </c>
      <c r="AC13" s="19">
        <v>9.2922818062524101E-2</v>
      </c>
      <c r="AD13" s="19">
        <v>0.11574450550599701</v>
      </c>
      <c r="AE13" s="19"/>
      <c r="AF13" s="19">
        <v>0.121373659736569</v>
      </c>
      <c r="AG13" s="19">
        <v>9.6798684020084805E-2</v>
      </c>
      <c r="AH13" s="19">
        <v>0.20295705198720301</v>
      </c>
      <c r="AI13" s="19"/>
      <c r="AJ13" s="19">
        <v>8.3218633732937405E-2</v>
      </c>
      <c r="AK13" s="19">
        <v>0.10508779905040699</v>
      </c>
      <c r="AL13" s="19">
        <v>0.113428968793531</v>
      </c>
      <c r="AM13" s="19">
        <v>0.67296952965379597</v>
      </c>
      <c r="AN13" s="19">
        <v>0.246204500781111</v>
      </c>
      <c r="AO13" s="19"/>
      <c r="AP13" s="19">
        <v>9.5169519967141403E-2</v>
      </c>
      <c r="AQ13" s="19">
        <v>0.107001442296159</v>
      </c>
      <c r="AR13" s="19">
        <v>5.1207667740896003E-2</v>
      </c>
      <c r="AS13" s="19">
        <v>0.122198440996771</v>
      </c>
      <c r="AT13" s="19">
        <v>0.27446610473503702</v>
      </c>
      <c r="AU13" s="19"/>
      <c r="AV13" s="19">
        <v>0.169075905823385</v>
      </c>
      <c r="AW13" s="19">
        <v>9.5864567310049401E-2</v>
      </c>
      <c r="AX13" s="19">
        <v>8.7689628916144305E-2</v>
      </c>
      <c r="AY13" s="19">
        <v>9.1415404105102696E-2</v>
      </c>
      <c r="AZ13" s="19">
        <v>0.17560859749291299</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Z19"/>
  <sheetViews>
    <sheetView showGridLines="0" workbookViewId="0">
      <pane xSplit="2" topLeftCell="C1" activePane="topRight" state="frozen"/>
      <selection pane="topRight" activeCell="I19" sqref="I19"/>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110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952</v>
      </c>
      <c r="D7" s="10">
        <v>464</v>
      </c>
      <c r="E7" s="10">
        <v>486</v>
      </c>
      <c r="F7" s="10"/>
      <c r="G7" s="10">
        <v>126</v>
      </c>
      <c r="H7" s="10">
        <v>161</v>
      </c>
      <c r="I7" s="10">
        <v>161</v>
      </c>
      <c r="J7" s="10">
        <v>150</v>
      </c>
      <c r="K7" s="10">
        <v>152</v>
      </c>
      <c r="L7" s="10">
        <v>202</v>
      </c>
      <c r="M7" s="10"/>
      <c r="N7" s="10">
        <v>295</v>
      </c>
      <c r="O7" s="10">
        <v>265</v>
      </c>
      <c r="P7" s="10">
        <v>181</v>
      </c>
      <c r="Q7" s="10">
        <v>211</v>
      </c>
      <c r="R7" s="10"/>
      <c r="S7" s="10">
        <v>126</v>
      </c>
      <c r="T7" s="10">
        <v>131</v>
      </c>
      <c r="U7" s="10">
        <v>84</v>
      </c>
      <c r="V7" s="10">
        <v>88</v>
      </c>
      <c r="W7" s="10">
        <v>66</v>
      </c>
      <c r="X7" s="10">
        <v>81</v>
      </c>
      <c r="Y7" s="10">
        <v>77</v>
      </c>
      <c r="Z7" s="10">
        <v>38</v>
      </c>
      <c r="AA7" s="10">
        <v>102</v>
      </c>
      <c r="AB7" s="10">
        <v>80</v>
      </c>
      <c r="AC7" s="10">
        <v>56</v>
      </c>
      <c r="AD7" s="10">
        <v>23</v>
      </c>
      <c r="AE7" s="10"/>
      <c r="AF7" s="10">
        <v>364</v>
      </c>
      <c r="AG7" s="10">
        <v>362</v>
      </c>
      <c r="AH7" s="10">
        <v>129</v>
      </c>
      <c r="AI7" s="10"/>
      <c r="AJ7" s="10">
        <v>338</v>
      </c>
      <c r="AK7" s="10">
        <v>279</v>
      </c>
      <c r="AL7" s="10">
        <v>57</v>
      </c>
      <c r="AM7" s="10">
        <v>13</v>
      </c>
      <c r="AN7" s="10">
        <v>127</v>
      </c>
      <c r="AO7" s="10"/>
      <c r="AP7" s="10">
        <v>199</v>
      </c>
      <c r="AQ7" s="10">
        <v>362</v>
      </c>
      <c r="AR7" s="10">
        <v>52</v>
      </c>
      <c r="AS7" s="10">
        <v>107</v>
      </c>
      <c r="AT7" s="10">
        <v>94</v>
      </c>
      <c r="AU7" s="10"/>
      <c r="AV7" s="10">
        <v>242</v>
      </c>
      <c r="AW7" s="10">
        <v>208</v>
      </c>
      <c r="AX7" s="10">
        <v>272</v>
      </c>
      <c r="AY7" s="10">
        <v>86</v>
      </c>
      <c r="AZ7" s="10">
        <v>18</v>
      </c>
    </row>
    <row r="8" spans="2:52" ht="30" customHeight="1">
      <c r="B8" s="11" t="s">
        <v>68</v>
      </c>
      <c r="C8" s="11">
        <v>955</v>
      </c>
      <c r="D8" s="11">
        <v>454</v>
      </c>
      <c r="E8" s="11">
        <v>498</v>
      </c>
      <c r="F8" s="11"/>
      <c r="G8" s="11">
        <v>139</v>
      </c>
      <c r="H8" s="11">
        <v>163</v>
      </c>
      <c r="I8" s="11">
        <v>158</v>
      </c>
      <c r="J8" s="11">
        <v>151</v>
      </c>
      <c r="K8" s="11">
        <v>147</v>
      </c>
      <c r="L8" s="11">
        <v>197</v>
      </c>
      <c r="M8" s="11"/>
      <c r="N8" s="11">
        <v>266</v>
      </c>
      <c r="O8" s="11">
        <v>244</v>
      </c>
      <c r="P8" s="11">
        <v>215</v>
      </c>
      <c r="Q8" s="11">
        <v>230</v>
      </c>
      <c r="R8" s="11"/>
      <c r="S8" s="11">
        <v>130</v>
      </c>
      <c r="T8" s="11">
        <v>122</v>
      </c>
      <c r="U8" s="11">
        <v>82</v>
      </c>
      <c r="V8" s="11">
        <v>86</v>
      </c>
      <c r="W8" s="11">
        <v>63</v>
      </c>
      <c r="X8" s="11">
        <v>85</v>
      </c>
      <c r="Y8" s="11">
        <v>71</v>
      </c>
      <c r="Z8" s="11">
        <v>33</v>
      </c>
      <c r="AA8" s="11">
        <v>97</v>
      </c>
      <c r="AB8" s="11">
        <v>103</v>
      </c>
      <c r="AC8" s="11">
        <v>58</v>
      </c>
      <c r="AD8" s="11">
        <v>26</v>
      </c>
      <c r="AE8" s="11"/>
      <c r="AF8" s="11">
        <v>359</v>
      </c>
      <c r="AG8" s="11">
        <v>360</v>
      </c>
      <c r="AH8" s="11">
        <v>135</v>
      </c>
      <c r="AI8" s="11"/>
      <c r="AJ8" s="11">
        <v>324</v>
      </c>
      <c r="AK8" s="11">
        <v>277</v>
      </c>
      <c r="AL8" s="11">
        <v>55</v>
      </c>
      <c r="AM8" s="11">
        <v>14</v>
      </c>
      <c r="AN8" s="11">
        <v>133</v>
      </c>
      <c r="AO8" s="11"/>
      <c r="AP8" s="11">
        <v>189</v>
      </c>
      <c r="AQ8" s="11">
        <v>365</v>
      </c>
      <c r="AR8" s="11">
        <v>51</v>
      </c>
      <c r="AS8" s="11">
        <v>108</v>
      </c>
      <c r="AT8" s="11">
        <v>94</v>
      </c>
      <c r="AU8" s="11"/>
      <c r="AV8" s="11">
        <v>249</v>
      </c>
      <c r="AW8" s="11">
        <v>219</v>
      </c>
      <c r="AX8" s="11">
        <v>264</v>
      </c>
      <c r="AY8" s="11">
        <v>80</v>
      </c>
      <c r="AZ8" s="11">
        <v>16</v>
      </c>
    </row>
    <row r="9" spans="2:52">
      <c r="B9" s="18" t="s">
        <v>102</v>
      </c>
      <c r="C9" s="17">
        <v>0.100860300431248</v>
      </c>
      <c r="D9" s="17">
        <v>0.108878784981336</v>
      </c>
      <c r="E9" s="17">
        <v>9.4059250755869406E-2</v>
      </c>
      <c r="F9" s="17"/>
      <c r="G9" s="17">
        <v>8.8044453069951401E-2</v>
      </c>
      <c r="H9" s="17">
        <v>0.197311690643513</v>
      </c>
      <c r="I9" s="17">
        <v>8.2736053507188406E-2</v>
      </c>
      <c r="J9" s="17">
        <v>3.3712400535831397E-2</v>
      </c>
      <c r="K9" s="17">
        <v>6.8319129968497205E-2</v>
      </c>
      <c r="L9" s="17">
        <v>0.120591779198593</v>
      </c>
      <c r="M9" s="17"/>
      <c r="N9" s="17">
        <v>0.15176439311680801</v>
      </c>
      <c r="O9" s="17">
        <v>9.7872864406550297E-2</v>
      </c>
      <c r="P9" s="17">
        <v>8.1302558232285799E-2</v>
      </c>
      <c r="Q9" s="17">
        <v>6.3399931386399197E-2</v>
      </c>
      <c r="R9" s="17"/>
      <c r="S9" s="17">
        <v>0.11427238854765299</v>
      </c>
      <c r="T9" s="17">
        <v>7.72103822104349E-2</v>
      </c>
      <c r="U9" s="17">
        <v>0.105424117440089</v>
      </c>
      <c r="V9" s="17">
        <v>8.9253013948571894E-2</v>
      </c>
      <c r="W9" s="17">
        <v>8.7174671931621206E-2</v>
      </c>
      <c r="X9" s="17">
        <v>0.15337248163843301</v>
      </c>
      <c r="Y9" s="17">
        <v>0.15131603944897901</v>
      </c>
      <c r="Z9" s="17">
        <v>2.44961626034793E-2</v>
      </c>
      <c r="AA9" s="17">
        <v>0.118493382468393</v>
      </c>
      <c r="AB9" s="17">
        <v>6.8304097159577304E-2</v>
      </c>
      <c r="AC9" s="17">
        <v>0.10180382599353301</v>
      </c>
      <c r="AD9" s="17">
        <v>5.2627386650422298E-2</v>
      </c>
      <c r="AE9" s="17"/>
      <c r="AF9" s="17">
        <v>9.4349739832680496E-2</v>
      </c>
      <c r="AG9" s="17">
        <v>0.109121077886375</v>
      </c>
      <c r="AH9" s="17">
        <v>8.9696941242711006E-2</v>
      </c>
      <c r="AI9" s="17"/>
      <c r="AJ9" s="17">
        <v>0.14815163354525501</v>
      </c>
      <c r="AK9" s="17">
        <v>9.4208261714971694E-2</v>
      </c>
      <c r="AL9" s="17">
        <v>0.15024043604069501</v>
      </c>
      <c r="AM9" s="17">
        <v>7.7014928570083699E-2</v>
      </c>
      <c r="AN9" s="17">
        <v>6.1085686569362502E-2</v>
      </c>
      <c r="AO9" s="17"/>
      <c r="AP9" s="17">
        <v>0.232342224329429</v>
      </c>
      <c r="AQ9" s="17">
        <v>7.6519181139161604E-2</v>
      </c>
      <c r="AR9" s="17">
        <v>0.15806559649744001</v>
      </c>
      <c r="AS9" s="17">
        <v>9.7439327215993798E-2</v>
      </c>
      <c r="AT9" s="17">
        <v>3.3976456064166799E-2</v>
      </c>
      <c r="AU9" s="17"/>
      <c r="AV9" s="17">
        <v>7.4528588205529198E-2</v>
      </c>
      <c r="AW9" s="17">
        <v>7.0999120301511107E-2</v>
      </c>
      <c r="AX9" s="17">
        <v>0.135966740371357</v>
      </c>
      <c r="AY9" s="17">
        <v>0.16197716102832399</v>
      </c>
      <c r="AZ9" s="17">
        <v>0.273295113811926</v>
      </c>
    </row>
    <row r="10" spans="2:52" ht="30">
      <c r="B10" s="18" t="s">
        <v>103</v>
      </c>
      <c r="C10" s="17">
        <v>0.27089500418896301</v>
      </c>
      <c r="D10" s="17">
        <v>0.30029354815120701</v>
      </c>
      <c r="E10" s="17">
        <v>0.245470197589297</v>
      </c>
      <c r="F10" s="17"/>
      <c r="G10" s="17">
        <v>0.35711658931289902</v>
      </c>
      <c r="H10" s="17">
        <v>0.216946455177115</v>
      </c>
      <c r="I10" s="17">
        <v>0.28498922194561799</v>
      </c>
      <c r="J10" s="17">
        <v>0.27691902430520399</v>
      </c>
      <c r="K10" s="17">
        <v>0.20262033732607901</v>
      </c>
      <c r="L10" s="17">
        <v>0.29003740301678499</v>
      </c>
      <c r="M10" s="17"/>
      <c r="N10" s="17">
        <v>0.31936452317766301</v>
      </c>
      <c r="O10" s="17">
        <v>0.26907265568855698</v>
      </c>
      <c r="P10" s="17">
        <v>0.25173820663825502</v>
      </c>
      <c r="Q10" s="17">
        <v>0.23463795459032399</v>
      </c>
      <c r="R10" s="17"/>
      <c r="S10" s="17">
        <v>0.33256723201532801</v>
      </c>
      <c r="T10" s="17">
        <v>0.28394233921765699</v>
      </c>
      <c r="U10" s="17">
        <v>0.266979161337842</v>
      </c>
      <c r="V10" s="17">
        <v>0.22800000527030101</v>
      </c>
      <c r="W10" s="17">
        <v>0.23141154140582901</v>
      </c>
      <c r="X10" s="17">
        <v>0.27046364221571501</v>
      </c>
      <c r="Y10" s="17">
        <v>0.19923810389632701</v>
      </c>
      <c r="Z10" s="17">
        <v>0.26744202249078902</v>
      </c>
      <c r="AA10" s="17">
        <v>0.2836583346398</v>
      </c>
      <c r="AB10" s="17">
        <v>0.29625153894656298</v>
      </c>
      <c r="AC10" s="17">
        <v>0.29836625259479999</v>
      </c>
      <c r="AD10" s="17">
        <v>0.141061102311732</v>
      </c>
      <c r="AE10" s="17"/>
      <c r="AF10" s="17">
        <v>0.28458196720736201</v>
      </c>
      <c r="AG10" s="17">
        <v>0.28046799359136099</v>
      </c>
      <c r="AH10" s="17">
        <v>0.23633426220148701</v>
      </c>
      <c r="AI10" s="17"/>
      <c r="AJ10" s="17">
        <v>0.375097722067183</v>
      </c>
      <c r="AK10" s="17">
        <v>0.23772986482707101</v>
      </c>
      <c r="AL10" s="17">
        <v>0.289435843294227</v>
      </c>
      <c r="AM10" s="17">
        <v>6.6330111697932001E-2</v>
      </c>
      <c r="AN10" s="17">
        <v>0.128211944521543</v>
      </c>
      <c r="AO10" s="17"/>
      <c r="AP10" s="17">
        <v>0.43833468039741602</v>
      </c>
      <c r="AQ10" s="17">
        <v>0.21826361978950101</v>
      </c>
      <c r="AR10" s="17">
        <v>0.30444341153434301</v>
      </c>
      <c r="AS10" s="17">
        <v>0.26283347171213201</v>
      </c>
      <c r="AT10" s="17">
        <v>0.241693382287717</v>
      </c>
      <c r="AU10" s="17"/>
      <c r="AV10" s="17">
        <v>0.265507593062977</v>
      </c>
      <c r="AW10" s="17">
        <v>0.26333812061253198</v>
      </c>
      <c r="AX10" s="17">
        <v>0.28857578702224801</v>
      </c>
      <c r="AY10" s="17">
        <v>0.29218775185948598</v>
      </c>
      <c r="AZ10" s="17">
        <v>0.104246215082795</v>
      </c>
    </row>
    <row r="11" spans="2:52">
      <c r="B11" s="18" t="s">
        <v>104</v>
      </c>
      <c r="C11" s="17">
        <v>0.42206230427673602</v>
      </c>
      <c r="D11" s="17">
        <v>0.40237027306567502</v>
      </c>
      <c r="E11" s="17">
        <v>0.439087042696156</v>
      </c>
      <c r="F11" s="17"/>
      <c r="G11" s="17">
        <v>0.35945503957194302</v>
      </c>
      <c r="H11" s="17">
        <v>0.35162837649112699</v>
      </c>
      <c r="I11" s="17">
        <v>0.36604153549288398</v>
      </c>
      <c r="J11" s="17">
        <v>0.428475708701271</v>
      </c>
      <c r="K11" s="17">
        <v>0.54606952815861798</v>
      </c>
      <c r="L11" s="17">
        <v>0.471492059856154</v>
      </c>
      <c r="M11" s="17"/>
      <c r="N11" s="17">
        <v>0.38385810039691698</v>
      </c>
      <c r="O11" s="17">
        <v>0.461829084619027</v>
      </c>
      <c r="P11" s="17">
        <v>0.42642799236541001</v>
      </c>
      <c r="Q11" s="17">
        <v>0.41988145573112101</v>
      </c>
      <c r="R11" s="17"/>
      <c r="S11" s="17">
        <v>0.32729636142442903</v>
      </c>
      <c r="T11" s="17">
        <v>0.44504720592920799</v>
      </c>
      <c r="U11" s="17">
        <v>0.47479403722147201</v>
      </c>
      <c r="V11" s="17">
        <v>0.49410658217646197</v>
      </c>
      <c r="W11" s="17">
        <v>0.43654433852972802</v>
      </c>
      <c r="X11" s="17">
        <v>0.35471883274416</v>
      </c>
      <c r="Y11" s="17">
        <v>0.45046813359957799</v>
      </c>
      <c r="Z11" s="17">
        <v>0.42235982914271603</v>
      </c>
      <c r="AA11" s="17">
        <v>0.39956260863820797</v>
      </c>
      <c r="AB11" s="17">
        <v>0.42123535979753202</v>
      </c>
      <c r="AC11" s="17">
        <v>0.432334085064983</v>
      </c>
      <c r="AD11" s="17">
        <v>0.55789044056683101</v>
      </c>
      <c r="AE11" s="17"/>
      <c r="AF11" s="17">
        <v>0.42755684059043803</v>
      </c>
      <c r="AG11" s="17">
        <v>0.42397337698927201</v>
      </c>
      <c r="AH11" s="17">
        <v>0.40269961763893097</v>
      </c>
      <c r="AI11" s="17"/>
      <c r="AJ11" s="17">
        <v>0.371727019026803</v>
      </c>
      <c r="AK11" s="17">
        <v>0.38803628065590301</v>
      </c>
      <c r="AL11" s="17">
        <v>0.42138898345182701</v>
      </c>
      <c r="AM11" s="17">
        <v>0.68231491643790598</v>
      </c>
      <c r="AN11" s="17">
        <v>0.54510836373146299</v>
      </c>
      <c r="AO11" s="17"/>
      <c r="AP11" s="17">
        <v>0.24425239182077699</v>
      </c>
      <c r="AQ11" s="17">
        <v>0.452856304194866</v>
      </c>
      <c r="AR11" s="17">
        <v>0.46894878194118</v>
      </c>
      <c r="AS11" s="17">
        <v>0.49827388949157603</v>
      </c>
      <c r="AT11" s="17">
        <v>0.40183645023001102</v>
      </c>
      <c r="AU11" s="17"/>
      <c r="AV11" s="17">
        <v>0.43877077477708099</v>
      </c>
      <c r="AW11" s="17">
        <v>0.50995218088313898</v>
      </c>
      <c r="AX11" s="17">
        <v>0.37809863424907703</v>
      </c>
      <c r="AY11" s="17">
        <v>0.30003029796602299</v>
      </c>
      <c r="AZ11" s="17">
        <v>0.44482572212701998</v>
      </c>
    </row>
    <row r="12" spans="2:52">
      <c r="B12" s="18" t="s">
        <v>105</v>
      </c>
      <c r="C12" s="17">
        <v>5.3518361151607602E-2</v>
      </c>
      <c r="D12" s="17">
        <v>4.6070462050181497E-2</v>
      </c>
      <c r="E12" s="17">
        <v>6.0564515862578598E-2</v>
      </c>
      <c r="F12" s="17"/>
      <c r="G12" s="17">
        <v>5.3061768120704497E-2</v>
      </c>
      <c r="H12" s="17">
        <v>7.9313754689795707E-2</v>
      </c>
      <c r="I12" s="17">
        <v>8.0536231051872201E-2</v>
      </c>
      <c r="J12" s="17">
        <v>5.6184726967480197E-2</v>
      </c>
      <c r="K12" s="17">
        <v>2.0568587492642301E-2</v>
      </c>
      <c r="L12" s="17">
        <v>3.3490364253709701E-2</v>
      </c>
      <c r="M12" s="17"/>
      <c r="N12" s="17">
        <v>5.3186888398585E-2</v>
      </c>
      <c r="O12" s="17">
        <v>2.9763110096127199E-2</v>
      </c>
      <c r="P12" s="17">
        <v>8.5735081540845706E-2</v>
      </c>
      <c r="Q12" s="17">
        <v>4.9066594030465399E-2</v>
      </c>
      <c r="R12" s="17"/>
      <c r="S12" s="17">
        <v>8.7173481054551499E-2</v>
      </c>
      <c r="T12" s="17">
        <v>9.3700621420362395E-2</v>
      </c>
      <c r="U12" s="17">
        <v>3.7236280962245301E-2</v>
      </c>
      <c r="V12" s="17">
        <v>2.4029904253826902E-2</v>
      </c>
      <c r="W12" s="17">
        <v>7.1153653778832204E-2</v>
      </c>
      <c r="X12" s="17">
        <v>4.0807336402055798E-2</v>
      </c>
      <c r="Y12" s="17">
        <v>0</v>
      </c>
      <c r="Z12" s="17">
        <v>5.7926578441389598E-2</v>
      </c>
      <c r="AA12" s="17">
        <v>7.5107887710515006E-2</v>
      </c>
      <c r="AB12" s="17">
        <v>3.4440425115267202E-2</v>
      </c>
      <c r="AC12" s="17">
        <v>1.8243198060472799E-2</v>
      </c>
      <c r="AD12" s="17">
        <v>5.5519321199078799E-2</v>
      </c>
      <c r="AE12" s="17"/>
      <c r="AF12" s="17">
        <v>5.3905886300006901E-2</v>
      </c>
      <c r="AG12" s="17">
        <v>4.65804941564055E-2</v>
      </c>
      <c r="AH12" s="17">
        <v>7.6132902805333497E-2</v>
      </c>
      <c r="AI12" s="17"/>
      <c r="AJ12" s="17">
        <v>4.1397405740025602E-2</v>
      </c>
      <c r="AK12" s="17">
        <v>6.3071950435686697E-2</v>
      </c>
      <c r="AL12" s="17">
        <v>5.4502151584995898E-2</v>
      </c>
      <c r="AM12" s="17">
        <v>0.10654417975217401</v>
      </c>
      <c r="AN12" s="17">
        <v>5.2062496986512899E-2</v>
      </c>
      <c r="AO12" s="17"/>
      <c r="AP12" s="17">
        <v>4.0949727907267898E-2</v>
      </c>
      <c r="AQ12" s="17">
        <v>7.4701334439937997E-2</v>
      </c>
      <c r="AR12" s="17">
        <v>1.8181794632609799E-2</v>
      </c>
      <c r="AS12" s="17">
        <v>5.83548915600881E-2</v>
      </c>
      <c r="AT12" s="17">
        <v>3.01431856177449E-2</v>
      </c>
      <c r="AU12" s="17"/>
      <c r="AV12" s="17">
        <v>3.7843582830892397E-2</v>
      </c>
      <c r="AW12" s="17">
        <v>5.0635964904128701E-2</v>
      </c>
      <c r="AX12" s="17">
        <v>5.94735742241796E-2</v>
      </c>
      <c r="AY12" s="17">
        <v>7.9242947687844206E-2</v>
      </c>
      <c r="AZ12" s="17">
        <v>0.135505494976628</v>
      </c>
    </row>
    <row r="13" spans="2:52">
      <c r="B13" s="18" t="s">
        <v>106</v>
      </c>
      <c r="C13" s="17">
        <v>9.8039291977777901E-2</v>
      </c>
      <c r="D13" s="17">
        <v>0.109925850814427</v>
      </c>
      <c r="E13" s="17">
        <v>8.5744363648167704E-2</v>
      </c>
      <c r="F13" s="17"/>
      <c r="G13" s="17">
        <v>8.1906500587742598E-2</v>
      </c>
      <c r="H13" s="17">
        <v>8.3682681002320902E-2</v>
      </c>
      <c r="I13" s="17">
        <v>0.14260031134111401</v>
      </c>
      <c r="J13" s="17">
        <v>0.14131958409836701</v>
      </c>
      <c r="K13" s="17">
        <v>0.102347830752184</v>
      </c>
      <c r="L13" s="17">
        <v>4.9091628803413903E-2</v>
      </c>
      <c r="M13" s="17"/>
      <c r="N13" s="17">
        <v>6.6090238574077698E-2</v>
      </c>
      <c r="O13" s="17">
        <v>8.9968139402726993E-2</v>
      </c>
      <c r="P13" s="17">
        <v>0.11709810898011599</v>
      </c>
      <c r="Q13" s="17">
        <v>0.125794264692347</v>
      </c>
      <c r="R13" s="17"/>
      <c r="S13" s="17">
        <v>9.7982543887899801E-2</v>
      </c>
      <c r="T13" s="17">
        <v>4.8687136313479699E-2</v>
      </c>
      <c r="U13" s="17">
        <v>6.3549707276692402E-2</v>
      </c>
      <c r="V13" s="17">
        <v>8.4739194984014804E-2</v>
      </c>
      <c r="W13" s="17">
        <v>0.108418919221539</v>
      </c>
      <c r="X13" s="17">
        <v>0.112436137791583</v>
      </c>
      <c r="Y13" s="17">
        <v>8.8698926221296603E-2</v>
      </c>
      <c r="Z13" s="17">
        <v>0.17134928422498999</v>
      </c>
      <c r="AA13" s="17">
        <v>9.02318259502079E-2</v>
      </c>
      <c r="AB13" s="17">
        <v>0.156389476597845</v>
      </c>
      <c r="AC13" s="17">
        <v>9.7404632773989502E-2</v>
      </c>
      <c r="AD13" s="17">
        <v>0.14078543744136199</v>
      </c>
      <c r="AE13" s="17"/>
      <c r="AF13" s="17">
        <v>9.0142086123414705E-2</v>
      </c>
      <c r="AG13" s="17">
        <v>0.12294433683169199</v>
      </c>
      <c r="AH13" s="17">
        <v>7.9519557344978606E-2</v>
      </c>
      <c r="AI13" s="17"/>
      <c r="AJ13" s="17">
        <v>3.0369914338270201E-2</v>
      </c>
      <c r="AK13" s="17">
        <v>0.188258372735882</v>
      </c>
      <c r="AL13" s="17">
        <v>4.88094485713794E-2</v>
      </c>
      <c r="AM13" s="17">
        <v>6.7795863541904602E-2</v>
      </c>
      <c r="AN13" s="17">
        <v>6.66647514049339E-2</v>
      </c>
      <c r="AO13" s="17"/>
      <c r="AP13" s="17">
        <v>1.0708994050257201E-2</v>
      </c>
      <c r="AQ13" s="17">
        <v>0.15284162380535599</v>
      </c>
      <c r="AR13" s="17">
        <v>3.3199872669330298E-2</v>
      </c>
      <c r="AS13" s="17">
        <v>5.5119226032147299E-2</v>
      </c>
      <c r="AT13" s="17">
        <v>7.0373777347374794E-2</v>
      </c>
      <c r="AU13" s="17"/>
      <c r="AV13" s="17">
        <v>0.10903414733842</v>
      </c>
      <c r="AW13" s="17">
        <v>5.8636370337222903E-2</v>
      </c>
      <c r="AX13" s="17">
        <v>0.10942976813714</v>
      </c>
      <c r="AY13" s="17">
        <v>0.114805814824975</v>
      </c>
      <c r="AZ13" s="17">
        <v>4.2127454001630101E-2</v>
      </c>
    </row>
    <row r="14" spans="2:52">
      <c r="B14" s="18" t="s">
        <v>107</v>
      </c>
      <c r="C14" s="19">
        <v>5.4624737973667799E-2</v>
      </c>
      <c r="D14" s="19">
        <v>3.2461080937173398E-2</v>
      </c>
      <c r="E14" s="19">
        <v>7.5074629447931696E-2</v>
      </c>
      <c r="F14" s="19"/>
      <c r="G14" s="19">
        <v>6.0415649336759303E-2</v>
      </c>
      <c r="H14" s="19">
        <v>7.1117041996129393E-2</v>
      </c>
      <c r="I14" s="19">
        <v>4.3096646661323901E-2</v>
      </c>
      <c r="J14" s="19">
        <v>6.3388555391846499E-2</v>
      </c>
      <c r="K14" s="19">
        <v>6.0074586301979101E-2</v>
      </c>
      <c r="L14" s="19">
        <v>3.5296764871343603E-2</v>
      </c>
      <c r="M14" s="19"/>
      <c r="N14" s="19">
        <v>2.5735856335949301E-2</v>
      </c>
      <c r="O14" s="19">
        <v>5.1494145787011697E-2</v>
      </c>
      <c r="P14" s="19">
        <v>3.7698052243087699E-2</v>
      </c>
      <c r="Q14" s="19">
        <v>0.10721979956934299</v>
      </c>
      <c r="R14" s="19"/>
      <c r="S14" s="19">
        <v>4.0707993070139101E-2</v>
      </c>
      <c r="T14" s="19">
        <v>5.1412314908857303E-2</v>
      </c>
      <c r="U14" s="19">
        <v>5.2016695761659203E-2</v>
      </c>
      <c r="V14" s="19">
        <v>7.9871299366823398E-2</v>
      </c>
      <c r="W14" s="19">
        <v>6.529687513245E-2</v>
      </c>
      <c r="X14" s="19">
        <v>6.8201569208052704E-2</v>
      </c>
      <c r="Y14" s="19">
        <v>0.11027879683382</v>
      </c>
      <c r="Z14" s="19">
        <v>5.6426123096636603E-2</v>
      </c>
      <c r="AA14" s="19">
        <v>3.2945960592875898E-2</v>
      </c>
      <c r="AB14" s="19">
        <v>2.33791023832155E-2</v>
      </c>
      <c r="AC14" s="19">
        <v>5.1848005512222198E-2</v>
      </c>
      <c r="AD14" s="19">
        <v>5.2116311830573102E-2</v>
      </c>
      <c r="AE14" s="19"/>
      <c r="AF14" s="19">
        <v>4.9463479946098003E-2</v>
      </c>
      <c r="AG14" s="19">
        <v>1.6912720544893501E-2</v>
      </c>
      <c r="AH14" s="19">
        <v>0.115616718766559</v>
      </c>
      <c r="AI14" s="19"/>
      <c r="AJ14" s="19">
        <v>3.3256305282464399E-2</v>
      </c>
      <c r="AK14" s="19">
        <v>2.8695269630485899E-2</v>
      </c>
      <c r="AL14" s="19">
        <v>3.5623137056875302E-2</v>
      </c>
      <c r="AM14" s="19">
        <v>0</v>
      </c>
      <c r="AN14" s="19">
        <v>0.14686675678618499</v>
      </c>
      <c r="AO14" s="19"/>
      <c r="AP14" s="19">
        <v>3.34119814948525E-2</v>
      </c>
      <c r="AQ14" s="19">
        <v>2.4817936631177599E-2</v>
      </c>
      <c r="AR14" s="19">
        <v>1.7160542725097299E-2</v>
      </c>
      <c r="AS14" s="19">
        <v>2.7979193988062499E-2</v>
      </c>
      <c r="AT14" s="19">
        <v>0.22197674845298601</v>
      </c>
      <c r="AU14" s="19"/>
      <c r="AV14" s="19">
        <v>7.4315313785101297E-2</v>
      </c>
      <c r="AW14" s="19">
        <v>4.6438242961465703E-2</v>
      </c>
      <c r="AX14" s="19">
        <v>2.84554959959979E-2</v>
      </c>
      <c r="AY14" s="19">
        <v>5.1756026633347198E-2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1021</v>
      </c>
      <c r="D7" s="10">
        <v>504</v>
      </c>
      <c r="E7" s="10">
        <v>515</v>
      </c>
      <c r="F7" s="10"/>
      <c r="G7" s="10">
        <v>125</v>
      </c>
      <c r="H7" s="10">
        <v>186</v>
      </c>
      <c r="I7" s="10">
        <v>169</v>
      </c>
      <c r="J7" s="10">
        <v>179</v>
      </c>
      <c r="K7" s="10">
        <v>152</v>
      </c>
      <c r="L7" s="10">
        <v>210</v>
      </c>
      <c r="M7" s="10"/>
      <c r="N7" s="10">
        <v>305</v>
      </c>
      <c r="O7" s="10">
        <v>301</v>
      </c>
      <c r="P7" s="10">
        <v>197</v>
      </c>
      <c r="Q7" s="10">
        <v>217</v>
      </c>
      <c r="R7" s="10"/>
      <c r="S7" s="10">
        <v>140</v>
      </c>
      <c r="T7" s="10">
        <v>135</v>
      </c>
      <c r="U7" s="10">
        <v>86</v>
      </c>
      <c r="V7" s="10">
        <v>94</v>
      </c>
      <c r="W7" s="10">
        <v>62</v>
      </c>
      <c r="X7" s="10">
        <v>97</v>
      </c>
      <c r="Y7" s="10">
        <v>83</v>
      </c>
      <c r="Z7" s="10">
        <v>45</v>
      </c>
      <c r="AA7" s="10">
        <v>131</v>
      </c>
      <c r="AB7" s="10">
        <v>82</v>
      </c>
      <c r="AC7" s="10">
        <v>45</v>
      </c>
      <c r="AD7" s="10">
        <v>21</v>
      </c>
      <c r="AE7" s="10"/>
      <c r="AF7" s="10">
        <v>334</v>
      </c>
      <c r="AG7" s="10">
        <v>413</v>
      </c>
      <c r="AH7" s="10">
        <v>178</v>
      </c>
      <c r="AI7" s="10"/>
      <c r="AJ7" s="10">
        <v>328</v>
      </c>
      <c r="AK7" s="10">
        <v>298</v>
      </c>
      <c r="AL7" s="10">
        <v>61</v>
      </c>
      <c r="AM7" s="10">
        <v>19</v>
      </c>
      <c r="AN7" s="10">
        <v>162</v>
      </c>
      <c r="AO7" s="10"/>
      <c r="AP7" s="10">
        <v>181</v>
      </c>
      <c r="AQ7" s="10">
        <v>408</v>
      </c>
      <c r="AR7" s="10">
        <v>61</v>
      </c>
      <c r="AS7" s="10">
        <v>110</v>
      </c>
      <c r="AT7" s="10">
        <v>108</v>
      </c>
      <c r="AU7" s="10"/>
      <c r="AV7" s="10">
        <v>244</v>
      </c>
      <c r="AW7" s="10">
        <v>227</v>
      </c>
      <c r="AX7" s="10">
        <v>291</v>
      </c>
      <c r="AY7" s="10">
        <v>108</v>
      </c>
      <c r="AZ7" s="10">
        <v>19</v>
      </c>
    </row>
    <row r="8" spans="2:52" ht="30" customHeight="1">
      <c r="B8" s="11" t="s">
        <v>68</v>
      </c>
      <c r="C8" s="11">
        <v>1023</v>
      </c>
      <c r="D8" s="11">
        <v>497</v>
      </c>
      <c r="E8" s="11">
        <v>524</v>
      </c>
      <c r="F8" s="11"/>
      <c r="G8" s="11">
        <v>137</v>
      </c>
      <c r="H8" s="11">
        <v>189</v>
      </c>
      <c r="I8" s="11">
        <v>163</v>
      </c>
      <c r="J8" s="11">
        <v>179</v>
      </c>
      <c r="K8" s="11">
        <v>149</v>
      </c>
      <c r="L8" s="11">
        <v>206</v>
      </c>
      <c r="M8" s="11"/>
      <c r="N8" s="11">
        <v>274</v>
      </c>
      <c r="O8" s="11">
        <v>276</v>
      </c>
      <c r="P8" s="11">
        <v>235</v>
      </c>
      <c r="Q8" s="11">
        <v>237</v>
      </c>
      <c r="R8" s="11"/>
      <c r="S8" s="11">
        <v>144</v>
      </c>
      <c r="T8" s="11">
        <v>124</v>
      </c>
      <c r="U8" s="11">
        <v>82</v>
      </c>
      <c r="V8" s="11">
        <v>92</v>
      </c>
      <c r="W8" s="11">
        <v>59</v>
      </c>
      <c r="X8" s="11">
        <v>100</v>
      </c>
      <c r="Y8" s="11">
        <v>78</v>
      </c>
      <c r="Z8" s="11">
        <v>41</v>
      </c>
      <c r="AA8" s="11">
        <v>129</v>
      </c>
      <c r="AB8" s="11">
        <v>107</v>
      </c>
      <c r="AC8" s="11">
        <v>48</v>
      </c>
      <c r="AD8" s="11">
        <v>22</v>
      </c>
      <c r="AE8" s="11"/>
      <c r="AF8" s="11">
        <v>329</v>
      </c>
      <c r="AG8" s="11">
        <v>410</v>
      </c>
      <c r="AH8" s="11">
        <v>182</v>
      </c>
      <c r="AI8" s="11"/>
      <c r="AJ8" s="11">
        <v>318</v>
      </c>
      <c r="AK8" s="11">
        <v>297</v>
      </c>
      <c r="AL8" s="11">
        <v>61</v>
      </c>
      <c r="AM8" s="11">
        <v>19</v>
      </c>
      <c r="AN8" s="11">
        <v>164</v>
      </c>
      <c r="AO8" s="11"/>
      <c r="AP8" s="11">
        <v>173</v>
      </c>
      <c r="AQ8" s="11">
        <v>410</v>
      </c>
      <c r="AR8" s="11">
        <v>61</v>
      </c>
      <c r="AS8" s="11">
        <v>109</v>
      </c>
      <c r="AT8" s="11">
        <v>108</v>
      </c>
      <c r="AU8" s="11"/>
      <c r="AV8" s="11">
        <v>254</v>
      </c>
      <c r="AW8" s="11">
        <v>236</v>
      </c>
      <c r="AX8" s="11">
        <v>282</v>
      </c>
      <c r="AY8" s="11">
        <v>102</v>
      </c>
      <c r="AZ8" s="11">
        <v>17</v>
      </c>
    </row>
    <row r="9" spans="2:52" ht="30">
      <c r="B9" s="18" t="s">
        <v>314</v>
      </c>
      <c r="C9" s="17">
        <v>0.107847084467965</v>
      </c>
      <c r="D9" s="17">
        <v>0.11926999407880499</v>
      </c>
      <c r="E9" s="17">
        <v>9.7389683033393099E-2</v>
      </c>
      <c r="F9" s="17"/>
      <c r="G9" s="17">
        <v>0.19363567410757901</v>
      </c>
      <c r="H9" s="17">
        <v>0.13246459944950301</v>
      </c>
      <c r="I9" s="17">
        <v>0.11590723807167901</v>
      </c>
      <c r="J9" s="17">
        <v>0.11482452867247001</v>
      </c>
      <c r="K9" s="17">
        <v>7.7449111573476406E-2</v>
      </c>
      <c r="L9" s="17">
        <v>3.7719986068402399E-2</v>
      </c>
      <c r="M9" s="17"/>
      <c r="N9" s="17">
        <v>0.110930095803512</v>
      </c>
      <c r="O9" s="17">
        <v>9.3323939094627106E-2</v>
      </c>
      <c r="P9" s="17">
        <v>0.115308484739037</v>
      </c>
      <c r="Q9" s="17">
        <v>0.114236079204015</v>
      </c>
      <c r="R9" s="17"/>
      <c r="S9" s="17">
        <v>0.120901017963296</v>
      </c>
      <c r="T9" s="17">
        <v>6.9642434156632405E-2</v>
      </c>
      <c r="U9" s="17">
        <v>8.1017053687548801E-2</v>
      </c>
      <c r="V9" s="17">
        <v>9.0199388410694095E-2</v>
      </c>
      <c r="W9" s="17">
        <v>0.101052699236046</v>
      </c>
      <c r="X9" s="17">
        <v>0.12460883573770901</v>
      </c>
      <c r="Y9" s="17">
        <v>7.6580724235712702E-2</v>
      </c>
      <c r="Z9" s="17">
        <v>8.6510462377770797E-2</v>
      </c>
      <c r="AA9" s="17">
        <v>0.10363563308231</v>
      </c>
      <c r="AB9" s="17">
        <v>0.146980890211344</v>
      </c>
      <c r="AC9" s="17">
        <v>0.14126194510453599</v>
      </c>
      <c r="AD9" s="17">
        <v>0.26562206263031202</v>
      </c>
      <c r="AE9" s="17"/>
      <c r="AF9" s="17">
        <v>8.4360412037249199E-2</v>
      </c>
      <c r="AG9" s="17">
        <v>0.107322684564962</v>
      </c>
      <c r="AH9" s="17">
        <v>0.12538559380929001</v>
      </c>
      <c r="AI9" s="17"/>
      <c r="AJ9" s="17">
        <v>9.1241504139648197E-2</v>
      </c>
      <c r="AK9" s="17">
        <v>0.14591257623114801</v>
      </c>
      <c r="AL9" s="17">
        <v>0.114118242247046</v>
      </c>
      <c r="AM9" s="17">
        <v>5.7815809054368499E-2</v>
      </c>
      <c r="AN9" s="17">
        <v>8.3589179058245103E-2</v>
      </c>
      <c r="AO9" s="17"/>
      <c r="AP9" s="17">
        <v>9.7242393513240905E-2</v>
      </c>
      <c r="AQ9" s="17">
        <v>0.13538461770715299</v>
      </c>
      <c r="AR9" s="17">
        <v>0.14853673082732999</v>
      </c>
      <c r="AS9" s="17">
        <v>0.115596128708636</v>
      </c>
      <c r="AT9" s="17">
        <v>4.0354995896074802E-2</v>
      </c>
      <c r="AU9" s="17"/>
      <c r="AV9" s="17">
        <v>0.114316211543768</v>
      </c>
      <c r="AW9" s="17">
        <v>0.103013248528561</v>
      </c>
      <c r="AX9" s="17">
        <v>0.110528803061043</v>
      </c>
      <c r="AY9" s="17">
        <v>0.127709967528611</v>
      </c>
      <c r="AZ9" s="17">
        <v>0.13014763333301599</v>
      </c>
    </row>
    <row r="10" spans="2:52" ht="30">
      <c r="B10" s="18" t="s">
        <v>315</v>
      </c>
      <c r="C10" s="17">
        <v>0.27440142208511098</v>
      </c>
      <c r="D10" s="17">
        <v>0.28743240544350901</v>
      </c>
      <c r="E10" s="17">
        <v>0.25957296200150698</v>
      </c>
      <c r="F10" s="17"/>
      <c r="G10" s="17">
        <v>0.31354305810779698</v>
      </c>
      <c r="H10" s="17">
        <v>0.34636694786463201</v>
      </c>
      <c r="I10" s="17">
        <v>0.34067590718144403</v>
      </c>
      <c r="J10" s="17">
        <v>0.22825479224841799</v>
      </c>
      <c r="K10" s="17">
        <v>0.214936145457372</v>
      </c>
      <c r="L10" s="17">
        <v>0.21288994551356</v>
      </c>
      <c r="M10" s="17"/>
      <c r="N10" s="17">
        <v>0.31612807449986602</v>
      </c>
      <c r="O10" s="17">
        <v>0.26698379671021799</v>
      </c>
      <c r="P10" s="17">
        <v>0.28480565071312502</v>
      </c>
      <c r="Q10" s="17">
        <v>0.225631943611107</v>
      </c>
      <c r="R10" s="17"/>
      <c r="S10" s="17">
        <v>0.31965223449051</v>
      </c>
      <c r="T10" s="17">
        <v>0.22707737794039501</v>
      </c>
      <c r="U10" s="17">
        <v>0.25691959876070602</v>
      </c>
      <c r="V10" s="17">
        <v>0.26493120958697702</v>
      </c>
      <c r="W10" s="17">
        <v>0.273241283389281</v>
      </c>
      <c r="X10" s="17">
        <v>0.31657827240451297</v>
      </c>
      <c r="Y10" s="17">
        <v>0.31256586439929002</v>
      </c>
      <c r="Z10" s="17">
        <v>0.27301746394070697</v>
      </c>
      <c r="AA10" s="17">
        <v>0.24742411424034599</v>
      </c>
      <c r="AB10" s="17">
        <v>0.259671127602635</v>
      </c>
      <c r="AC10" s="17">
        <v>0.22041760916702999</v>
      </c>
      <c r="AD10" s="17">
        <v>0.37517278374509599</v>
      </c>
      <c r="AE10" s="17"/>
      <c r="AF10" s="17">
        <v>0.267087833892661</v>
      </c>
      <c r="AG10" s="17">
        <v>0.27929218126856198</v>
      </c>
      <c r="AH10" s="17">
        <v>0.25608081445148301</v>
      </c>
      <c r="AI10" s="17"/>
      <c r="AJ10" s="17">
        <v>0.238042445202373</v>
      </c>
      <c r="AK10" s="17">
        <v>0.32814444723903802</v>
      </c>
      <c r="AL10" s="17">
        <v>0.24768070050515301</v>
      </c>
      <c r="AM10" s="17">
        <v>0.215985737601772</v>
      </c>
      <c r="AN10" s="17">
        <v>0.27223217009010803</v>
      </c>
      <c r="AO10" s="17"/>
      <c r="AP10" s="17">
        <v>0.25653052272489302</v>
      </c>
      <c r="AQ10" s="17">
        <v>0.315090559143821</v>
      </c>
      <c r="AR10" s="17">
        <v>0.36194873237877501</v>
      </c>
      <c r="AS10" s="17">
        <v>0.23295092391297201</v>
      </c>
      <c r="AT10" s="17">
        <v>0.181389739598636</v>
      </c>
      <c r="AU10" s="17"/>
      <c r="AV10" s="17">
        <v>0.227861155526419</v>
      </c>
      <c r="AW10" s="17">
        <v>0.245991863573542</v>
      </c>
      <c r="AX10" s="17">
        <v>0.31104120744672697</v>
      </c>
      <c r="AY10" s="17">
        <v>0.40722035210642998</v>
      </c>
      <c r="AZ10" s="17">
        <v>0.33146169516509</v>
      </c>
    </row>
    <row r="11" spans="2:52" ht="30">
      <c r="B11" s="18" t="s">
        <v>316</v>
      </c>
      <c r="C11" s="17">
        <v>0.285050714783946</v>
      </c>
      <c r="D11" s="17">
        <v>0.28489846070894098</v>
      </c>
      <c r="E11" s="17">
        <v>0.28616874083420701</v>
      </c>
      <c r="F11" s="17"/>
      <c r="G11" s="17">
        <v>0.27975993298082102</v>
      </c>
      <c r="H11" s="17">
        <v>0.23826518960113599</v>
      </c>
      <c r="I11" s="17">
        <v>0.30107555215993898</v>
      </c>
      <c r="J11" s="17">
        <v>0.29009856082544599</v>
      </c>
      <c r="K11" s="17">
        <v>0.30287717097246097</v>
      </c>
      <c r="L11" s="17">
        <v>0.30150548003365901</v>
      </c>
      <c r="M11" s="17"/>
      <c r="N11" s="17">
        <v>0.25553933219547198</v>
      </c>
      <c r="O11" s="17">
        <v>0.32860523640293998</v>
      </c>
      <c r="P11" s="17">
        <v>0.29839245220619698</v>
      </c>
      <c r="Q11" s="17">
        <v>0.252330147763346</v>
      </c>
      <c r="R11" s="17"/>
      <c r="S11" s="17">
        <v>0.22552546143229801</v>
      </c>
      <c r="T11" s="17">
        <v>0.37023099357663702</v>
      </c>
      <c r="U11" s="17">
        <v>0.32383448711866802</v>
      </c>
      <c r="V11" s="17">
        <v>0.32817958735833003</v>
      </c>
      <c r="W11" s="17">
        <v>0.25183378437834197</v>
      </c>
      <c r="X11" s="17">
        <v>0.27000503239906798</v>
      </c>
      <c r="Y11" s="17">
        <v>0.238535087201381</v>
      </c>
      <c r="Z11" s="17">
        <v>0.29084225541752901</v>
      </c>
      <c r="AA11" s="17">
        <v>0.28326177504002298</v>
      </c>
      <c r="AB11" s="17">
        <v>0.27290582509202699</v>
      </c>
      <c r="AC11" s="17">
        <v>0.35285340327009201</v>
      </c>
      <c r="AD11" s="17">
        <v>0.104976061662859</v>
      </c>
      <c r="AE11" s="17"/>
      <c r="AF11" s="17">
        <v>0.26855788557981902</v>
      </c>
      <c r="AG11" s="17">
        <v>0.33398980077322699</v>
      </c>
      <c r="AH11" s="17">
        <v>0.20211566648083401</v>
      </c>
      <c r="AI11" s="17"/>
      <c r="AJ11" s="17">
        <v>0.30373029715140798</v>
      </c>
      <c r="AK11" s="17">
        <v>0.26290108636617199</v>
      </c>
      <c r="AL11" s="17">
        <v>0.25995519934307498</v>
      </c>
      <c r="AM11" s="17">
        <v>0.107856467970808</v>
      </c>
      <c r="AN11" s="17">
        <v>0.214635073804267</v>
      </c>
      <c r="AO11" s="17"/>
      <c r="AP11" s="17">
        <v>0.297184192382353</v>
      </c>
      <c r="AQ11" s="17">
        <v>0.27880336034763697</v>
      </c>
      <c r="AR11" s="17">
        <v>0.257455413101077</v>
      </c>
      <c r="AS11" s="17">
        <v>0.29613716404597001</v>
      </c>
      <c r="AT11" s="17">
        <v>0.285577824762905</v>
      </c>
      <c r="AU11" s="17"/>
      <c r="AV11" s="17">
        <v>0.25198561855065899</v>
      </c>
      <c r="AW11" s="17">
        <v>0.32718951567709198</v>
      </c>
      <c r="AX11" s="17">
        <v>0.27548788990058198</v>
      </c>
      <c r="AY11" s="17">
        <v>0.26660980620456098</v>
      </c>
      <c r="AZ11" s="17">
        <v>0.20970964957180099</v>
      </c>
    </row>
    <row r="12" spans="2:52" ht="30">
      <c r="B12" s="18" t="s">
        <v>317</v>
      </c>
      <c r="C12" s="17">
        <v>0.20545753596416699</v>
      </c>
      <c r="D12" s="17">
        <v>0.198932697493128</v>
      </c>
      <c r="E12" s="17">
        <v>0.21234314620976599</v>
      </c>
      <c r="F12" s="17"/>
      <c r="G12" s="17">
        <v>0.148720878517383</v>
      </c>
      <c r="H12" s="17">
        <v>0.16531692061634701</v>
      </c>
      <c r="I12" s="17">
        <v>0.14866646747135601</v>
      </c>
      <c r="J12" s="17">
        <v>0.217351104254005</v>
      </c>
      <c r="K12" s="17">
        <v>0.256866609902629</v>
      </c>
      <c r="L12" s="17">
        <v>0.27750949343717901</v>
      </c>
      <c r="M12" s="17"/>
      <c r="N12" s="17">
        <v>0.19281945154746799</v>
      </c>
      <c r="O12" s="17">
        <v>0.195276499743471</v>
      </c>
      <c r="P12" s="17">
        <v>0.18316956469982601</v>
      </c>
      <c r="Q12" s="17">
        <v>0.25482986896217102</v>
      </c>
      <c r="R12" s="17"/>
      <c r="S12" s="17">
        <v>0.22446223595033399</v>
      </c>
      <c r="T12" s="17">
        <v>0.21130924468724099</v>
      </c>
      <c r="U12" s="17">
        <v>0.19986401580790999</v>
      </c>
      <c r="V12" s="17">
        <v>0.168171871814735</v>
      </c>
      <c r="W12" s="17">
        <v>0.23655842833222901</v>
      </c>
      <c r="X12" s="17">
        <v>0.237103711153557</v>
      </c>
      <c r="Y12" s="17">
        <v>0.225659382004752</v>
      </c>
      <c r="Z12" s="17">
        <v>0.19400521400802001</v>
      </c>
      <c r="AA12" s="17">
        <v>0.21291723262923901</v>
      </c>
      <c r="AB12" s="17">
        <v>0.19791501937796299</v>
      </c>
      <c r="AC12" s="17">
        <v>0.13432377232184001</v>
      </c>
      <c r="AD12" s="17">
        <v>9.3589816776750601E-2</v>
      </c>
      <c r="AE12" s="17"/>
      <c r="AF12" s="17">
        <v>0.24720852143449501</v>
      </c>
      <c r="AG12" s="17">
        <v>0.16311785504824799</v>
      </c>
      <c r="AH12" s="17">
        <v>0.24415433063302899</v>
      </c>
      <c r="AI12" s="17"/>
      <c r="AJ12" s="17">
        <v>0.24074995447984801</v>
      </c>
      <c r="AK12" s="17">
        <v>0.15657118904154699</v>
      </c>
      <c r="AL12" s="17">
        <v>0.26202030533007598</v>
      </c>
      <c r="AM12" s="17">
        <v>0.30985219630713601</v>
      </c>
      <c r="AN12" s="17">
        <v>0.25433601263457201</v>
      </c>
      <c r="AO12" s="17"/>
      <c r="AP12" s="17">
        <v>0.22029297758485</v>
      </c>
      <c r="AQ12" s="17">
        <v>0.17402697258782299</v>
      </c>
      <c r="AR12" s="17">
        <v>0.167779902479961</v>
      </c>
      <c r="AS12" s="17">
        <v>0.222637088034814</v>
      </c>
      <c r="AT12" s="17">
        <v>0.242238712034031</v>
      </c>
      <c r="AU12" s="17"/>
      <c r="AV12" s="17">
        <v>0.26419331813720998</v>
      </c>
      <c r="AW12" s="17">
        <v>0.18899663753104301</v>
      </c>
      <c r="AX12" s="17">
        <v>0.200378096095918</v>
      </c>
      <c r="AY12" s="17">
        <v>0.14074475483683199</v>
      </c>
      <c r="AZ12" s="17">
        <v>7.1063017881935697E-2</v>
      </c>
    </row>
    <row r="13" spans="2:52">
      <c r="B13" s="18" t="s">
        <v>61</v>
      </c>
      <c r="C13" s="19">
        <v>0.12724324269881099</v>
      </c>
      <c r="D13" s="19">
        <v>0.109466442275618</v>
      </c>
      <c r="E13" s="19">
        <v>0.144525467921127</v>
      </c>
      <c r="F13" s="19"/>
      <c r="G13" s="19">
        <v>6.4340456286419601E-2</v>
      </c>
      <c r="H13" s="19">
        <v>0.11758634246838</v>
      </c>
      <c r="I13" s="19">
        <v>9.3674835115582403E-2</v>
      </c>
      <c r="J13" s="19">
        <v>0.14947101399966101</v>
      </c>
      <c r="K13" s="19">
        <v>0.147870962094062</v>
      </c>
      <c r="L13" s="19">
        <v>0.17037509494719999</v>
      </c>
      <c r="M13" s="19"/>
      <c r="N13" s="19">
        <v>0.124583045953682</v>
      </c>
      <c r="O13" s="19">
        <v>0.11581052804874301</v>
      </c>
      <c r="P13" s="19">
        <v>0.118323847641816</v>
      </c>
      <c r="Q13" s="19">
        <v>0.15297196045936101</v>
      </c>
      <c r="R13" s="19"/>
      <c r="S13" s="19">
        <v>0.109459050163562</v>
      </c>
      <c r="T13" s="19">
        <v>0.121739949639095</v>
      </c>
      <c r="U13" s="19">
        <v>0.13836484462516699</v>
      </c>
      <c r="V13" s="19">
        <v>0.14851794282926301</v>
      </c>
      <c r="W13" s="19">
        <v>0.13731380466410301</v>
      </c>
      <c r="X13" s="19">
        <v>5.1704148305152797E-2</v>
      </c>
      <c r="Y13" s="19">
        <v>0.14665894215886499</v>
      </c>
      <c r="Z13" s="19">
        <v>0.15562460425597399</v>
      </c>
      <c r="AA13" s="19">
        <v>0.152761245008082</v>
      </c>
      <c r="AB13" s="19">
        <v>0.12252713771603201</v>
      </c>
      <c r="AC13" s="19">
        <v>0.151143270136501</v>
      </c>
      <c r="AD13" s="19">
        <v>0.160639275184982</v>
      </c>
      <c r="AE13" s="19"/>
      <c r="AF13" s="19">
        <v>0.13278534705577599</v>
      </c>
      <c r="AG13" s="19">
        <v>0.116277478345001</v>
      </c>
      <c r="AH13" s="19">
        <v>0.172263594625365</v>
      </c>
      <c r="AI13" s="19"/>
      <c r="AJ13" s="19">
        <v>0.12623579902672299</v>
      </c>
      <c r="AK13" s="19">
        <v>0.106470701122095</v>
      </c>
      <c r="AL13" s="19">
        <v>0.116225552574649</v>
      </c>
      <c r="AM13" s="19">
        <v>0.30848978906591601</v>
      </c>
      <c r="AN13" s="19">
        <v>0.17520756441280699</v>
      </c>
      <c r="AO13" s="19"/>
      <c r="AP13" s="19">
        <v>0.128749913794663</v>
      </c>
      <c r="AQ13" s="19">
        <v>9.6694490213566603E-2</v>
      </c>
      <c r="AR13" s="19">
        <v>6.4279221212857507E-2</v>
      </c>
      <c r="AS13" s="19">
        <v>0.13267869529760801</v>
      </c>
      <c r="AT13" s="19">
        <v>0.25043872770835302</v>
      </c>
      <c r="AU13" s="19"/>
      <c r="AV13" s="19">
        <v>0.14164369624194401</v>
      </c>
      <c r="AW13" s="19">
        <v>0.13480873468976101</v>
      </c>
      <c r="AX13" s="19">
        <v>0.102564003495731</v>
      </c>
      <c r="AY13" s="19">
        <v>5.7715119323566599E-2</v>
      </c>
      <c r="AZ13" s="19">
        <v>0.25761800404815799</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1088</v>
      </c>
      <c r="D7" s="10">
        <v>529</v>
      </c>
      <c r="E7" s="10">
        <v>554</v>
      </c>
      <c r="F7" s="10"/>
      <c r="G7" s="10">
        <v>137</v>
      </c>
      <c r="H7" s="10">
        <v>191</v>
      </c>
      <c r="I7" s="10">
        <v>196</v>
      </c>
      <c r="J7" s="10">
        <v>174</v>
      </c>
      <c r="K7" s="10">
        <v>157</v>
      </c>
      <c r="L7" s="10">
        <v>233</v>
      </c>
      <c r="M7" s="10"/>
      <c r="N7" s="10">
        <v>339</v>
      </c>
      <c r="O7" s="10">
        <v>294</v>
      </c>
      <c r="P7" s="10">
        <v>213</v>
      </c>
      <c r="Q7" s="10">
        <v>241</v>
      </c>
      <c r="R7" s="10"/>
      <c r="S7" s="10">
        <v>147</v>
      </c>
      <c r="T7" s="10">
        <v>158</v>
      </c>
      <c r="U7" s="10">
        <v>91</v>
      </c>
      <c r="V7" s="10">
        <v>91</v>
      </c>
      <c r="W7" s="10">
        <v>80</v>
      </c>
      <c r="X7" s="10">
        <v>94</v>
      </c>
      <c r="Y7" s="10">
        <v>96</v>
      </c>
      <c r="Z7" s="10">
        <v>45</v>
      </c>
      <c r="AA7" s="10">
        <v>119</v>
      </c>
      <c r="AB7" s="10">
        <v>71</v>
      </c>
      <c r="AC7" s="10">
        <v>62</v>
      </c>
      <c r="AD7" s="10">
        <v>34</v>
      </c>
      <c r="AE7" s="10"/>
      <c r="AF7" s="10">
        <v>358</v>
      </c>
      <c r="AG7" s="10">
        <v>436</v>
      </c>
      <c r="AH7" s="10">
        <v>180</v>
      </c>
      <c r="AI7" s="10"/>
      <c r="AJ7" s="10">
        <v>355</v>
      </c>
      <c r="AK7" s="10">
        <v>322</v>
      </c>
      <c r="AL7" s="10">
        <v>77</v>
      </c>
      <c r="AM7" s="10">
        <v>17</v>
      </c>
      <c r="AN7" s="10">
        <v>149</v>
      </c>
      <c r="AO7" s="10"/>
      <c r="AP7" s="10">
        <v>204</v>
      </c>
      <c r="AQ7" s="10">
        <v>416</v>
      </c>
      <c r="AR7" s="10">
        <v>86</v>
      </c>
      <c r="AS7" s="10">
        <v>105</v>
      </c>
      <c r="AT7" s="10">
        <v>99</v>
      </c>
      <c r="AU7" s="10"/>
      <c r="AV7" s="10">
        <v>271</v>
      </c>
      <c r="AW7" s="10">
        <v>225</v>
      </c>
      <c r="AX7" s="10">
        <v>316</v>
      </c>
      <c r="AY7" s="10">
        <v>114</v>
      </c>
      <c r="AZ7" s="10">
        <v>23</v>
      </c>
    </row>
    <row r="8" spans="2:52" ht="30" customHeight="1">
      <c r="B8" s="11" t="s">
        <v>68</v>
      </c>
      <c r="C8" s="11">
        <v>1086</v>
      </c>
      <c r="D8" s="11">
        <v>522</v>
      </c>
      <c r="E8" s="11">
        <v>559</v>
      </c>
      <c r="F8" s="11"/>
      <c r="G8" s="11">
        <v>149</v>
      </c>
      <c r="H8" s="11">
        <v>196</v>
      </c>
      <c r="I8" s="11">
        <v>186</v>
      </c>
      <c r="J8" s="11">
        <v>178</v>
      </c>
      <c r="K8" s="11">
        <v>151</v>
      </c>
      <c r="L8" s="11">
        <v>226</v>
      </c>
      <c r="M8" s="11"/>
      <c r="N8" s="11">
        <v>302</v>
      </c>
      <c r="O8" s="11">
        <v>270</v>
      </c>
      <c r="P8" s="11">
        <v>251</v>
      </c>
      <c r="Q8" s="11">
        <v>261</v>
      </c>
      <c r="R8" s="11"/>
      <c r="S8" s="11">
        <v>150</v>
      </c>
      <c r="T8" s="11">
        <v>146</v>
      </c>
      <c r="U8" s="11">
        <v>87</v>
      </c>
      <c r="V8" s="11">
        <v>88</v>
      </c>
      <c r="W8" s="11">
        <v>76</v>
      </c>
      <c r="X8" s="11">
        <v>100</v>
      </c>
      <c r="Y8" s="11">
        <v>91</v>
      </c>
      <c r="Z8" s="11">
        <v>41</v>
      </c>
      <c r="AA8" s="11">
        <v>112</v>
      </c>
      <c r="AB8" s="11">
        <v>91</v>
      </c>
      <c r="AC8" s="11">
        <v>66</v>
      </c>
      <c r="AD8" s="11">
        <v>36</v>
      </c>
      <c r="AE8" s="11"/>
      <c r="AF8" s="11">
        <v>353</v>
      </c>
      <c r="AG8" s="11">
        <v>430</v>
      </c>
      <c r="AH8" s="11">
        <v>183</v>
      </c>
      <c r="AI8" s="11"/>
      <c r="AJ8" s="11">
        <v>345</v>
      </c>
      <c r="AK8" s="11">
        <v>317</v>
      </c>
      <c r="AL8" s="11">
        <v>73</v>
      </c>
      <c r="AM8" s="11">
        <v>17</v>
      </c>
      <c r="AN8" s="11">
        <v>154</v>
      </c>
      <c r="AO8" s="11"/>
      <c r="AP8" s="11">
        <v>198</v>
      </c>
      <c r="AQ8" s="11">
        <v>415</v>
      </c>
      <c r="AR8" s="11">
        <v>83</v>
      </c>
      <c r="AS8" s="11">
        <v>106</v>
      </c>
      <c r="AT8" s="11">
        <v>99</v>
      </c>
      <c r="AU8" s="11"/>
      <c r="AV8" s="11">
        <v>282</v>
      </c>
      <c r="AW8" s="11">
        <v>231</v>
      </c>
      <c r="AX8" s="11">
        <v>306</v>
      </c>
      <c r="AY8" s="11">
        <v>108</v>
      </c>
      <c r="AZ8" s="11">
        <v>18</v>
      </c>
    </row>
    <row r="9" spans="2:52" ht="30">
      <c r="B9" s="18" t="s">
        <v>314</v>
      </c>
      <c r="C9" s="17">
        <v>0.15530745862384901</v>
      </c>
      <c r="D9" s="17">
        <v>0.166832770953729</v>
      </c>
      <c r="E9" s="17">
        <v>0.14592391160100801</v>
      </c>
      <c r="F9" s="17"/>
      <c r="G9" s="17">
        <v>0.24685197060122599</v>
      </c>
      <c r="H9" s="17">
        <v>0.30728143855945</v>
      </c>
      <c r="I9" s="17">
        <v>0.17936732876476</v>
      </c>
      <c r="J9" s="17">
        <v>8.1948140389759103E-2</v>
      </c>
      <c r="K9" s="17">
        <v>7.0020362834876698E-2</v>
      </c>
      <c r="L9" s="17">
        <v>5.8335971690777803E-2</v>
      </c>
      <c r="M9" s="17"/>
      <c r="N9" s="17">
        <v>0.221566336609375</v>
      </c>
      <c r="O9" s="17">
        <v>9.7813527456138902E-2</v>
      </c>
      <c r="P9" s="17">
        <v>0.191687225615013</v>
      </c>
      <c r="Q9" s="17">
        <v>0.103747782715788</v>
      </c>
      <c r="R9" s="17"/>
      <c r="S9" s="17">
        <v>0.26587453830278401</v>
      </c>
      <c r="T9" s="17">
        <v>9.3645420391499798E-2</v>
      </c>
      <c r="U9" s="17">
        <v>0.11438655073602499</v>
      </c>
      <c r="V9" s="17">
        <v>0.17762500704529599</v>
      </c>
      <c r="W9" s="17">
        <v>0.100425472236414</v>
      </c>
      <c r="X9" s="17">
        <v>0.21421857022212901</v>
      </c>
      <c r="Y9" s="17">
        <v>7.5855901464846096E-2</v>
      </c>
      <c r="Z9" s="17">
        <v>0.152539815447014</v>
      </c>
      <c r="AA9" s="17">
        <v>0.136544686374722</v>
      </c>
      <c r="AB9" s="17">
        <v>0.15252993736304199</v>
      </c>
      <c r="AC9" s="17">
        <v>0.191897731339912</v>
      </c>
      <c r="AD9" s="17">
        <v>0.14420338513758499</v>
      </c>
      <c r="AE9" s="17"/>
      <c r="AF9" s="17">
        <v>0.12015407145207201</v>
      </c>
      <c r="AG9" s="17">
        <v>0.16971410772484199</v>
      </c>
      <c r="AH9" s="17">
        <v>0.188906604672467</v>
      </c>
      <c r="AI9" s="17"/>
      <c r="AJ9" s="17">
        <v>0.164171313782423</v>
      </c>
      <c r="AK9" s="17">
        <v>0.165985939083203</v>
      </c>
      <c r="AL9" s="17">
        <v>0.194550907012115</v>
      </c>
      <c r="AM9" s="17">
        <v>0.124397662009972</v>
      </c>
      <c r="AN9" s="17">
        <v>0.15975157987045499</v>
      </c>
      <c r="AO9" s="17"/>
      <c r="AP9" s="17">
        <v>0.172541218126469</v>
      </c>
      <c r="AQ9" s="17">
        <v>0.18807186910134499</v>
      </c>
      <c r="AR9" s="17">
        <v>0.173597134312755</v>
      </c>
      <c r="AS9" s="17">
        <v>0.116707254112592</v>
      </c>
      <c r="AT9" s="17">
        <v>8.2192316481895997E-2</v>
      </c>
      <c r="AU9" s="17"/>
      <c r="AV9" s="17">
        <v>0.115454230094234</v>
      </c>
      <c r="AW9" s="17">
        <v>0.12808611252541099</v>
      </c>
      <c r="AX9" s="17">
        <v>0.22613386090181201</v>
      </c>
      <c r="AY9" s="17">
        <v>0.199143114253964</v>
      </c>
      <c r="AZ9" s="17">
        <v>0.306480046981009</v>
      </c>
    </row>
    <row r="10" spans="2:52" ht="30">
      <c r="B10" s="18" t="s">
        <v>315</v>
      </c>
      <c r="C10" s="17">
        <v>0.41318992840304603</v>
      </c>
      <c r="D10" s="17">
        <v>0.41568068421124998</v>
      </c>
      <c r="E10" s="17">
        <v>0.40715008818411602</v>
      </c>
      <c r="F10" s="17"/>
      <c r="G10" s="17">
        <v>0.44571427306515898</v>
      </c>
      <c r="H10" s="17">
        <v>0.372513351715487</v>
      </c>
      <c r="I10" s="17">
        <v>0.47491214088188399</v>
      </c>
      <c r="J10" s="17">
        <v>0.397199457351192</v>
      </c>
      <c r="K10" s="17">
        <v>0.37424359913848898</v>
      </c>
      <c r="L10" s="17">
        <v>0.41500981733787401</v>
      </c>
      <c r="M10" s="17"/>
      <c r="N10" s="17">
        <v>0.38933842671908903</v>
      </c>
      <c r="O10" s="17">
        <v>0.44858949347712601</v>
      </c>
      <c r="P10" s="17">
        <v>0.41700660117156502</v>
      </c>
      <c r="Q10" s="17">
        <v>0.39814013689261102</v>
      </c>
      <c r="R10" s="17"/>
      <c r="S10" s="17">
        <v>0.41481353995674702</v>
      </c>
      <c r="T10" s="17">
        <v>0.38179513568988699</v>
      </c>
      <c r="U10" s="17">
        <v>0.45819292982814003</v>
      </c>
      <c r="V10" s="17">
        <v>0.40213111621076503</v>
      </c>
      <c r="W10" s="17">
        <v>0.42662493477633701</v>
      </c>
      <c r="X10" s="17">
        <v>0.32920522051187501</v>
      </c>
      <c r="Y10" s="17">
        <v>0.43732991206853999</v>
      </c>
      <c r="Z10" s="17">
        <v>0.32556944813502797</v>
      </c>
      <c r="AA10" s="17">
        <v>0.49621401468048798</v>
      </c>
      <c r="AB10" s="17">
        <v>0.413201490379</v>
      </c>
      <c r="AC10" s="17">
        <v>0.424044846932633</v>
      </c>
      <c r="AD10" s="17">
        <v>0.418337764028267</v>
      </c>
      <c r="AE10" s="17"/>
      <c r="AF10" s="17">
        <v>0.35944365677703399</v>
      </c>
      <c r="AG10" s="17">
        <v>0.47110693743002602</v>
      </c>
      <c r="AH10" s="17">
        <v>0.36166863815926398</v>
      </c>
      <c r="AI10" s="17"/>
      <c r="AJ10" s="17">
        <v>0.390161895797622</v>
      </c>
      <c r="AK10" s="17">
        <v>0.47518521562264898</v>
      </c>
      <c r="AL10" s="17">
        <v>0.45179361613723401</v>
      </c>
      <c r="AM10" s="17">
        <v>0.41377294012402799</v>
      </c>
      <c r="AN10" s="17">
        <v>0.33518094844639201</v>
      </c>
      <c r="AO10" s="17"/>
      <c r="AP10" s="17">
        <v>0.401728382160083</v>
      </c>
      <c r="AQ10" s="17">
        <v>0.47208530443251201</v>
      </c>
      <c r="AR10" s="17">
        <v>0.45888840630343403</v>
      </c>
      <c r="AS10" s="17">
        <v>0.29794321859051498</v>
      </c>
      <c r="AT10" s="17">
        <v>0.32820325670654898</v>
      </c>
      <c r="AU10" s="17"/>
      <c r="AV10" s="17">
        <v>0.358613473390473</v>
      </c>
      <c r="AW10" s="17">
        <v>0.38894846994218302</v>
      </c>
      <c r="AX10" s="17">
        <v>0.44301897316752598</v>
      </c>
      <c r="AY10" s="17">
        <v>0.50773489440163699</v>
      </c>
      <c r="AZ10" s="17">
        <v>0.37337763946261299</v>
      </c>
    </row>
    <row r="11" spans="2:52" ht="30">
      <c r="B11" s="18" t="s">
        <v>316</v>
      </c>
      <c r="C11" s="17">
        <v>0.25271983575359003</v>
      </c>
      <c r="D11" s="17">
        <v>0.242283468987018</v>
      </c>
      <c r="E11" s="17">
        <v>0.26319458102010401</v>
      </c>
      <c r="F11" s="17"/>
      <c r="G11" s="17">
        <v>0.21357449434408299</v>
      </c>
      <c r="H11" s="17">
        <v>0.19274040566749501</v>
      </c>
      <c r="I11" s="17">
        <v>0.17257753277516</v>
      </c>
      <c r="J11" s="17">
        <v>0.29009529149331398</v>
      </c>
      <c r="K11" s="17">
        <v>0.35716215782266603</v>
      </c>
      <c r="L11" s="17">
        <v>0.29702856531657401</v>
      </c>
      <c r="M11" s="17"/>
      <c r="N11" s="17">
        <v>0.25797606444143401</v>
      </c>
      <c r="O11" s="17">
        <v>0.275510956868524</v>
      </c>
      <c r="P11" s="17">
        <v>0.22830923853417801</v>
      </c>
      <c r="Q11" s="17">
        <v>0.24749841430274699</v>
      </c>
      <c r="R11" s="17"/>
      <c r="S11" s="17">
        <v>0.19336278507034099</v>
      </c>
      <c r="T11" s="17">
        <v>0.29615758759181599</v>
      </c>
      <c r="U11" s="17">
        <v>0.21818644696140699</v>
      </c>
      <c r="V11" s="17">
        <v>0.19692714076933901</v>
      </c>
      <c r="W11" s="17">
        <v>0.32295268959881501</v>
      </c>
      <c r="X11" s="17">
        <v>0.29993205922320498</v>
      </c>
      <c r="Y11" s="17">
        <v>0.28540517798189202</v>
      </c>
      <c r="Z11" s="17">
        <v>0.37031851117596498</v>
      </c>
      <c r="AA11" s="17">
        <v>0.20199962414491701</v>
      </c>
      <c r="AB11" s="17">
        <v>0.281297921115163</v>
      </c>
      <c r="AC11" s="17">
        <v>0.20529042592363</v>
      </c>
      <c r="AD11" s="17">
        <v>0.21914492099642499</v>
      </c>
      <c r="AE11" s="17"/>
      <c r="AF11" s="17">
        <v>0.280510818069031</v>
      </c>
      <c r="AG11" s="17">
        <v>0.24823910718851</v>
      </c>
      <c r="AH11" s="17">
        <v>0.22913889633543399</v>
      </c>
      <c r="AI11" s="17"/>
      <c r="AJ11" s="17">
        <v>0.27430119850163198</v>
      </c>
      <c r="AK11" s="17">
        <v>0.223934079927914</v>
      </c>
      <c r="AL11" s="17">
        <v>0.20856070361183501</v>
      </c>
      <c r="AM11" s="17">
        <v>0.106167837434699</v>
      </c>
      <c r="AN11" s="17">
        <v>0.247593224113238</v>
      </c>
      <c r="AO11" s="17"/>
      <c r="AP11" s="17">
        <v>0.299881315340294</v>
      </c>
      <c r="AQ11" s="17">
        <v>0.220934297965341</v>
      </c>
      <c r="AR11" s="17">
        <v>0.20997438825051701</v>
      </c>
      <c r="AS11" s="17">
        <v>0.22734882080840799</v>
      </c>
      <c r="AT11" s="17">
        <v>0.33556352275486101</v>
      </c>
      <c r="AU11" s="17"/>
      <c r="AV11" s="17">
        <v>0.25041704310920698</v>
      </c>
      <c r="AW11" s="17">
        <v>0.29174131200109199</v>
      </c>
      <c r="AX11" s="17">
        <v>0.22043782858194699</v>
      </c>
      <c r="AY11" s="17">
        <v>0.215494063256644</v>
      </c>
      <c r="AZ11" s="17">
        <v>0.24843669634302401</v>
      </c>
    </row>
    <row r="12" spans="2:52" ht="30">
      <c r="B12" s="18" t="s">
        <v>317</v>
      </c>
      <c r="C12" s="17">
        <v>9.9173705183318098E-2</v>
      </c>
      <c r="D12" s="17">
        <v>0.107943953483346</v>
      </c>
      <c r="E12" s="17">
        <v>9.1862925087493996E-2</v>
      </c>
      <c r="F12" s="17"/>
      <c r="G12" s="17">
        <v>4.7653760259874299E-2</v>
      </c>
      <c r="H12" s="17">
        <v>5.2943122956440901E-2</v>
      </c>
      <c r="I12" s="17">
        <v>9.0287658935263707E-2</v>
      </c>
      <c r="J12" s="17">
        <v>0.113411338798295</v>
      </c>
      <c r="K12" s="17">
        <v>0.12331935224003999</v>
      </c>
      <c r="L12" s="17">
        <v>0.153051469331066</v>
      </c>
      <c r="M12" s="17"/>
      <c r="N12" s="17">
        <v>6.3827762341026301E-2</v>
      </c>
      <c r="O12" s="17">
        <v>0.111389940938904</v>
      </c>
      <c r="P12" s="17">
        <v>0.100098301947459</v>
      </c>
      <c r="Q12" s="17">
        <v>0.126980810734629</v>
      </c>
      <c r="R12" s="17"/>
      <c r="S12" s="17">
        <v>5.1531140157137001E-2</v>
      </c>
      <c r="T12" s="17">
        <v>0.126753489899085</v>
      </c>
      <c r="U12" s="17">
        <v>8.9365007189328799E-2</v>
      </c>
      <c r="V12" s="17">
        <v>0.10338618023806299</v>
      </c>
      <c r="W12" s="17">
        <v>0.11243680782712601</v>
      </c>
      <c r="X12" s="17">
        <v>0.107532820253149</v>
      </c>
      <c r="Y12" s="17">
        <v>0.12528146403659601</v>
      </c>
      <c r="Z12" s="17">
        <v>6.5406918614040604E-2</v>
      </c>
      <c r="AA12" s="17">
        <v>0.117571052009505</v>
      </c>
      <c r="AB12" s="17">
        <v>0.10016696553255</v>
      </c>
      <c r="AC12" s="17">
        <v>6.44762346093255E-2</v>
      </c>
      <c r="AD12" s="17">
        <v>0.124421534741293</v>
      </c>
      <c r="AE12" s="17"/>
      <c r="AF12" s="17">
        <v>0.162738186721685</v>
      </c>
      <c r="AG12" s="17">
        <v>5.7810207360747698E-2</v>
      </c>
      <c r="AH12" s="17">
        <v>0.110695064772397</v>
      </c>
      <c r="AI12" s="17"/>
      <c r="AJ12" s="17">
        <v>0.123562292105311</v>
      </c>
      <c r="AK12" s="17">
        <v>6.03895994390048E-2</v>
      </c>
      <c r="AL12" s="17">
        <v>5.2012681439353697E-2</v>
      </c>
      <c r="AM12" s="17">
        <v>0.23735237670842599</v>
      </c>
      <c r="AN12" s="17">
        <v>0.13425564897954201</v>
      </c>
      <c r="AO12" s="17"/>
      <c r="AP12" s="17">
        <v>6.7018688909243895E-2</v>
      </c>
      <c r="AQ12" s="17">
        <v>5.7499182325966201E-2</v>
      </c>
      <c r="AR12" s="17">
        <v>7.4894827219865803E-2</v>
      </c>
      <c r="AS12" s="17">
        <v>0.28969393823054301</v>
      </c>
      <c r="AT12" s="17">
        <v>0.109345620340427</v>
      </c>
      <c r="AU12" s="17"/>
      <c r="AV12" s="17">
        <v>0.14099150342745501</v>
      </c>
      <c r="AW12" s="17">
        <v>0.129120184998955</v>
      </c>
      <c r="AX12" s="17">
        <v>5.2234965003032201E-2</v>
      </c>
      <c r="AY12" s="17">
        <v>3.2738292490676703E-2</v>
      </c>
      <c r="AZ12" s="17">
        <v>7.1705617213354805E-2</v>
      </c>
    </row>
    <row r="13" spans="2:52">
      <c r="B13" s="18" t="s">
        <v>61</v>
      </c>
      <c r="C13" s="19">
        <v>7.9609072036198006E-2</v>
      </c>
      <c r="D13" s="19">
        <v>6.72591223646576E-2</v>
      </c>
      <c r="E13" s="19">
        <v>9.1868494107277598E-2</v>
      </c>
      <c r="F13" s="19"/>
      <c r="G13" s="19">
        <v>4.6205501729656602E-2</v>
      </c>
      <c r="H13" s="19">
        <v>7.4521681101127807E-2</v>
      </c>
      <c r="I13" s="19">
        <v>8.2855338642933304E-2</v>
      </c>
      <c r="J13" s="19">
        <v>0.11734577196744</v>
      </c>
      <c r="K13" s="19">
        <v>7.5254527963928203E-2</v>
      </c>
      <c r="L13" s="19">
        <v>7.6574176323708096E-2</v>
      </c>
      <c r="M13" s="19"/>
      <c r="N13" s="19">
        <v>6.7291409889076004E-2</v>
      </c>
      <c r="O13" s="19">
        <v>6.6696081259307205E-2</v>
      </c>
      <c r="P13" s="19">
        <v>6.2898632731784601E-2</v>
      </c>
      <c r="Q13" s="19">
        <v>0.123632855354225</v>
      </c>
      <c r="R13" s="19"/>
      <c r="S13" s="19">
        <v>7.4417996512989901E-2</v>
      </c>
      <c r="T13" s="19">
        <v>0.10164836642771299</v>
      </c>
      <c r="U13" s="19">
        <v>0.1198690652851</v>
      </c>
      <c r="V13" s="19">
        <v>0.11993055573653599</v>
      </c>
      <c r="W13" s="19">
        <v>3.7560095561308203E-2</v>
      </c>
      <c r="X13" s="19">
        <v>4.9111329789641799E-2</v>
      </c>
      <c r="Y13" s="19">
        <v>7.61275444481255E-2</v>
      </c>
      <c r="Z13" s="19">
        <v>8.6165306627953006E-2</v>
      </c>
      <c r="AA13" s="19">
        <v>4.7670622790368503E-2</v>
      </c>
      <c r="AB13" s="19">
        <v>5.2803685610244198E-2</v>
      </c>
      <c r="AC13" s="19">
        <v>0.1142907611945</v>
      </c>
      <c r="AD13" s="19">
        <v>9.3892395096430006E-2</v>
      </c>
      <c r="AE13" s="19"/>
      <c r="AF13" s="19">
        <v>7.7153266980178006E-2</v>
      </c>
      <c r="AG13" s="19">
        <v>5.3129640295874199E-2</v>
      </c>
      <c r="AH13" s="19">
        <v>0.10959079606043801</v>
      </c>
      <c r="AI13" s="19"/>
      <c r="AJ13" s="19">
        <v>4.7803299813012803E-2</v>
      </c>
      <c r="AK13" s="19">
        <v>7.45051659272295E-2</v>
      </c>
      <c r="AL13" s="19">
        <v>9.3082091799462099E-2</v>
      </c>
      <c r="AM13" s="19">
        <v>0.11830918372287499</v>
      </c>
      <c r="AN13" s="19">
        <v>0.123218598590373</v>
      </c>
      <c r="AO13" s="19"/>
      <c r="AP13" s="19">
        <v>5.8830395463910203E-2</v>
      </c>
      <c r="AQ13" s="19">
        <v>6.1409346174835899E-2</v>
      </c>
      <c r="AR13" s="19">
        <v>8.2645243913428104E-2</v>
      </c>
      <c r="AS13" s="19">
        <v>6.8306768257942102E-2</v>
      </c>
      <c r="AT13" s="19">
        <v>0.144695283716266</v>
      </c>
      <c r="AU13" s="19"/>
      <c r="AV13" s="19">
        <v>0.13452374997863201</v>
      </c>
      <c r="AW13" s="19">
        <v>6.2103920532359698E-2</v>
      </c>
      <c r="AX13" s="19">
        <v>5.8174372345683498E-2</v>
      </c>
      <c r="AY13" s="19">
        <v>4.4889635597079203E-2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1096</v>
      </c>
      <c r="D7" s="10">
        <v>569</v>
      </c>
      <c r="E7" s="10">
        <v>526</v>
      </c>
      <c r="F7" s="10"/>
      <c r="G7" s="10">
        <v>138</v>
      </c>
      <c r="H7" s="10">
        <v>192</v>
      </c>
      <c r="I7" s="10">
        <v>176</v>
      </c>
      <c r="J7" s="10">
        <v>201</v>
      </c>
      <c r="K7" s="10">
        <v>160</v>
      </c>
      <c r="L7" s="10">
        <v>229</v>
      </c>
      <c r="M7" s="10"/>
      <c r="N7" s="10">
        <v>312</v>
      </c>
      <c r="O7" s="10">
        <v>306</v>
      </c>
      <c r="P7" s="10">
        <v>221</v>
      </c>
      <c r="Q7" s="10">
        <v>255</v>
      </c>
      <c r="R7" s="10"/>
      <c r="S7" s="10">
        <v>150</v>
      </c>
      <c r="T7" s="10">
        <v>162</v>
      </c>
      <c r="U7" s="10">
        <v>92</v>
      </c>
      <c r="V7" s="10">
        <v>98</v>
      </c>
      <c r="W7" s="10">
        <v>73</v>
      </c>
      <c r="X7" s="10">
        <v>88</v>
      </c>
      <c r="Y7" s="10">
        <v>92</v>
      </c>
      <c r="Z7" s="10">
        <v>50</v>
      </c>
      <c r="AA7" s="10">
        <v>122</v>
      </c>
      <c r="AB7" s="10">
        <v>82</v>
      </c>
      <c r="AC7" s="10">
        <v>55</v>
      </c>
      <c r="AD7" s="10">
        <v>32</v>
      </c>
      <c r="AE7" s="10"/>
      <c r="AF7" s="10">
        <v>378</v>
      </c>
      <c r="AG7" s="10">
        <v>449</v>
      </c>
      <c r="AH7" s="10">
        <v>159</v>
      </c>
      <c r="AI7" s="10"/>
      <c r="AJ7" s="10">
        <v>396</v>
      </c>
      <c r="AK7" s="10">
        <v>316</v>
      </c>
      <c r="AL7" s="10">
        <v>62</v>
      </c>
      <c r="AM7" s="10">
        <v>20</v>
      </c>
      <c r="AN7" s="10">
        <v>149</v>
      </c>
      <c r="AO7" s="10"/>
      <c r="AP7" s="10">
        <v>203</v>
      </c>
      <c r="AQ7" s="10">
        <v>441</v>
      </c>
      <c r="AR7" s="10">
        <v>75</v>
      </c>
      <c r="AS7" s="10">
        <v>119</v>
      </c>
      <c r="AT7" s="10">
        <v>100</v>
      </c>
      <c r="AU7" s="10"/>
      <c r="AV7" s="10">
        <v>268</v>
      </c>
      <c r="AW7" s="10">
        <v>244</v>
      </c>
      <c r="AX7" s="10">
        <v>305</v>
      </c>
      <c r="AY7" s="10">
        <v>137</v>
      </c>
      <c r="AZ7" s="10">
        <v>16</v>
      </c>
    </row>
    <row r="8" spans="2:52" ht="30" customHeight="1">
      <c r="B8" s="11" t="s">
        <v>68</v>
      </c>
      <c r="C8" s="11">
        <v>1103</v>
      </c>
      <c r="D8" s="11">
        <v>564</v>
      </c>
      <c r="E8" s="11">
        <v>538</v>
      </c>
      <c r="F8" s="11"/>
      <c r="G8" s="11">
        <v>150</v>
      </c>
      <c r="H8" s="11">
        <v>200</v>
      </c>
      <c r="I8" s="11">
        <v>172</v>
      </c>
      <c r="J8" s="11">
        <v>202</v>
      </c>
      <c r="K8" s="11">
        <v>155</v>
      </c>
      <c r="L8" s="11">
        <v>224</v>
      </c>
      <c r="M8" s="11"/>
      <c r="N8" s="11">
        <v>283</v>
      </c>
      <c r="O8" s="11">
        <v>282</v>
      </c>
      <c r="P8" s="11">
        <v>263</v>
      </c>
      <c r="Q8" s="11">
        <v>273</v>
      </c>
      <c r="R8" s="11"/>
      <c r="S8" s="11">
        <v>155</v>
      </c>
      <c r="T8" s="11">
        <v>153</v>
      </c>
      <c r="U8" s="11">
        <v>91</v>
      </c>
      <c r="V8" s="11">
        <v>95</v>
      </c>
      <c r="W8" s="11">
        <v>69</v>
      </c>
      <c r="X8" s="11">
        <v>90</v>
      </c>
      <c r="Y8" s="11">
        <v>84</v>
      </c>
      <c r="Z8" s="11">
        <v>45</v>
      </c>
      <c r="AA8" s="11">
        <v>119</v>
      </c>
      <c r="AB8" s="11">
        <v>107</v>
      </c>
      <c r="AC8" s="11">
        <v>58</v>
      </c>
      <c r="AD8" s="11">
        <v>36</v>
      </c>
      <c r="AE8" s="11"/>
      <c r="AF8" s="11">
        <v>377</v>
      </c>
      <c r="AG8" s="11">
        <v>441</v>
      </c>
      <c r="AH8" s="11">
        <v>166</v>
      </c>
      <c r="AI8" s="11"/>
      <c r="AJ8" s="11">
        <v>386</v>
      </c>
      <c r="AK8" s="11">
        <v>313</v>
      </c>
      <c r="AL8" s="11">
        <v>60</v>
      </c>
      <c r="AM8" s="11">
        <v>21</v>
      </c>
      <c r="AN8" s="11">
        <v>157</v>
      </c>
      <c r="AO8" s="11"/>
      <c r="AP8" s="11">
        <v>197</v>
      </c>
      <c r="AQ8" s="11">
        <v>451</v>
      </c>
      <c r="AR8" s="11">
        <v>72</v>
      </c>
      <c r="AS8" s="11">
        <v>118</v>
      </c>
      <c r="AT8" s="11">
        <v>101</v>
      </c>
      <c r="AU8" s="11"/>
      <c r="AV8" s="11">
        <v>279</v>
      </c>
      <c r="AW8" s="11">
        <v>253</v>
      </c>
      <c r="AX8" s="11">
        <v>299</v>
      </c>
      <c r="AY8" s="11">
        <v>131</v>
      </c>
      <c r="AZ8" s="11">
        <v>14</v>
      </c>
    </row>
    <row r="9" spans="2:52" ht="30">
      <c r="B9" s="18" t="s">
        <v>314</v>
      </c>
      <c r="C9" s="17">
        <v>0.12510771383213701</v>
      </c>
      <c r="D9" s="17">
        <v>0.14275494974165001</v>
      </c>
      <c r="E9" s="17">
        <v>0.10689612406119001</v>
      </c>
      <c r="F9" s="17"/>
      <c r="G9" s="17">
        <v>0.191068859959063</v>
      </c>
      <c r="H9" s="17">
        <v>0.192069789627071</v>
      </c>
      <c r="I9" s="17">
        <v>0.16670710834348201</v>
      </c>
      <c r="J9" s="17">
        <v>0.106714336272716</v>
      </c>
      <c r="K9" s="17">
        <v>5.9972397115303597E-2</v>
      </c>
      <c r="L9" s="17">
        <v>5.0936084862712797E-2</v>
      </c>
      <c r="M9" s="17"/>
      <c r="N9" s="17">
        <v>0.141343400330223</v>
      </c>
      <c r="O9" s="17">
        <v>0.1035645507659</v>
      </c>
      <c r="P9" s="17">
        <v>0.157369661378713</v>
      </c>
      <c r="Q9" s="17">
        <v>0.100302636661393</v>
      </c>
      <c r="R9" s="17"/>
      <c r="S9" s="17">
        <v>0.20458134904012801</v>
      </c>
      <c r="T9" s="17">
        <v>9.8740708448799494E-2</v>
      </c>
      <c r="U9" s="17">
        <v>6.6640546881024901E-2</v>
      </c>
      <c r="V9" s="17">
        <v>4.4962867436292298E-2</v>
      </c>
      <c r="W9" s="17">
        <v>0.128872652051673</v>
      </c>
      <c r="X9" s="17">
        <v>0.13250835134831401</v>
      </c>
      <c r="Y9" s="17">
        <v>0.144367967984361</v>
      </c>
      <c r="Z9" s="17">
        <v>0.11068770014955701</v>
      </c>
      <c r="AA9" s="17">
        <v>0.116859284170553</v>
      </c>
      <c r="AB9" s="17">
        <v>0.168647752438189</v>
      </c>
      <c r="AC9" s="17">
        <v>0.120789754658387</v>
      </c>
      <c r="AD9" s="17">
        <v>0.105916866047626</v>
      </c>
      <c r="AE9" s="17"/>
      <c r="AF9" s="17">
        <v>9.5634693702815493E-2</v>
      </c>
      <c r="AG9" s="17">
        <v>0.13798316668815699</v>
      </c>
      <c r="AH9" s="17">
        <v>0.119988370467892</v>
      </c>
      <c r="AI9" s="17"/>
      <c r="AJ9" s="17">
        <v>0.117038714419147</v>
      </c>
      <c r="AK9" s="17">
        <v>0.15847143317585299</v>
      </c>
      <c r="AL9" s="17">
        <v>0.10054610501099499</v>
      </c>
      <c r="AM9" s="17">
        <v>0.145442346429554</v>
      </c>
      <c r="AN9" s="17">
        <v>9.7400081551486703E-2</v>
      </c>
      <c r="AO9" s="17"/>
      <c r="AP9" s="17">
        <v>0.142563683844324</v>
      </c>
      <c r="AQ9" s="17">
        <v>0.17901742422089501</v>
      </c>
      <c r="AR9" s="17">
        <v>6.6420728563541004E-2</v>
      </c>
      <c r="AS9" s="17">
        <v>5.8256214662917097E-2</v>
      </c>
      <c r="AT9" s="17">
        <v>2.3051632598039499E-2</v>
      </c>
      <c r="AU9" s="17"/>
      <c r="AV9" s="17">
        <v>9.9022749104696606E-2</v>
      </c>
      <c r="AW9" s="17">
        <v>8.6099160444864001E-2</v>
      </c>
      <c r="AX9" s="17">
        <v>0.15781230284703399</v>
      </c>
      <c r="AY9" s="17">
        <v>0.200851021563486</v>
      </c>
      <c r="AZ9" s="17">
        <v>0.340798511670105</v>
      </c>
    </row>
    <row r="10" spans="2:52" ht="30">
      <c r="B10" s="18" t="s">
        <v>315</v>
      </c>
      <c r="C10" s="17">
        <v>0.42255984891550802</v>
      </c>
      <c r="D10" s="17">
        <v>0.41211005335567602</v>
      </c>
      <c r="E10" s="17">
        <v>0.43439802064844502</v>
      </c>
      <c r="F10" s="17"/>
      <c r="G10" s="17">
        <v>0.53823395162985799</v>
      </c>
      <c r="H10" s="17">
        <v>0.41942271125163999</v>
      </c>
      <c r="I10" s="17">
        <v>0.454181403366962</v>
      </c>
      <c r="J10" s="17">
        <v>0.42839126963095098</v>
      </c>
      <c r="K10" s="17">
        <v>0.34835391483995098</v>
      </c>
      <c r="L10" s="17">
        <v>0.36959755026086499</v>
      </c>
      <c r="M10" s="17"/>
      <c r="N10" s="17">
        <v>0.45925759840321001</v>
      </c>
      <c r="O10" s="17">
        <v>0.46706412206547698</v>
      </c>
      <c r="P10" s="17">
        <v>0.43691648103958503</v>
      </c>
      <c r="Q10" s="17">
        <v>0.327853356720953</v>
      </c>
      <c r="R10" s="17"/>
      <c r="S10" s="17">
        <v>0.48323988681392599</v>
      </c>
      <c r="T10" s="17">
        <v>0.35799311747777401</v>
      </c>
      <c r="U10" s="17">
        <v>0.48019884361932302</v>
      </c>
      <c r="V10" s="17">
        <v>0.420707585508583</v>
      </c>
      <c r="W10" s="17">
        <v>0.35740589515548699</v>
      </c>
      <c r="X10" s="17">
        <v>0.38568357143123</v>
      </c>
      <c r="Y10" s="17">
        <v>0.42483963869832397</v>
      </c>
      <c r="Z10" s="17">
        <v>0.37060482018353502</v>
      </c>
      <c r="AA10" s="17">
        <v>0.52495456046066402</v>
      </c>
      <c r="AB10" s="17">
        <v>0.38666206121151903</v>
      </c>
      <c r="AC10" s="17">
        <v>0.46271990921541301</v>
      </c>
      <c r="AD10" s="17">
        <v>0.27311030459029501</v>
      </c>
      <c r="AE10" s="17"/>
      <c r="AF10" s="17">
        <v>0.34434449151658097</v>
      </c>
      <c r="AG10" s="17">
        <v>0.473789427167355</v>
      </c>
      <c r="AH10" s="17">
        <v>0.434944403468777</v>
      </c>
      <c r="AI10" s="17"/>
      <c r="AJ10" s="17">
        <v>0.37512399697415899</v>
      </c>
      <c r="AK10" s="17">
        <v>0.45653475099782997</v>
      </c>
      <c r="AL10" s="17">
        <v>0.46278320210648499</v>
      </c>
      <c r="AM10" s="17">
        <v>0.49045365019175202</v>
      </c>
      <c r="AN10" s="17">
        <v>0.43837257782630401</v>
      </c>
      <c r="AO10" s="17"/>
      <c r="AP10" s="17">
        <v>0.42670600122911101</v>
      </c>
      <c r="AQ10" s="17">
        <v>0.45717024602883399</v>
      </c>
      <c r="AR10" s="17">
        <v>0.46825040728001499</v>
      </c>
      <c r="AS10" s="17">
        <v>0.36561484106190301</v>
      </c>
      <c r="AT10" s="17">
        <v>0.34290977976765002</v>
      </c>
      <c r="AU10" s="17"/>
      <c r="AV10" s="17">
        <v>0.29567939015459999</v>
      </c>
      <c r="AW10" s="17">
        <v>0.457412653204747</v>
      </c>
      <c r="AX10" s="17">
        <v>0.489451490195705</v>
      </c>
      <c r="AY10" s="17">
        <v>0.46820130169558499</v>
      </c>
      <c r="AZ10" s="17">
        <v>0.35819257564665102</v>
      </c>
    </row>
    <row r="11" spans="2:52" ht="30">
      <c r="B11" s="18" t="s">
        <v>316</v>
      </c>
      <c r="C11" s="17">
        <v>0.28772059295032998</v>
      </c>
      <c r="D11" s="17">
        <v>0.26403725659782301</v>
      </c>
      <c r="E11" s="17">
        <v>0.31100579225511199</v>
      </c>
      <c r="F11" s="17"/>
      <c r="G11" s="17">
        <v>0.209760575434846</v>
      </c>
      <c r="H11" s="17">
        <v>0.25532224076447002</v>
      </c>
      <c r="I11" s="17">
        <v>0.23110993348759601</v>
      </c>
      <c r="J11" s="17">
        <v>0.29554771626983001</v>
      </c>
      <c r="K11" s="17">
        <v>0.33895809874440902</v>
      </c>
      <c r="L11" s="17">
        <v>0.36975650604563898</v>
      </c>
      <c r="M11" s="17"/>
      <c r="N11" s="17">
        <v>0.27390905637559099</v>
      </c>
      <c r="O11" s="17">
        <v>0.25727276053473103</v>
      </c>
      <c r="P11" s="17">
        <v>0.26942746684097002</v>
      </c>
      <c r="Q11" s="17">
        <v>0.34603562172639502</v>
      </c>
      <c r="R11" s="17"/>
      <c r="S11" s="17">
        <v>0.19420011938604001</v>
      </c>
      <c r="T11" s="17">
        <v>0.34894545719685</v>
      </c>
      <c r="U11" s="17">
        <v>0.33606739622381099</v>
      </c>
      <c r="V11" s="17">
        <v>0.36709379232109801</v>
      </c>
      <c r="W11" s="17">
        <v>0.30761856890817502</v>
      </c>
      <c r="X11" s="17">
        <v>0.242758508083978</v>
      </c>
      <c r="Y11" s="17">
        <v>0.28608547101982401</v>
      </c>
      <c r="Z11" s="17">
        <v>0.37129514594733898</v>
      </c>
      <c r="AA11" s="17">
        <v>0.21820002733489199</v>
      </c>
      <c r="AB11" s="17">
        <v>0.28108347103401798</v>
      </c>
      <c r="AC11" s="17">
        <v>0.18441110410136199</v>
      </c>
      <c r="AD11" s="17">
        <v>0.49065491210168699</v>
      </c>
      <c r="AE11" s="17"/>
      <c r="AF11" s="17">
        <v>0.34987914923156699</v>
      </c>
      <c r="AG11" s="17">
        <v>0.26698201692243301</v>
      </c>
      <c r="AH11" s="17">
        <v>0.221199259807322</v>
      </c>
      <c r="AI11" s="17"/>
      <c r="AJ11" s="17">
        <v>0.313532225530192</v>
      </c>
      <c r="AK11" s="17">
        <v>0.249562948551771</v>
      </c>
      <c r="AL11" s="17">
        <v>0.34098829754079801</v>
      </c>
      <c r="AM11" s="17">
        <v>0.21620835811496</v>
      </c>
      <c r="AN11" s="17">
        <v>0.24701314673391001</v>
      </c>
      <c r="AO11" s="17"/>
      <c r="AP11" s="17">
        <v>0.234121706848753</v>
      </c>
      <c r="AQ11" s="17">
        <v>0.25758825063151403</v>
      </c>
      <c r="AR11" s="17">
        <v>0.34117525309528202</v>
      </c>
      <c r="AS11" s="17">
        <v>0.34196479219976</v>
      </c>
      <c r="AT11" s="17">
        <v>0.34015839758831801</v>
      </c>
      <c r="AU11" s="17"/>
      <c r="AV11" s="17">
        <v>0.36637175006017197</v>
      </c>
      <c r="AW11" s="17">
        <v>0.29886200173140398</v>
      </c>
      <c r="AX11" s="17">
        <v>0.23572074087070599</v>
      </c>
      <c r="AY11" s="17">
        <v>0.23628802904027399</v>
      </c>
      <c r="AZ11" s="17">
        <v>0.238043813366448</v>
      </c>
    </row>
    <row r="12" spans="2:52" ht="30">
      <c r="B12" s="18" t="s">
        <v>317</v>
      </c>
      <c r="C12" s="17">
        <v>9.3971104325215202E-2</v>
      </c>
      <c r="D12" s="17">
        <v>0.115128192146494</v>
      </c>
      <c r="E12" s="17">
        <v>7.2018509655466106E-2</v>
      </c>
      <c r="F12" s="17"/>
      <c r="G12" s="17">
        <v>3.4284524787747503E-2</v>
      </c>
      <c r="H12" s="17">
        <v>8.5919923491428296E-2</v>
      </c>
      <c r="I12" s="17">
        <v>5.8364862164795299E-2</v>
      </c>
      <c r="J12" s="17">
        <v>7.0867937913067502E-2</v>
      </c>
      <c r="K12" s="17">
        <v>0.171650089041089</v>
      </c>
      <c r="L12" s="17">
        <v>0.135623682283184</v>
      </c>
      <c r="M12" s="17"/>
      <c r="N12" s="17">
        <v>6.8914063521088004E-2</v>
      </c>
      <c r="O12" s="17">
        <v>9.0638190726267595E-2</v>
      </c>
      <c r="P12" s="17">
        <v>9.2419456806675904E-2</v>
      </c>
      <c r="Q12" s="17">
        <v>0.12547577915413799</v>
      </c>
      <c r="R12" s="17"/>
      <c r="S12" s="17">
        <v>4.0203359209114602E-2</v>
      </c>
      <c r="T12" s="17">
        <v>0.105294126590812</v>
      </c>
      <c r="U12" s="17">
        <v>4.1672340410190203E-2</v>
      </c>
      <c r="V12" s="17">
        <v>8.0693640212051193E-2</v>
      </c>
      <c r="W12" s="17">
        <v>0.11941164934352699</v>
      </c>
      <c r="X12" s="17">
        <v>0.15186702011151701</v>
      </c>
      <c r="Y12" s="17">
        <v>8.9061913252198796E-2</v>
      </c>
      <c r="Z12" s="17">
        <v>0.10985770696022699</v>
      </c>
      <c r="AA12" s="17">
        <v>8.4346368504457897E-2</v>
      </c>
      <c r="AB12" s="17">
        <v>0.117764374863919</v>
      </c>
      <c r="AC12" s="17">
        <v>0.17908680185578599</v>
      </c>
      <c r="AD12" s="17">
        <v>6.5736923870351197E-2</v>
      </c>
      <c r="AE12" s="17"/>
      <c r="AF12" s="17">
        <v>0.13987594463894801</v>
      </c>
      <c r="AG12" s="17">
        <v>6.4176271596863302E-2</v>
      </c>
      <c r="AH12" s="17">
        <v>9.0493356782190504E-2</v>
      </c>
      <c r="AI12" s="17"/>
      <c r="AJ12" s="17">
        <v>0.134807919300058</v>
      </c>
      <c r="AK12" s="17">
        <v>5.84295665043826E-2</v>
      </c>
      <c r="AL12" s="17">
        <v>6.0557902436832102E-2</v>
      </c>
      <c r="AM12" s="17">
        <v>0.101920884668568</v>
      </c>
      <c r="AN12" s="17">
        <v>7.9594346093536703E-2</v>
      </c>
      <c r="AO12" s="17"/>
      <c r="AP12" s="17">
        <v>0.12852150696107301</v>
      </c>
      <c r="AQ12" s="17">
        <v>5.7399837833076499E-2</v>
      </c>
      <c r="AR12" s="17">
        <v>8.0852665048314301E-2</v>
      </c>
      <c r="AS12" s="17">
        <v>0.192008092432496</v>
      </c>
      <c r="AT12" s="17">
        <v>7.7173802946144801E-2</v>
      </c>
      <c r="AU12" s="17"/>
      <c r="AV12" s="17">
        <v>0.12795711963759199</v>
      </c>
      <c r="AW12" s="17">
        <v>9.6237408360413307E-2</v>
      </c>
      <c r="AX12" s="17">
        <v>7.9345223780485405E-2</v>
      </c>
      <c r="AY12" s="17">
        <v>4.4690495947734499E-2</v>
      </c>
      <c r="AZ12" s="17">
        <v>0</v>
      </c>
    </row>
    <row r="13" spans="2:52">
      <c r="B13" s="18" t="s">
        <v>61</v>
      </c>
      <c r="C13" s="19">
        <v>7.0640739976809197E-2</v>
      </c>
      <c r="D13" s="19">
        <v>6.5969548158357497E-2</v>
      </c>
      <c r="E13" s="19">
        <v>7.56815533797872E-2</v>
      </c>
      <c r="F13" s="19"/>
      <c r="G13" s="19">
        <v>2.6652088188485301E-2</v>
      </c>
      <c r="H13" s="19">
        <v>4.7265334865390099E-2</v>
      </c>
      <c r="I13" s="19">
        <v>8.9636692637164506E-2</v>
      </c>
      <c r="J13" s="19">
        <v>9.8478739913436003E-2</v>
      </c>
      <c r="K13" s="19">
        <v>8.1065500259246304E-2</v>
      </c>
      <c r="L13" s="19">
        <v>7.4086176547599303E-2</v>
      </c>
      <c r="M13" s="19"/>
      <c r="N13" s="19">
        <v>5.6575881369887698E-2</v>
      </c>
      <c r="O13" s="19">
        <v>8.1460375907624297E-2</v>
      </c>
      <c r="P13" s="19">
        <v>4.3866933934056301E-2</v>
      </c>
      <c r="Q13" s="19">
        <v>0.10033260573712099</v>
      </c>
      <c r="R13" s="19"/>
      <c r="S13" s="19">
        <v>7.7775285550791898E-2</v>
      </c>
      <c r="T13" s="19">
        <v>8.9026590285763804E-2</v>
      </c>
      <c r="U13" s="19">
        <v>7.5420872865650995E-2</v>
      </c>
      <c r="V13" s="19">
        <v>8.6542114521974994E-2</v>
      </c>
      <c r="W13" s="19">
        <v>8.6691234541138307E-2</v>
      </c>
      <c r="X13" s="19">
        <v>8.7182549024961697E-2</v>
      </c>
      <c r="Y13" s="19">
        <v>5.5645009045292203E-2</v>
      </c>
      <c r="Z13" s="19">
        <v>3.7554626759342402E-2</v>
      </c>
      <c r="AA13" s="19">
        <v>5.5639759529432897E-2</v>
      </c>
      <c r="AB13" s="19">
        <v>4.58423404523546E-2</v>
      </c>
      <c r="AC13" s="19">
        <v>5.2992430169052397E-2</v>
      </c>
      <c r="AD13" s="19">
        <v>6.45809933900406E-2</v>
      </c>
      <c r="AE13" s="19"/>
      <c r="AF13" s="19">
        <v>7.0265720910087398E-2</v>
      </c>
      <c r="AG13" s="19">
        <v>5.7069117625191498E-2</v>
      </c>
      <c r="AH13" s="19">
        <v>0.13337460947381799</v>
      </c>
      <c r="AI13" s="19"/>
      <c r="AJ13" s="19">
        <v>5.9497143776443599E-2</v>
      </c>
      <c r="AK13" s="19">
        <v>7.7001300770164205E-2</v>
      </c>
      <c r="AL13" s="19">
        <v>3.5124492904890302E-2</v>
      </c>
      <c r="AM13" s="19">
        <v>4.5974760595165101E-2</v>
      </c>
      <c r="AN13" s="19">
        <v>0.137619847794762</v>
      </c>
      <c r="AO13" s="19"/>
      <c r="AP13" s="19">
        <v>6.8087101116739698E-2</v>
      </c>
      <c r="AQ13" s="19">
        <v>4.8824241285680803E-2</v>
      </c>
      <c r="AR13" s="19">
        <v>4.3300946012847799E-2</v>
      </c>
      <c r="AS13" s="19">
        <v>4.21560596429243E-2</v>
      </c>
      <c r="AT13" s="19">
        <v>0.21670638709984699</v>
      </c>
      <c r="AU13" s="19"/>
      <c r="AV13" s="19">
        <v>0.110968991042939</v>
      </c>
      <c r="AW13" s="19">
        <v>6.1388776258571101E-2</v>
      </c>
      <c r="AX13" s="19">
        <v>3.7670242306069697E-2</v>
      </c>
      <c r="AY13" s="19">
        <v>4.996915175292E-2</v>
      </c>
      <c r="AZ13" s="19">
        <v>6.29650993167956E-2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944</v>
      </c>
      <c r="D7" s="10">
        <v>469</v>
      </c>
      <c r="E7" s="10">
        <v>473</v>
      </c>
      <c r="F7" s="10"/>
      <c r="G7" s="10">
        <v>136</v>
      </c>
      <c r="H7" s="10">
        <v>163</v>
      </c>
      <c r="I7" s="10">
        <v>171</v>
      </c>
      <c r="J7" s="10">
        <v>149</v>
      </c>
      <c r="K7" s="10">
        <v>137</v>
      </c>
      <c r="L7" s="10">
        <v>188</v>
      </c>
      <c r="M7" s="10"/>
      <c r="N7" s="10">
        <v>273</v>
      </c>
      <c r="O7" s="10">
        <v>290</v>
      </c>
      <c r="P7" s="10">
        <v>165</v>
      </c>
      <c r="Q7" s="10">
        <v>213</v>
      </c>
      <c r="R7" s="10"/>
      <c r="S7" s="10">
        <v>130</v>
      </c>
      <c r="T7" s="10">
        <v>133</v>
      </c>
      <c r="U7" s="10">
        <v>69</v>
      </c>
      <c r="V7" s="10">
        <v>90</v>
      </c>
      <c r="W7" s="10">
        <v>69</v>
      </c>
      <c r="X7" s="10">
        <v>89</v>
      </c>
      <c r="Y7" s="10">
        <v>71</v>
      </c>
      <c r="Z7" s="10">
        <v>43</v>
      </c>
      <c r="AA7" s="10">
        <v>112</v>
      </c>
      <c r="AB7" s="10">
        <v>68</v>
      </c>
      <c r="AC7" s="10">
        <v>45</v>
      </c>
      <c r="AD7" s="10">
        <v>25</v>
      </c>
      <c r="AE7" s="10"/>
      <c r="AF7" s="10">
        <v>313</v>
      </c>
      <c r="AG7" s="10">
        <v>397</v>
      </c>
      <c r="AH7" s="10">
        <v>138</v>
      </c>
      <c r="AI7" s="10"/>
      <c r="AJ7" s="10">
        <v>305</v>
      </c>
      <c r="AK7" s="10">
        <v>302</v>
      </c>
      <c r="AL7" s="10">
        <v>56</v>
      </c>
      <c r="AM7" s="10">
        <v>12</v>
      </c>
      <c r="AN7" s="10">
        <v>125</v>
      </c>
      <c r="AO7" s="10"/>
      <c r="AP7" s="10">
        <v>184</v>
      </c>
      <c r="AQ7" s="10">
        <v>372</v>
      </c>
      <c r="AR7" s="10">
        <v>63</v>
      </c>
      <c r="AS7" s="10">
        <v>89</v>
      </c>
      <c r="AT7" s="10">
        <v>75</v>
      </c>
      <c r="AU7" s="10"/>
      <c r="AV7" s="10">
        <v>234</v>
      </c>
      <c r="AW7" s="10">
        <v>184</v>
      </c>
      <c r="AX7" s="10">
        <v>301</v>
      </c>
      <c r="AY7" s="10">
        <v>94</v>
      </c>
      <c r="AZ7" s="10">
        <v>10</v>
      </c>
    </row>
    <row r="8" spans="2:52" ht="30" customHeight="1">
      <c r="B8" s="11" t="s">
        <v>68</v>
      </c>
      <c r="C8" s="11">
        <v>945</v>
      </c>
      <c r="D8" s="11">
        <v>462</v>
      </c>
      <c r="E8" s="11">
        <v>481</v>
      </c>
      <c r="F8" s="11"/>
      <c r="G8" s="11">
        <v>150</v>
      </c>
      <c r="H8" s="11">
        <v>168</v>
      </c>
      <c r="I8" s="11">
        <v>166</v>
      </c>
      <c r="J8" s="11">
        <v>147</v>
      </c>
      <c r="K8" s="11">
        <v>133</v>
      </c>
      <c r="L8" s="11">
        <v>181</v>
      </c>
      <c r="M8" s="11"/>
      <c r="N8" s="11">
        <v>246</v>
      </c>
      <c r="O8" s="11">
        <v>266</v>
      </c>
      <c r="P8" s="11">
        <v>198</v>
      </c>
      <c r="Q8" s="11">
        <v>233</v>
      </c>
      <c r="R8" s="11"/>
      <c r="S8" s="11">
        <v>133</v>
      </c>
      <c r="T8" s="11">
        <v>123</v>
      </c>
      <c r="U8" s="11">
        <v>68</v>
      </c>
      <c r="V8" s="11">
        <v>88</v>
      </c>
      <c r="W8" s="11">
        <v>64</v>
      </c>
      <c r="X8" s="11">
        <v>91</v>
      </c>
      <c r="Y8" s="11">
        <v>65</v>
      </c>
      <c r="Z8" s="11">
        <v>39</v>
      </c>
      <c r="AA8" s="11">
        <v>109</v>
      </c>
      <c r="AB8" s="11">
        <v>90</v>
      </c>
      <c r="AC8" s="11">
        <v>47</v>
      </c>
      <c r="AD8" s="11">
        <v>28</v>
      </c>
      <c r="AE8" s="11"/>
      <c r="AF8" s="11">
        <v>310</v>
      </c>
      <c r="AG8" s="11">
        <v>392</v>
      </c>
      <c r="AH8" s="11">
        <v>141</v>
      </c>
      <c r="AI8" s="11"/>
      <c r="AJ8" s="11">
        <v>296</v>
      </c>
      <c r="AK8" s="11">
        <v>301</v>
      </c>
      <c r="AL8" s="11">
        <v>53</v>
      </c>
      <c r="AM8" s="11">
        <v>13</v>
      </c>
      <c r="AN8" s="11">
        <v>129</v>
      </c>
      <c r="AO8" s="11"/>
      <c r="AP8" s="11">
        <v>177</v>
      </c>
      <c r="AQ8" s="11">
        <v>374</v>
      </c>
      <c r="AR8" s="11">
        <v>60</v>
      </c>
      <c r="AS8" s="11">
        <v>90</v>
      </c>
      <c r="AT8" s="11">
        <v>74</v>
      </c>
      <c r="AU8" s="11"/>
      <c r="AV8" s="11">
        <v>241</v>
      </c>
      <c r="AW8" s="11">
        <v>189</v>
      </c>
      <c r="AX8" s="11">
        <v>292</v>
      </c>
      <c r="AY8" s="11">
        <v>90</v>
      </c>
      <c r="AZ8" s="11">
        <v>8</v>
      </c>
    </row>
    <row r="9" spans="2:52" ht="30">
      <c r="B9" s="18" t="s">
        <v>314</v>
      </c>
      <c r="C9" s="17">
        <v>0.11137762985213</v>
      </c>
      <c r="D9" s="17">
        <v>0.14062905948881099</v>
      </c>
      <c r="E9" s="17">
        <v>8.3639931147155497E-2</v>
      </c>
      <c r="F9" s="17"/>
      <c r="G9" s="17">
        <v>0.23792902211269301</v>
      </c>
      <c r="H9" s="17">
        <v>0.14784092154395201</v>
      </c>
      <c r="I9" s="17">
        <v>0.113468392748278</v>
      </c>
      <c r="J9" s="17">
        <v>8.5835420590005596E-2</v>
      </c>
      <c r="K9" s="17">
        <v>4.7100436513356901E-2</v>
      </c>
      <c r="L9" s="17">
        <v>3.8716613762165897E-2</v>
      </c>
      <c r="M9" s="17"/>
      <c r="N9" s="17">
        <v>0.13201841074336401</v>
      </c>
      <c r="O9" s="17">
        <v>9.8764724436843906E-2</v>
      </c>
      <c r="P9" s="17">
        <v>0.123048655337301</v>
      </c>
      <c r="Q9" s="17">
        <v>9.5461993305535994E-2</v>
      </c>
      <c r="R9" s="17"/>
      <c r="S9" s="17">
        <v>0.177155993826527</v>
      </c>
      <c r="T9" s="17">
        <v>9.2000052921844905E-2</v>
      </c>
      <c r="U9" s="17">
        <v>8.5929170274090402E-2</v>
      </c>
      <c r="V9" s="17">
        <v>0.123296228630144</v>
      </c>
      <c r="W9" s="17">
        <v>0.15226131233675699</v>
      </c>
      <c r="X9" s="17">
        <v>0.11358169525148799</v>
      </c>
      <c r="Y9" s="17">
        <v>2.7536950110856401E-2</v>
      </c>
      <c r="Z9" s="17">
        <v>2.0026543364171302E-2</v>
      </c>
      <c r="AA9" s="17">
        <v>0.13623455973475401</v>
      </c>
      <c r="AB9" s="17">
        <v>0.13183623830694499</v>
      </c>
      <c r="AC9" s="17">
        <v>6.9367843629452003E-2</v>
      </c>
      <c r="AD9" s="17">
        <v>3.8124896420475798E-2</v>
      </c>
      <c r="AE9" s="17"/>
      <c r="AF9" s="17">
        <v>5.5402338664360201E-2</v>
      </c>
      <c r="AG9" s="17">
        <v>0.12997851742236899</v>
      </c>
      <c r="AH9" s="17">
        <v>0.14891793426685501</v>
      </c>
      <c r="AI9" s="17"/>
      <c r="AJ9" s="17">
        <v>0.110686387552131</v>
      </c>
      <c r="AK9" s="17">
        <v>0.12124541031615001</v>
      </c>
      <c r="AL9" s="17">
        <v>9.62598314783214E-2</v>
      </c>
      <c r="AM9" s="17">
        <v>9.3549736819254201E-2</v>
      </c>
      <c r="AN9" s="17">
        <v>0.107953893660284</v>
      </c>
      <c r="AO9" s="17"/>
      <c r="AP9" s="17">
        <v>0.14223421995159899</v>
      </c>
      <c r="AQ9" s="17">
        <v>0.118537757499958</v>
      </c>
      <c r="AR9" s="17">
        <v>0.172564069821107</v>
      </c>
      <c r="AS9" s="17">
        <v>9.2635080810943904E-2</v>
      </c>
      <c r="AT9" s="17">
        <v>1.6302765125683901E-2</v>
      </c>
      <c r="AU9" s="17"/>
      <c r="AV9" s="17">
        <v>4.2958594209689102E-2</v>
      </c>
      <c r="AW9" s="17">
        <v>0.157486548846728</v>
      </c>
      <c r="AX9" s="17">
        <v>0.12006076882684</v>
      </c>
      <c r="AY9" s="17">
        <v>0.21428785227535699</v>
      </c>
      <c r="AZ9" s="17">
        <v>0.10266157522884301</v>
      </c>
    </row>
    <row r="10" spans="2:52" ht="30">
      <c r="B10" s="18" t="s">
        <v>315</v>
      </c>
      <c r="C10" s="17">
        <v>0.25414445183109202</v>
      </c>
      <c r="D10" s="17">
        <v>0.30695343438620898</v>
      </c>
      <c r="E10" s="17">
        <v>0.20246418649720299</v>
      </c>
      <c r="F10" s="17"/>
      <c r="G10" s="17">
        <v>0.20925082701342201</v>
      </c>
      <c r="H10" s="17">
        <v>0.33949870637781998</v>
      </c>
      <c r="I10" s="17">
        <v>0.32914153051301898</v>
      </c>
      <c r="J10" s="17">
        <v>0.23768051773086399</v>
      </c>
      <c r="K10" s="17">
        <v>0.201702573268148</v>
      </c>
      <c r="L10" s="17">
        <v>0.19530327578703899</v>
      </c>
      <c r="M10" s="17"/>
      <c r="N10" s="17">
        <v>0.28947820822234099</v>
      </c>
      <c r="O10" s="17">
        <v>0.25899243918502501</v>
      </c>
      <c r="P10" s="17">
        <v>0.24438517643949001</v>
      </c>
      <c r="Q10" s="17">
        <v>0.218688174320426</v>
      </c>
      <c r="R10" s="17"/>
      <c r="S10" s="17">
        <v>0.30978415246841801</v>
      </c>
      <c r="T10" s="17">
        <v>0.22563980638822001</v>
      </c>
      <c r="U10" s="17">
        <v>0.25573535447775803</v>
      </c>
      <c r="V10" s="17">
        <v>0.27867894691282702</v>
      </c>
      <c r="W10" s="17">
        <v>0.172798340904598</v>
      </c>
      <c r="X10" s="17">
        <v>0.26767790946748998</v>
      </c>
      <c r="Y10" s="17">
        <v>0.24729436941079999</v>
      </c>
      <c r="Z10" s="17">
        <v>0.30094234325746599</v>
      </c>
      <c r="AA10" s="17">
        <v>0.25984113163993799</v>
      </c>
      <c r="AB10" s="17">
        <v>0.246169887295249</v>
      </c>
      <c r="AC10" s="17">
        <v>0.14943426518295899</v>
      </c>
      <c r="AD10" s="17">
        <v>0.30473960681221701</v>
      </c>
      <c r="AE10" s="17"/>
      <c r="AF10" s="17">
        <v>0.21749478470533301</v>
      </c>
      <c r="AG10" s="17">
        <v>0.29008062950059599</v>
      </c>
      <c r="AH10" s="17">
        <v>0.25785350155320103</v>
      </c>
      <c r="AI10" s="17"/>
      <c r="AJ10" s="17">
        <v>0.26219765081666901</v>
      </c>
      <c r="AK10" s="17">
        <v>0.27686456715674401</v>
      </c>
      <c r="AL10" s="17">
        <v>0.237484531025171</v>
      </c>
      <c r="AM10" s="17">
        <v>7.1726469503020404E-2</v>
      </c>
      <c r="AN10" s="17">
        <v>0.22691818113649401</v>
      </c>
      <c r="AO10" s="17"/>
      <c r="AP10" s="17">
        <v>0.28216488703376502</v>
      </c>
      <c r="AQ10" s="17">
        <v>0.30082663882201499</v>
      </c>
      <c r="AR10" s="17">
        <v>0.177528855527607</v>
      </c>
      <c r="AS10" s="17">
        <v>0.178935270704591</v>
      </c>
      <c r="AT10" s="17">
        <v>0.113653160105951</v>
      </c>
      <c r="AU10" s="17"/>
      <c r="AV10" s="17">
        <v>0.24631202791529599</v>
      </c>
      <c r="AW10" s="17">
        <v>0.19019112979292599</v>
      </c>
      <c r="AX10" s="17">
        <v>0.28848482081339299</v>
      </c>
      <c r="AY10" s="17">
        <v>0.31032134471378597</v>
      </c>
      <c r="AZ10" s="17">
        <v>0.46351858396470003</v>
      </c>
    </row>
    <row r="11" spans="2:52" ht="30">
      <c r="B11" s="18" t="s">
        <v>316</v>
      </c>
      <c r="C11" s="17">
        <v>0.29193311745526501</v>
      </c>
      <c r="D11" s="17">
        <v>0.26507298096320397</v>
      </c>
      <c r="E11" s="17">
        <v>0.31698665463987902</v>
      </c>
      <c r="F11" s="17"/>
      <c r="G11" s="17">
        <v>0.306410118128075</v>
      </c>
      <c r="H11" s="17">
        <v>0.19499964337477901</v>
      </c>
      <c r="I11" s="17">
        <v>0.289820374428923</v>
      </c>
      <c r="J11" s="17">
        <v>0.25916506985619198</v>
      </c>
      <c r="K11" s="17">
        <v>0.34954625658257599</v>
      </c>
      <c r="L11" s="17">
        <v>0.356297331810708</v>
      </c>
      <c r="M11" s="17"/>
      <c r="N11" s="17">
        <v>0.32496099543655099</v>
      </c>
      <c r="O11" s="17">
        <v>0.265616192563424</v>
      </c>
      <c r="P11" s="17">
        <v>0.27329127981908302</v>
      </c>
      <c r="Q11" s="17">
        <v>0.29829574989588098</v>
      </c>
      <c r="R11" s="17"/>
      <c r="S11" s="17">
        <v>0.24527401358031201</v>
      </c>
      <c r="T11" s="17">
        <v>0.37594103691599501</v>
      </c>
      <c r="U11" s="17">
        <v>0.34967257467044199</v>
      </c>
      <c r="V11" s="17">
        <v>0.30118965725909502</v>
      </c>
      <c r="W11" s="17">
        <v>0.257365771167893</v>
      </c>
      <c r="X11" s="17">
        <v>0.29815803004176</v>
      </c>
      <c r="Y11" s="17">
        <v>0.33521421603589202</v>
      </c>
      <c r="Z11" s="17">
        <v>0.31874983592628697</v>
      </c>
      <c r="AA11" s="17">
        <v>0.25944951529612598</v>
      </c>
      <c r="AB11" s="17">
        <v>0.262914099201287</v>
      </c>
      <c r="AC11" s="17">
        <v>0.26997037263594198</v>
      </c>
      <c r="AD11" s="17">
        <v>0.15091076454126501</v>
      </c>
      <c r="AE11" s="17"/>
      <c r="AF11" s="17">
        <v>0.33537385223460497</v>
      </c>
      <c r="AG11" s="17">
        <v>0.27627609336011599</v>
      </c>
      <c r="AH11" s="17">
        <v>0.243933678269108</v>
      </c>
      <c r="AI11" s="17"/>
      <c r="AJ11" s="17">
        <v>0.30503897057361201</v>
      </c>
      <c r="AK11" s="17">
        <v>0.25604333898046799</v>
      </c>
      <c r="AL11" s="17">
        <v>0.39215291722256201</v>
      </c>
      <c r="AM11" s="17">
        <v>0.46009734939449498</v>
      </c>
      <c r="AN11" s="17">
        <v>0.21364393176378499</v>
      </c>
      <c r="AO11" s="17"/>
      <c r="AP11" s="17">
        <v>0.276337638788686</v>
      </c>
      <c r="AQ11" s="17">
        <v>0.26367980758682003</v>
      </c>
      <c r="AR11" s="17">
        <v>0.37930116309964401</v>
      </c>
      <c r="AS11" s="17">
        <v>0.35101946460295402</v>
      </c>
      <c r="AT11" s="17">
        <v>0.27636879230885703</v>
      </c>
      <c r="AU11" s="17"/>
      <c r="AV11" s="17">
        <v>0.31159663412372601</v>
      </c>
      <c r="AW11" s="17">
        <v>0.30747125954624399</v>
      </c>
      <c r="AX11" s="17">
        <v>0.274810491500728</v>
      </c>
      <c r="AY11" s="17">
        <v>0.21436383660951899</v>
      </c>
      <c r="AZ11" s="17">
        <v>0.148966928352118</v>
      </c>
    </row>
    <row r="12" spans="2:52" ht="30">
      <c r="B12" s="18" t="s">
        <v>317</v>
      </c>
      <c r="C12" s="17">
        <v>0.22492717969996101</v>
      </c>
      <c r="D12" s="17">
        <v>0.199387858021741</v>
      </c>
      <c r="E12" s="17">
        <v>0.25032269158256598</v>
      </c>
      <c r="F12" s="17"/>
      <c r="G12" s="17">
        <v>0.18314883835725701</v>
      </c>
      <c r="H12" s="17">
        <v>0.20298212727799</v>
      </c>
      <c r="I12" s="17">
        <v>0.17210787124003099</v>
      </c>
      <c r="J12" s="17">
        <v>0.25143278128806301</v>
      </c>
      <c r="K12" s="17">
        <v>0.22896391550919001</v>
      </c>
      <c r="L12" s="17">
        <v>0.303815718399153</v>
      </c>
      <c r="M12" s="17"/>
      <c r="N12" s="17">
        <v>0.15985790286055099</v>
      </c>
      <c r="O12" s="17">
        <v>0.249191141775677</v>
      </c>
      <c r="P12" s="17">
        <v>0.278246025339216</v>
      </c>
      <c r="Q12" s="17">
        <v>0.22335324787438501</v>
      </c>
      <c r="R12" s="17"/>
      <c r="S12" s="17">
        <v>0.13576234905794299</v>
      </c>
      <c r="T12" s="17">
        <v>0.20385875180743601</v>
      </c>
      <c r="U12" s="17">
        <v>0.28221315126524499</v>
      </c>
      <c r="V12" s="17">
        <v>0.16597303821231901</v>
      </c>
      <c r="W12" s="17">
        <v>0.38760195991636398</v>
      </c>
      <c r="X12" s="17">
        <v>0.18107417671395201</v>
      </c>
      <c r="Y12" s="17">
        <v>0.26485563236050902</v>
      </c>
      <c r="Z12" s="17">
        <v>0.23769627128201401</v>
      </c>
      <c r="AA12" s="17">
        <v>0.19842452840487601</v>
      </c>
      <c r="AB12" s="17">
        <v>0.22933577503393399</v>
      </c>
      <c r="AC12" s="17">
        <v>0.29073713361912201</v>
      </c>
      <c r="AD12" s="17">
        <v>0.42637297562523901</v>
      </c>
      <c r="AE12" s="17"/>
      <c r="AF12" s="17">
        <v>0.27136971089370099</v>
      </c>
      <c r="AG12" s="17">
        <v>0.212554782756225</v>
      </c>
      <c r="AH12" s="17">
        <v>0.166457243927425</v>
      </c>
      <c r="AI12" s="17"/>
      <c r="AJ12" s="17">
        <v>0.228844320421381</v>
      </c>
      <c r="AK12" s="17">
        <v>0.23515374726409399</v>
      </c>
      <c r="AL12" s="17">
        <v>0.164349239774775</v>
      </c>
      <c r="AM12" s="17">
        <v>0.227850288046997</v>
      </c>
      <c r="AN12" s="17">
        <v>0.244786973498269</v>
      </c>
      <c r="AO12" s="17"/>
      <c r="AP12" s="17">
        <v>0.18011819209404401</v>
      </c>
      <c r="AQ12" s="17">
        <v>0.22683541422660899</v>
      </c>
      <c r="AR12" s="17">
        <v>0.173235399966892</v>
      </c>
      <c r="AS12" s="17">
        <v>0.307449424549119</v>
      </c>
      <c r="AT12" s="17">
        <v>0.27086942833473299</v>
      </c>
      <c r="AU12" s="17"/>
      <c r="AV12" s="17">
        <v>0.25149055788298103</v>
      </c>
      <c r="AW12" s="17">
        <v>0.210407167362619</v>
      </c>
      <c r="AX12" s="17">
        <v>0.21735892147737601</v>
      </c>
      <c r="AY12" s="17">
        <v>0.175056819503419</v>
      </c>
      <c r="AZ12" s="17">
        <v>0.28485291245433902</v>
      </c>
    </row>
    <row r="13" spans="2:52">
      <c r="B13" s="18" t="s">
        <v>61</v>
      </c>
      <c r="C13" s="19">
        <v>0.117617621161552</v>
      </c>
      <c r="D13" s="19">
        <v>8.7956667140035305E-2</v>
      </c>
      <c r="E13" s="19">
        <v>0.146586536133196</v>
      </c>
      <c r="F13" s="19"/>
      <c r="G13" s="19">
        <v>6.3261194388552502E-2</v>
      </c>
      <c r="H13" s="19">
        <v>0.11467860142545901</v>
      </c>
      <c r="I13" s="19">
        <v>9.5461831069748898E-2</v>
      </c>
      <c r="J13" s="19">
        <v>0.16588621053487601</v>
      </c>
      <c r="K13" s="19">
        <v>0.17268681812673001</v>
      </c>
      <c r="L13" s="19">
        <v>0.10586706024093399</v>
      </c>
      <c r="M13" s="19"/>
      <c r="N13" s="19">
        <v>9.3684482737192099E-2</v>
      </c>
      <c r="O13" s="19">
        <v>0.12743550203903001</v>
      </c>
      <c r="P13" s="19">
        <v>8.1028863064909695E-2</v>
      </c>
      <c r="Q13" s="19">
        <v>0.16420083460377199</v>
      </c>
      <c r="R13" s="19"/>
      <c r="S13" s="19">
        <v>0.132023491066799</v>
      </c>
      <c r="T13" s="19">
        <v>0.102560351966505</v>
      </c>
      <c r="U13" s="19">
        <v>2.6449749312464899E-2</v>
      </c>
      <c r="V13" s="19">
        <v>0.130862128985616</v>
      </c>
      <c r="W13" s="19">
        <v>2.9972615674388099E-2</v>
      </c>
      <c r="X13" s="19">
        <v>0.13950818852531</v>
      </c>
      <c r="Y13" s="19">
        <v>0.125098832081943</v>
      </c>
      <c r="Z13" s="19">
        <v>0.122585006170062</v>
      </c>
      <c r="AA13" s="19">
        <v>0.14605026492430601</v>
      </c>
      <c r="AB13" s="19">
        <v>0.129744000162585</v>
      </c>
      <c r="AC13" s="19">
        <v>0.22049038493252501</v>
      </c>
      <c r="AD13" s="19">
        <v>7.98517566008035E-2</v>
      </c>
      <c r="AE13" s="19"/>
      <c r="AF13" s="19">
        <v>0.12035931350200001</v>
      </c>
      <c r="AG13" s="19">
        <v>9.1109976960693506E-2</v>
      </c>
      <c r="AH13" s="19">
        <v>0.18283764198340999</v>
      </c>
      <c r="AI13" s="19"/>
      <c r="AJ13" s="19">
        <v>9.3232670636206105E-2</v>
      </c>
      <c r="AK13" s="19">
        <v>0.11069293628254399</v>
      </c>
      <c r="AL13" s="19">
        <v>0.10975348049917</v>
      </c>
      <c r="AM13" s="19">
        <v>0.146776156236233</v>
      </c>
      <c r="AN13" s="19">
        <v>0.20669701994116901</v>
      </c>
      <c r="AO13" s="19"/>
      <c r="AP13" s="19">
        <v>0.119145062131905</v>
      </c>
      <c r="AQ13" s="19">
        <v>9.0120381864599197E-2</v>
      </c>
      <c r="AR13" s="19">
        <v>9.7370511584750297E-2</v>
      </c>
      <c r="AS13" s="19">
        <v>6.9960759332391501E-2</v>
      </c>
      <c r="AT13" s="19">
        <v>0.32280585412477503</v>
      </c>
      <c r="AU13" s="19"/>
      <c r="AV13" s="19">
        <v>0.14764218586830799</v>
      </c>
      <c r="AW13" s="19">
        <v>0.134443894451484</v>
      </c>
      <c r="AX13" s="19">
        <v>9.9284997381663395E-2</v>
      </c>
      <c r="AY13" s="19">
        <v>8.5970146897918695E-2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1025</v>
      </c>
      <c r="D7" s="10">
        <v>520</v>
      </c>
      <c r="E7" s="10">
        <v>500</v>
      </c>
      <c r="F7" s="10"/>
      <c r="G7" s="10">
        <v>139</v>
      </c>
      <c r="H7" s="10">
        <v>170</v>
      </c>
      <c r="I7" s="10">
        <v>191</v>
      </c>
      <c r="J7" s="10">
        <v>178</v>
      </c>
      <c r="K7" s="10">
        <v>147</v>
      </c>
      <c r="L7" s="10">
        <v>200</v>
      </c>
      <c r="M7" s="10"/>
      <c r="N7" s="10">
        <v>299</v>
      </c>
      <c r="O7" s="10">
        <v>299</v>
      </c>
      <c r="P7" s="10">
        <v>196</v>
      </c>
      <c r="Q7" s="10">
        <v>227</v>
      </c>
      <c r="R7" s="10"/>
      <c r="S7" s="10">
        <v>139</v>
      </c>
      <c r="T7" s="10">
        <v>147</v>
      </c>
      <c r="U7" s="10">
        <v>82</v>
      </c>
      <c r="V7" s="10">
        <v>87</v>
      </c>
      <c r="W7" s="10">
        <v>89</v>
      </c>
      <c r="X7" s="10">
        <v>87</v>
      </c>
      <c r="Y7" s="10">
        <v>91</v>
      </c>
      <c r="Z7" s="10">
        <v>50</v>
      </c>
      <c r="AA7" s="10">
        <v>102</v>
      </c>
      <c r="AB7" s="10">
        <v>78</v>
      </c>
      <c r="AC7" s="10">
        <v>46</v>
      </c>
      <c r="AD7" s="10">
        <v>27</v>
      </c>
      <c r="AE7" s="10"/>
      <c r="AF7" s="10">
        <v>337</v>
      </c>
      <c r="AG7" s="10">
        <v>421</v>
      </c>
      <c r="AH7" s="10">
        <v>163</v>
      </c>
      <c r="AI7" s="10"/>
      <c r="AJ7" s="10">
        <v>327</v>
      </c>
      <c r="AK7" s="10">
        <v>301</v>
      </c>
      <c r="AL7" s="10">
        <v>80</v>
      </c>
      <c r="AM7" s="10">
        <v>11</v>
      </c>
      <c r="AN7" s="10">
        <v>146</v>
      </c>
      <c r="AO7" s="10"/>
      <c r="AP7" s="10">
        <v>200</v>
      </c>
      <c r="AQ7" s="10">
        <v>391</v>
      </c>
      <c r="AR7" s="10">
        <v>82</v>
      </c>
      <c r="AS7" s="10">
        <v>111</v>
      </c>
      <c r="AT7" s="10">
        <v>88</v>
      </c>
      <c r="AU7" s="10"/>
      <c r="AV7" s="10">
        <v>268</v>
      </c>
      <c r="AW7" s="10">
        <v>226</v>
      </c>
      <c r="AX7" s="10">
        <v>260</v>
      </c>
      <c r="AY7" s="10">
        <v>118</v>
      </c>
      <c r="AZ7" s="10">
        <v>17</v>
      </c>
    </row>
    <row r="8" spans="2:52" ht="30" customHeight="1">
      <c r="B8" s="11" t="s">
        <v>68</v>
      </c>
      <c r="C8" s="11">
        <v>1032</v>
      </c>
      <c r="D8" s="11">
        <v>515</v>
      </c>
      <c r="E8" s="11">
        <v>512</v>
      </c>
      <c r="F8" s="11"/>
      <c r="G8" s="11">
        <v>153</v>
      </c>
      <c r="H8" s="11">
        <v>172</v>
      </c>
      <c r="I8" s="11">
        <v>188</v>
      </c>
      <c r="J8" s="11">
        <v>179</v>
      </c>
      <c r="K8" s="11">
        <v>144</v>
      </c>
      <c r="L8" s="11">
        <v>196</v>
      </c>
      <c r="M8" s="11"/>
      <c r="N8" s="11">
        <v>275</v>
      </c>
      <c r="O8" s="11">
        <v>274</v>
      </c>
      <c r="P8" s="11">
        <v>231</v>
      </c>
      <c r="Q8" s="11">
        <v>248</v>
      </c>
      <c r="R8" s="11"/>
      <c r="S8" s="11">
        <v>141</v>
      </c>
      <c r="T8" s="11">
        <v>139</v>
      </c>
      <c r="U8" s="11">
        <v>80</v>
      </c>
      <c r="V8" s="11">
        <v>86</v>
      </c>
      <c r="W8" s="11">
        <v>83</v>
      </c>
      <c r="X8" s="11">
        <v>91</v>
      </c>
      <c r="Y8" s="11">
        <v>88</v>
      </c>
      <c r="Z8" s="11">
        <v>45</v>
      </c>
      <c r="AA8" s="11">
        <v>97</v>
      </c>
      <c r="AB8" s="11">
        <v>101</v>
      </c>
      <c r="AC8" s="11">
        <v>49</v>
      </c>
      <c r="AD8" s="11">
        <v>31</v>
      </c>
      <c r="AE8" s="11"/>
      <c r="AF8" s="11">
        <v>332</v>
      </c>
      <c r="AG8" s="11">
        <v>419</v>
      </c>
      <c r="AH8" s="11">
        <v>169</v>
      </c>
      <c r="AI8" s="11"/>
      <c r="AJ8" s="11">
        <v>316</v>
      </c>
      <c r="AK8" s="11">
        <v>300</v>
      </c>
      <c r="AL8" s="11">
        <v>75</v>
      </c>
      <c r="AM8" s="11">
        <v>10</v>
      </c>
      <c r="AN8" s="11">
        <v>154</v>
      </c>
      <c r="AO8" s="11"/>
      <c r="AP8" s="11">
        <v>195</v>
      </c>
      <c r="AQ8" s="11">
        <v>394</v>
      </c>
      <c r="AR8" s="11">
        <v>81</v>
      </c>
      <c r="AS8" s="11">
        <v>108</v>
      </c>
      <c r="AT8" s="11">
        <v>89</v>
      </c>
      <c r="AU8" s="11"/>
      <c r="AV8" s="11">
        <v>274</v>
      </c>
      <c r="AW8" s="11">
        <v>233</v>
      </c>
      <c r="AX8" s="11">
        <v>256</v>
      </c>
      <c r="AY8" s="11">
        <v>114</v>
      </c>
      <c r="AZ8" s="11">
        <v>14</v>
      </c>
    </row>
    <row r="9" spans="2:52" ht="30">
      <c r="B9" s="18" t="s">
        <v>314</v>
      </c>
      <c r="C9" s="17">
        <v>0.10221181698194</v>
      </c>
      <c r="D9" s="17">
        <v>0.142422099209639</v>
      </c>
      <c r="E9" s="17">
        <v>6.0912906801995001E-2</v>
      </c>
      <c r="F9" s="17"/>
      <c r="G9" s="17">
        <v>0.200690100914339</v>
      </c>
      <c r="H9" s="17">
        <v>0.171857321426475</v>
      </c>
      <c r="I9" s="17">
        <v>0.14947754097152099</v>
      </c>
      <c r="J9" s="17">
        <v>4.8720552860130099E-2</v>
      </c>
      <c r="K9" s="17">
        <v>2.0625834499553498E-2</v>
      </c>
      <c r="L9" s="17">
        <v>2.7243013135296801E-2</v>
      </c>
      <c r="M9" s="17"/>
      <c r="N9" s="17">
        <v>0.10590345137241999</v>
      </c>
      <c r="O9" s="17">
        <v>9.0408665065530594E-2</v>
      </c>
      <c r="P9" s="17">
        <v>0.15291216538504199</v>
      </c>
      <c r="Q9" s="17">
        <v>6.5507107216636107E-2</v>
      </c>
      <c r="R9" s="17"/>
      <c r="S9" s="17">
        <v>0.16683140357839199</v>
      </c>
      <c r="T9" s="17">
        <v>8.5874740997069501E-2</v>
      </c>
      <c r="U9" s="17">
        <v>3.4760437840519701E-2</v>
      </c>
      <c r="V9" s="17">
        <v>0.12645010365947101</v>
      </c>
      <c r="W9" s="17">
        <v>0.117994051025721</v>
      </c>
      <c r="X9" s="17">
        <v>0.120900182754705</v>
      </c>
      <c r="Y9" s="17">
        <v>5.7411442671937901E-2</v>
      </c>
      <c r="Z9" s="17">
        <v>4.16371668453763E-2</v>
      </c>
      <c r="AA9" s="17">
        <v>0.11351313564865199</v>
      </c>
      <c r="AB9" s="17">
        <v>7.3409307128043305E-2</v>
      </c>
      <c r="AC9" s="17">
        <v>0.13405947028331899</v>
      </c>
      <c r="AD9" s="17">
        <v>0.113086409696003</v>
      </c>
      <c r="AE9" s="17"/>
      <c r="AF9" s="17">
        <v>8.7698886758012198E-2</v>
      </c>
      <c r="AG9" s="17">
        <v>8.0697702488756795E-2</v>
      </c>
      <c r="AH9" s="17">
        <v>0.12722946456588699</v>
      </c>
      <c r="AI9" s="17"/>
      <c r="AJ9" s="17">
        <v>0.106499628628193</v>
      </c>
      <c r="AK9" s="17">
        <v>9.4471045939017506E-2</v>
      </c>
      <c r="AL9" s="17">
        <v>9.7055428084381903E-2</v>
      </c>
      <c r="AM9" s="17">
        <v>7.9738768481630598E-2</v>
      </c>
      <c r="AN9" s="17">
        <v>9.4908428472191594E-2</v>
      </c>
      <c r="AO9" s="17"/>
      <c r="AP9" s="17">
        <v>0.11457897985870499</v>
      </c>
      <c r="AQ9" s="17">
        <v>0.130818593569169</v>
      </c>
      <c r="AR9" s="17">
        <v>9.7953410838285196E-2</v>
      </c>
      <c r="AS9" s="17">
        <v>0.10985109806068</v>
      </c>
      <c r="AT9" s="17">
        <v>6.3814765861966702E-2</v>
      </c>
      <c r="AU9" s="17"/>
      <c r="AV9" s="17">
        <v>7.2040369740726501E-2</v>
      </c>
      <c r="AW9" s="17">
        <v>9.4167612894313205E-2</v>
      </c>
      <c r="AX9" s="17">
        <v>0.127716254228294</v>
      </c>
      <c r="AY9" s="17">
        <v>0.186265894623313</v>
      </c>
      <c r="AZ9" s="17">
        <v>0.30122492706658599</v>
      </c>
    </row>
    <row r="10" spans="2:52" ht="30">
      <c r="B10" s="18" t="s">
        <v>315</v>
      </c>
      <c r="C10" s="17">
        <v>0.31897124142584099</v>
      </c>
      <c r="D10" s="17">
        <v>0.35312754519644002</v>
      </c>
      <c r="E10" s="17">
        <v>0.28184660104335402</v>
      </c>
      <c r="F10" s="17"/>
      <c r="G10" s="17">
        <v>0.45938108985555798</v>
      </c>
      <c r="H10" s="17">
        <v>0.36131303191306202</v>
      </c>
      <c r="I10" s="17">
        <v>0.32641466185403001</v>
      </c>
      <c r="J10" s="17">
        <v>0.27319571282680499</v>
      </c>
      <c r="K10" s="17">
        <v>0.30651986921402102</v>
      </c>
      <c r="L10" s="17">
        <v>0.21553566982119701</v>
      </c>
      <c r="M10" s="17"/>
      <c r="N10" s="17">
        <v>0.362716184734939</v>
      </c>
      <c r="O10" s="17">
        <v>0.30656271494915599</v>
      </c>
      <c r="P10" s="17">
        <v>0.31647697665136998</v>
      </c>
      <c r="Q10" s="17">
        <v>0.2837417168834</v>
      </c>
      <c r="R10" s="17"/>
      <c r="S10" s="17">
        <v>0.40794240449587199</v>
      </c>
      <c r="T10" s="17">
        <v>0.27854348467961298</v>
      </c>
      <c r="U10" s="17">
        <v>0.33553241500271203</v>
      </c>
      <c r="V10" s="17">
        <v>0.33526959220304697</v>
      </c>
      <c r="W10" s="17">
        <v>0.28989189978455798</v>
      </c>
      <c r="X10" s="17">
        <v>0.30785992633518799</v>
      </c>
      <c r="Y10" s="17">
        <v>0.25631250455927601</v>
      </c>
      <c r="Z10" s="17">
        <v>0.303594433334895</v>
      </c>
      <c r="AA10" s="17">
        <v>0.34280007786977401</v>
      </c>
      <c r="AB10" s="17">
        <v>0.328352375773861</v>
      </c>
      <c r="AC10" s="17">
        <v>0.32163470143015599</v>
      </c>
      <c r="AD10" s="17">
        <v>0.208815917010405</v>
      </c>
      <c r="AE10" s="17"/>
      <c r="AF10" s="17">
        <v>0.314515131447826</v>
      </c>
      <c r="AG10" s="17">
        <v>0.31428887876952399</v>
      </c>
      <c r="AH10" s="17">
        <v>0.272514898019382</v>
      </c>
      <c r="AI10" s="17"/>
      <c r="AJ10" s="17">
        <v>0.337520016848046</v>
      </c>
      <c r="AK10" s="17">
        <v>0.385280620544804</v>
      </c>
      <c r="AL10" s="17">
        <v>0.28952267601979698</v>
      </c>
      <c r="AM10" s="17">
        <v>0.103197216201923</v>
      </c>
      <c r="AN10" s="17">
        <v>0.18360399520396201</v>
      </c>
      <c r="AO10" s="17"/>
      <c r="AP10" s="17">
        <v>0.352549122057289</v>
      </c>
      <c r="AQ10" s="17">
        <v>0.38628556969929201</v>
      </c>
      <c r="AR10" s="17">
        <v>0.283338327059035</v>
      </c>
      <c r="AS10" s="17">
        <v>0.26990082698781198</v>
      </c>
      <c r="AT10" s="17">
        <v>0.170157016746186</v>
      </c>
      <c r="AU10" s="17"/>
      <c r="AV10" s="17">
        <v>0.27439684689586202</v>
      </c>
      <c r="AW10" s="17">
        <v>0.33172195940349197</v>
      </c>
      <c r="AX10" s="17">
        <v>0.34507523424609798</v>
      </c>
      <c r="AY10" s="17">
        <v>0.39483534463854503</v>
      </c>
      <c r="AZ10" s="17">
        <v>0.184140961423435</v>
      </c>
    </row>
    <row r="11" spans="2:52" ht="30">
      <c r="B11" s="18" t="s">
        <v>316</v>
      </c>
      <c r="C11" s="17">
        <v>0.29005681537855399</v>
      </c>
      <c r="D11" s="17">
        <v>0.28885553409154302</v>
      </c>
      <c r="E11" s="17">
        <v>0.29408566625503302</v>
      </c>
      <c r="F11" s="17"/>
      <c r="G11" s="17">
        <v>0.21404032476142901</v>
      </c>
      <c r="H11" s="17">
        <v>0.24925677136348001</v>
      </c>
      <c r="I11" s="17">
        <v>0.25612096894370801</v>
      </c>
      <c r="J11" s="17">
        <v>0.296530149337349</v>
      </c>
      <c r="K11" s="17">
        <v>0.35274440353296799</v>
      </c>
      <c r="L11" s="17">
        <v>0.36605640470642498</v>
      </c>
      <c r="M11" s="17"/>
      <c r="N11" s="17">
        <v>0.31723107301752601</v>
      </c>
      <c r="O11" s="17">
        <v>0.32920127565041601</v>
      </c>
      <c r="P11" s="17">
        <v>0.24530295554647399</v>
      </c>
      <c r="Q11" s="17">
        <v>0.26306636796166</v>
      </c>
      <c r="R11" s="17"/>
      <c r="S11" s="17">
        <v>0.177509339698355</v>
      </c>
      <c r="T11" s="17">
        <v>0.3374794715071</v>
      </c>
      <c r="U11" s="17">
        <v>0.258892318245177</v>
      </c>
      <c r="V11" s="17">
        <v>0.219365192613447</v>
      </c>
      <c r="W11" s="17">
        <v>0.34906386508936299</v>
      </c>
      <c r="X11" s="17">
        <v>0.31917606471660898</v>
      </c>
      <c r="Y11" s="17">
        <v>0.367687210304809</v>
      </c>
      <c r="Z11" s="17">
        <v>0.413054158331847</v>
      </c>
      <c r="AA11" s="17">
        <v>0.28817296906178202</v>
      </c>
      <c r="AB11" s="17">
        <v>0.29834355994815398</v>
      </c>
      <c r="AC11" s="17">
        <v>0.174516256374392</v>
      </c>
      <c r="AD11" s="17">
        <v>0.38422068767849699</v>
      </c>
      <c r="AE11" s="17"/>
      <c r="AF11" s="17">
        <v>0.28391265218628797</v>
      </c>
      <c r="AG11" s="17">
        <v>0.33791838633695298</v>
      </c>
      <c r="AH11" s="17">
        <v>0.231167632103423</v>
      </c>
      <c r="AI11" s="17"/>
      <c r="AJ11" s="17">
        <v>0.303798061096413</v>
      </c>
      <c r="AK11" s="17">
        <v>0.28848527642587901</v>
      </c>
      <c r="AL11" s="17">
        <v>0.37623810404058899</v>
      </c>
      <c r="AM11" s="17">
        <v>0.14838827198216201</v>
      </c>
      <c r="AN11" s="17">
        <v>0.27555522757111001</v>
      </c>
      <c r="AO11" s="17"/>
      <c r="AP11" s="17">
        <v>0.30244734985534399</v>
      </c>
      <c r="AQ11" s="17">
        <v>0.27293706376423699</v>
      </c>
      <c r="AR11" s="17">
        <v>0.31953795297806797</v>
      </c>
      <c r="AS11" s="17">
        <v>0.30586277326894401</v>
      </c>
      <c r="AT11" s="17">
        <v>0.29892314868680198</v>
      </c>
      <c r="AU11" s="17"/>
      <c r="AV11" s="17">
        <v>0.34474525361720998</v>
      </c>
      <c r="AW11" s="17">
        <v>0.25950290572867302</v>
      </c>
      <c r="AX11" s="17">
        <v>0.28813881980971401</v>
      </c>
      <c r="AY11" s="17">
        <v>0.23960962778876299</v>
      </c>
      <c r="AZ11" s="17">
        <v>0.19924247838874601</v>
      </c>
    </row>
    <row r="12" spans="2:52" ht="30">
      <c r="B12" s="18" t="s">
        <v>317</v>
      </c>
      <c r="C12" s="17">
        <v>0.16553195919413399</v>
      </c>
      <c r="D12" s="17">
        <v>0.12589673520047201</v>
      </c>
      <c r="E12" s="17">
        <v>0.20705433580949101</v>
      </c>
      <c r="F12" s="17"/>
      <c r="G12" s="17">
        <v>6.5427867865416101E-2</v>
      </c>
      <c r="H12" s="17">
        <v>0.10511776363382699</v>
      </c>
      <c r="I12" s="17">
        <v>0.120781352725393</v>
      </c>
      <c r="J12" s="17">
        <v>0.26035523901555302</v>
      </c>
      <c r="K12" s="17">
        <v>0.16098583634232899</v>
      </c>
      <c r="L12" s="17">
        <v>0.25699633181123399</v>
      </c>
      <c r="M12" s="17"/>
      <c r="N12" s="17">
        <v>0.102016820773297</v>
      </c>
      <c r="O12" s="17">
        <v>0.162818585460073</v>
      </c>
      <c r="P12" s="17">
        <v>0.187995672665003</v>
      </c>
      <c r="Q12" s="17">
        <v>0.22069871977539801</v>
      </c>
      <c r="R12" s="17"/>
      <c r="S12" s="17">
        <v>9.1549047697798799E-2</v>
      </c>
      <c r="T12" s="17">
        <v>0.18383150771550999</v>
      </c>
      <c r="U12" s="17">
        <v>0.21537765636171899</v>
      </c>
      <c r="V12" s="17">
        <v>0.20390359860792401</v>
      </c>
      <c r="W12" s="17">
        <v>0.145872835017859</v>
      </c>
      <c r="X12" s="17">
        <v>0.16126350024482</v>
      </c>
      <c r="Y12" s="17">
        <v>0.210929576315563</v>
      </c>
      <c r="Z12" s="17">
        <v>0.14101140337263801</v>
      </c>
      <c r="AA12" s="17">
        <v>0.128766465496893</v>
      </c>
      <c r="AB12" s="17">
        <v>0.14906325476134799</v>
      </c>
      <c r="AC12" s="17">
        <v>0.212484750014687</v>
      </c>
      <c r="AD12" s="17">
        <v>0.25276714923466997</v>
      </c>
      <c r="AE12" s="17"/>
      <c r="AF12" s="17">
        <v>0.20300154627929501</v>
      </c>
      <c r="AG12" s="17">
        <v>0.15538477688841901</v>
      </c>
      <c r="AH12" s="17">
        <v>0.177245752900833</v>
      </c>
      <c r="AI12" s="17"/>
      <c r="AJ12" s="17">
        <v>0.17139934162663301</v>
      </c>
      <c r="AK12" s="17">
        <v>0.11554216713279999</v>
      </c>
      <c r="AL12" s="17">
        <v>8.6839039643317503E-2</v>
      </c>
      <c r="AM12" s="17">
        <v>0.66867574333428403</v>
      </c>
      <c r="AN12" s="17">
        <v>0.25852530613991498</v>
      </c>
      <c r="AO12" s="17"/>
      <c r="AP12" s="17">
        <v>0.15152110697315199</v>
      </c>
      <c r="AQ12" s="17">
        <v>0.116444704552328</v>
      </c>
      <c r="AR12" s="17">
        <v>0.16993978401843901</v>
      </c>
      <c r="AS12" s="17">
        <v>0.25269199857734498</v>
      </c>
      <c r="AT12" s="17">
        <v>0.21428749128886501</v>
      </c>
      <c r="AU12" s="17"/>
      <c r="AV12" s="17">
        <v>0.18799602461099199</v>
      </c>
      <c r="AW12" s="17">
        <v>0.20087499761819799</v>
      </c>
      <c r="AX12" s="17">
        <v>0.135667398633119</v>
      </c>
      <c r="AY12" s="17">
        <v>6.5852390826839094E-2</v>
      </c>
      <c r="AZ12" s="17">
        <v>0.23808326948307301</v>
      </c>
    </row>
    <row r="13" spans="2:52">
      <c r="B13" s="18" t="s">
        <v>61</v>
      </c>
      <c r="C13" s="19">
        <v>0.123228167019531</v>
      </c>
      <c r="D13" s="19">
        <v>8.9698086301907204E-2</v>
      </c>
      <c r="E13" s="19">
        <v>0.156100490090127</v>
      </c>
      <c r="F13" s="19"/>
      <c r="G13" s="19">
        <v>6.04606166032573E-2</v>
      </c>
      <c r="H13" s="19">
        <v>0.112455111663156</v>
      </c>
      <c r="I13" s="19">
        <v>0.14720547550534799</v>
      </c>
      <c r="J13" s="19">
        <v>0.121198345960163</v>
      </c>
      <c r="K13" s="19">
        <v>0.15912405641112801</v>
      </c>
      <c r="L13" s="19">
        <v>0.13416858052584699</v>
      </c>
      <c r="M13" s="19"/>
      <c r="N13" s="19">
        <v>0.112132470101817</v>
      </c>
      <c r="O13" s="19">
        <v>0.111008758874825</v>
      </c>
      <c r="P13" s="19">
        <v>9.7312229752111401E-2</v>
      </c>
      <c r="Q13" s="19">
        <v>0.166986088162905</v>
      </c>
      <c r="R13" s="19"/>
      <c r="S13" s="19">
        <v>0.15616780452958301</v>
      </c>
      <c r="T13" s="19">
        <v>0.11427079510070701</v>
      </c>
      <c r="U13" s="19">
        <v>0.15543717254987099</v>
      </c>
      <c r="V13" s="19">
        <v>0.115011512916111</v>
      </c>
      <c r="W13" s="19">
        <v>9.7177349082499198E-2</v>
      </c>
      <c r="X13" s="19">
        <v>9.0800325948677901E-2</v>
      </c>
      <c r="Y13" s="19">
        <v>0.10765926614841501</v>
      </c>
      <c r="Z13" s="19">
        <v>0.100702838115244</v>
      </c>
      <c r="AA13" s="19">
        <v>0.12674735192289899</v>
      </c>
      <c r="AB13" s="19">
        <v>0.150831502388593</v>
      </c>
      <c r="AC13" s="19">
        <v>0.15730482189744599</v>
      </c>
      <c r="AD13" s="19">
        <v>4.1109836380424702E-2</v>
      </c>
      <c r="AE13" s="19"/>
      <c r="AF13" s="19">
        <v>0.110871783328579</v>
      </c>
      <c r="AG13" s="19">
        <v>0.111710255516346</v>
      </c>
      <c r="AH13" s="19">
        <v>0.19184225241047501</v>
      </c>
      <c r="AI13" s="19"/>
      <c r="AJ13" s="19">
        <v>8.0782951800715694E-2</v>
      </c>
      <c r="AK13" s="19">
        <v>0.1162208899575</v>
      </c>
      <c r="AL13" s="19">
        <v>0.15034475221191401</v>
      </c>
      <c r="AM13" s="19">
        <v>0</v>
      </c>
      <c r="AN13" s="19">
        <v>0.18740704261282301</v>
      </c>
      <c r="AO13" s="19"/>
      <c r="AP13" s="19">
        <v>7.8903441255510298E-2</v>
      </c>
      <c r="AQ13" s="19">
        <v>9.35140684149737E-2</v>
      </c>
      <c r="AR13" s="19">
        <v>0.129230525106173</v>
      </c>
      <c r="AS13" s="19">
        <v>6.1693303105218901E-2</v>
      </c>
      <c r="AT13" s="19">
        <v>0.25281757741618099</v>
      </c>
      <c r="AU13" s="19"/>
      <c r="AV13" s="19">
        <v>0.12082150513521001</v>
      </c>
      <c r="AW13" s="19">
        <v>0.11373252435532299</v>
      </c>
      <c r="AX13" s="19">
        <v>0.103402293082775</v>
      </c>
      <c r="AY13" s="19">
        <v>0.11343674212254</v>
      </c>
      <c r="AZ13" s="19">
        <v>7.7308363638158295E-2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1074</v>
      </c>
      <c r="D7" s="10">
        <v>536</v>
      </c>
      <c r="E7" s="10">
        <v>534</v>
      </c>
      <c r="F7" s="10"/>
      <c r="G7" s="10">
        <v>134</v>
      </c>
      <c r="H7" s="10">
        <v>172</v>
      </c>
      <c r="I7" s="10">
        <v>184</v>
      </c>
      <c r="J7" s="10">
        <v>183</v>
      </c>
      <c r="K7" s="10">
        <v>151</v>
      </c>
      <c r="L7" s="10">
        <v>250</v>
      </c>
      <c r="M7" s="10"/>
      <c r="N7" s="10">
        <v>316</v>
      </c>
      <c r="O7" s="10">
        <v>288</v>
      </c>
      <c r="P7" s="10">
        <v>210</v>
      </c>
      <c r="Q7" s="10">
        <v>257</v>
      </c>
      <c r="R7" s="10"/>
      <c r="S7" s="10">
        <v>146</v>
      </c>
      <c r="T7" s="10">
        <v>155</v>
      </c>
      <c r="U7" s="10">
        <v>95</v>
      </c>
      <c r="V7" s="10">
        <v>90</v>
      </c>
      <c r="W7" s="10">
        <v>78</v>
      </c>
      <c r="X7" s="10">
        <v>93</v>
      </c>
      <c r="Y7" s="10">
        <v>99</v>
      </c>
      <c r="Z7" s="10">
        <v>46</v>
      </c>
      <c r="AA7" s="10">
        <v>113</v>
      </c>
      <c r="AB7" s="10">
        <v>82</v>
      </c>
      <c r="AC7" s="10">
        <v>46</v>
      </c>
      <c r="AD7" s="10">
        <v>31</v>
      </c>
      <c r="AE7" s="10"/>
      <c r="AF7" s="10">
        <v>373</v>
      </c>
      <c r="AG7" s="10">
        <v>449</v>
      </c>
      <c r="AH7" s="10">
        <v>169</v>
      </c>
      <c r="AI7" s="10"/>
      <c r="AJ7" s="10">
        <v>349</v>
      </c>
      <c r="AK7" s="10">
        <v>340</v>
      </c>
      <c r="AL7" s="10">
        <v>78</v>
      </c>
      <c r="AM7" s="10">
        <v>12</v>
      </c>
      <c r="AN7" s="10">
        <v>152</v>
      </c>
      <c r="AO7" s="10"/>
      <c r="AP7" s="10">
        <v>204</v>
      </c>
      <c r="AQ7" s="10">
        <v>432</v>
      </c>
      <c r="AR7" s="10">
        <v>76</v>
      </c>
      <c r="AS7" s="10">
        <v>121</v>
      </c>
      <c r="AT7" s="10">
        <v>91</v>
      </c>
      <c r="AU7" s="10"/>
      <c r="AV7" s="10">
        <v>286</v>
      </c>
      <c r="AW7" s="10">
        <v>227</v>
      </c>
      <c r="AX7" s="10">
        <v>298</v>
      </c>
      <c r="AY7" s="10">
        <v>116</v>
      </c>
      <c r="AZ7" s="10">
        <v>11</v>
      </c>
    </row>
    <row r="8" spans="2:52" ht="30" customHeight="1">
      <c r="B8" s="11" t="s">
        <v>68</v>
      </c>
      <c r="C8" s="11">
        <v>1082</v>
      </c>
      <c r="D8" s="11">
        <v>530</v>
      </c>
      <c r="E8" s="11">
        <v>548</v>
      </c>
      <c r="F8" s="11"/>
      <c r="G8" s="11">
        <v>148</v>
      </c>
      <c r="H8" s="11">
        <v>175</v>
      </c>
      <c r="I8" s="11">
        <v>183</v>
      </c>
      <c r="J8" s="11">
        <v>184</v>
      </c>
      <c r="K8" s="11">
        <v>149</v>
      </c>
      <c r="L8" s="11">
        <v>244</v>
      </c>
      <c r="M8" s="11"/>
      <c r="N8" s="11">
        <v>287</v>
      </c>
      <c r="O8" s="11">
        <v>266</v>
      </c>
      <c r="P8" s="11">
        <v>249</v>
      </c>
      <c r="Q8" s="11">
        <v>278</v>
      </c>
      <c r="R8" s="11"/>
      <c r="S8" s="11">
        <v>153</v>
      </c>
      <c r="T8" s="11">
        <v>148</v>
      </c>
      <c r="U8" s="11">
        <v>93</v>
      </c>
      <c r="V8" s="11">
        <v>87</v>
      </c>
      <c r="W8" s="11">
        <v>74</v>
      </c>
      <c r="X8" s="11">
        <v>97</v>
      </c>
      <c r="Y8" s="11">
        <v>91</v>
      </c>
      <c r="Z8" s="11">
        <v>42</v>
      </c>
      <c r="AA8" s="11">
        <v>112</v>
      </c>
      <c r="AB8" s="11">
        <v>104</v>
      </c>
      <c r="AC8" s="11">
        <v>47</v>
      </c>
      <c r="AD8" s="11">
        <v>35</v>
      </c>
      <c r="AE8" s="11"/>
      <c r="AF8" s="11">
        <v>366</v>
      </c>
      <c r="AG8" s="11">
        <v>455</v>
      </c>
      <c r="AH8" s="11">
        <v>173</v>
      </c>
      <c r="AI8" s="11"/>
      <c r="AJ8" s="11">
        <v>338</v>
      </c>
      <c r="AK8" s="11">
        <v>346</v>
      </c>
      <c r="AL8" s="11">
        <v>75</v>
      </c>
      <c r="AM8" s="11">
        <v>12</v>
      </c>
      <c r="AN8" s="11">
        <v>156</v>
      </c>
      <c r="AO8" s="11"/>
      <c r="AP8" s="11">
        <v>197</v>
      </c>
      <c r="AQ8" s="11">
        <v>444</v>
      </c>
      <c r="AR8" s="11">
        <v>72</v>
      </c>
      <c r="AS8" s="11">
        <v>119</v>
      </c>
      <c r="AT8" s="11">
        <v>90</v>
      </c>
      <c r="AU8" s="11"/>
      <c r="AV8" s="11">
        <v>300</v>
      </c>
      <c r="AW8" s="11">
        <v>234</v>
      </c>
      <c r="AX8" s="11">
        <v>294</v>
      </c>
      <c r="AY8" s="11">
        <v>109</v>
      </c>
      <c r="AZ8" s="11">
        <v>9</v>
      </c>
    </row>
    <row r="9" spans="2:52" ht="30">
      <c r="B9" s="18" t="s">
        <v>314</v>
      </c>
      <c r="C9" s="17">
        <v>8.7679109378632603E-2</v>
      </c>
      <c r="D9" s="17">
        <v>0.119302928730722</v>
      </c>
      <c r="E9" s="17">
        <v>5.7825039767087902E-2</v>
      </c>
      <c r="F9" s="17"/>
      <c r="G9" s="17">
        <v>0.15178371004472499</v>
      </c>
      <c r="H9" s="17">
        <v>9.2986366775731896E-2</v>
      </c>
      <c r="I9" s="17">
        <v>8.8372878826486104E-2</v>
      </c>
      <c r="J9" s="17">
        <v>9.6182307745807896E-2</v>
      </c>
      <c r="K9" s="17">
        <v>4.6377492566993798E-2</v>
      </c>
      <c r="L9" s="17">
        <v>6.3230464232471098E-2</v>
      </c>
      <c r="M9" s="17"/>
      <c r="N9" s="17">
        <v>0.13213131119563601</v>
      </c>
      <c r="O9" s="17">
        <v>5.9114536091468897E-2</v>
      </c>
      <c r="P9" s="17">
        <v>9.5893500254962696E-2</v>
      </c>
      <c r="Q9" s="17">
        <v>6.2712396600436399E-2</v>
      </c>
      <c r="R9" s="17"/>
      <c r="S9" s="17">
        <v>0.19034469709449101</v>
      </c>
      <c r="T9" s="17">
        <v>6.2076044742384401E-2</v>
      </c>
      <c r="U9" s="17">
        <v>4.6145634017422901E-2</v>
      </c>
      <c r="V9" s="17">
        <v>6.6703046369679095E-2</v>
      </c>
      <c r="W9" s="17">
        <v>7.7342330350671701E-2</v>
      </c>
      <c r="X9" s="17">
        <v>9.4642285045284505E-2</v>
      </c>
      <c r="Y9" s="17">
        <v>4.7573250764856002E-2</v>
      </c>
      <c r="Z9" s="17">
        <v>2.0226659939754602E-2</v>
      </c>
      <c r="AA9" s="17">
        <v>8.6992879339642601E-2</v>
      </c>
      <c r="AB9" s="17">
        <v>8.6128966176845803E-2</v>
      </c>
      <c r="AC9" s="17">
        <v>0.12829435937094899</v>
      </c>
      <c r="AD9" s="17">
        <v>4.9151001050603001E-2</v>
      </c>
      <c r="AE9" s="17"/>
      <c r="AF9" s="17">
        <v>7.54106653801698E-2</v>
      </c>
      <c r="AG9" s="17">
        <v>9.0912143180310503E-2</v>
      </c>
      <c r="AH9" s="17">
        <v>0.10350621744889101</v>
      </c>
      <c r="AI9" s="17"/>
      <c r="AJ9" s="17">
        <v>9.3074594459069099E-2</v>
      </c>
      <c r="AK9" s="17">
        <v>0.116253003501465</v>
      </c>
      <c r="AL9" s="17">
        <v>6.1740239903545803E-2</v>
      </c>
      <c r="AM9" s="17">
        <v>0</v>
      </c>
      <c r="AN9" s="17">
        <v>6.7289185599238993E-2</v>
      </c>
      <c r="AO9" s="17"/>
      <c r="AP9" s="17">
        <v>9.43639367185449E-2</v>
      </c>
      <c r="AQ9" s="17">
        <v>0.12095301353683501</v>
      </c>
      <c r="AR9" s="17">
        <v>6.0645707269750798E-2</v>
      </c>
      <c r="AS9" s="17">
        <v>0.103328323038406</v>
      </c>
      <c r="AT9" s="17">
        <v>2.2784954197601501E-2</v>
      </c>
      <c r="AU9" s="17"/>
      <c r="AV9" s="17">
        <v>5.3498046495988799E-2</v>
      </c>
      <c r="AW9" s="17">
        <v>0.117747033119705</v>
      </c>
      <c r="AX9" s="17">
        <v>8.4291641821185703E-2</v>
      </c>
      <c r="AY9" s="17">
        <v>0.142215386828968</v>
      </c>
      <c r="AZ9" s="17">
        <v>0.234887637129465</v>
      </c>
    </row>
    <row r="10" spans="2:52" ht="30">
      <c r="B10" s="18" t="s">
        <v>315</v>
      </c>
      <c r="C10" s="17">
        <v>0.303341379891513</v>
      </c>
      <c r="D10" s="17">
        <v>0.32419999421788498</v>
      </c>
      <c r="E10" s="17">
        <v>0.28394008901712697</v>
      </c>
      <c r="F10" s="17"/>
      <c r="G10" s="17">
        <v>0.42115458596841199</v>
      </c>
      <c r="H10" s="17">
        <v>0.36459397810438399</v>
      </c>
      <c r="I10" s="17">
        <v>0.34581108879207101</v>
      </c>
      <c r="J10" s="17">
        <v>0.240530843411983</v>
      </c>
      <c r="K10" s="17">
        <v>0.25861863172016902</v>
      </c>
      <c r="L10" s="17">
        <v>0.23072905073504099</v>
      </c>
      <c r="M10" s="17"/>
      <c r="N10" s="17">
        <v>0.34214225826883299</v>
      </c>
      <c r="O10" s="17">
        <v>0.31819005151588298</v>
      </c>
      <c r="P10" s="17">
        <v>0.29818466304635299</v>
      </c>
      <c r="Q10" s="17">
        <v>0.25703140170612698</v>
      </c>
      <c r="R10" s="17"/>
      <c r="S10" s="17">
        <v>0.335938860085569</v>
      </c>
      <c r="T10" s="17">
        <v>0.26210445978344998</v>
      </c>
      <c r="U10" s="17">
        <v>0.26422910667937199</v>
      </c>
      <c r="V10" s="17">
        <v>0.33970303533775698</v>
      </c>
      <c r="W10" s="17">
        <v>0.33005999076040998</v>
      </c>
      <c r="X10" s="17">
        <v>0.356082488849227</v>
      </c>
      <c r="Y10" s="17">
        <v>0.29863163901092898</v>
      </c>
      <c r="Z10" s="17">
        <v>0.36704258945108897</v>
      </c>
      <c r="AA10" s="17">
        <v>0.27290596228672598</v>
      </c>
      <c r="AB10" s="17">
        <v>0.23603885948397901</v>
      </c>
      <c r="AC10" s="17">
        <v>0.396245932477992</v>
      </c>
      <c r="AD10" s="17">
        <v>0.255253061819745</v>
      </c>
      <c r="AE10" s="17"/>
      <c r="AF10" s="17">
        <v>0.25508915985160502</v>
      </c>
      <c r="AG10" s="17">
        <v>0.33177610196762403</v>
      </c>
      <c r="AH10" s="17">
        <v>0.250197140822353</v>
      </c>
      <c r="AI10" s="17"/>
      <c r="AJ10" s="17">
        <v>0.31693309687075499</v>
      </c>
      <c r="AK10" s="17">
        <v>0.35057964004604097</v>
      </c>
      <c r="AL10" s="17">
        <v>0.29911855602841703</v>
      </c>
      <c r="AM10" s="17">
        <v>0.41220288418853102</v>
      </c>
      <c r="AN10" s="17">
        <v>0.20135168134408199</v>
      </c>
      <c r="AO10" s="17"/>
      <c r="AP10" s="17">
        <v>0.33984164683919099</v>
      </c>
      <c r="AQ10" s="17">
        <v>0.36153711912602599</v>
      </c>
      <c r="AR10" s="17">
        <v>0.31979060468515802</v>
      </c>
      <c r="AS10" s="17">
        <v>0.243115880174546</v>
      </c>
      <c r="AT10" s="17">
        <v>0.17762639662039501</v>
      </c>
      <c r="AU10" s="17"/>
      <c r="AV10" s="17">
        <v>0.232432908542232</v>
      </c>
      <c r="AW10" s="17">
        <v>0.24459487155899201</v>
      </c>
      <c r="AX10" s="17">
        <v>0.39794828246453101</v>
      </c>
      <c r="AY10" s="17">
        <v>0.39875543562370203</v>
      </c>
      <c r="AZ10" s="17">
        <v>0.41132305176470502</v>
      </c>
    </row>
    <row r="11" spans="2:52" ht="30">
      <c r="B11" s="18" t="s">
        <v>316</v>
      </c>
      <c r="C11" s="17">
        <v>0.268286262341493</v>
      </c>
      <c r="D11" s="17">
        <v>0.284732967369145</v>
      </c>
      <c r="E11" s="17">
        <v>0.25457987382046499</v>
      </c>
      <c r="F11" s="17"/>
      <c r="G11" s="17">
        <v>0.25765564732893198</v>
      </c>
      <c r="H11" s="17">
        <v>0.24298352608822699</v>
      </c>
      <c r="I11" s="17">
        <v>0.243537727975318</v>
      </c>
      <c r="J11" s="17">
        <v>0.27591267913401801</v>
      </c>
      <c r="K11" s="17">
        <v>0.27881254723694998</v>
      </c>
      <c r="L11" s="17">
        <v>0.29923900435579998</v>
      </c>
      <c r="M11" s="17"/>
      <c r="N11" s="17">
        <v>0.25438711564530497</v>
      </c>
      <c r="O11" s="17">
        <v>0.26393885690923702</v>
      </c>
      <c r="P11" s="17">
        <v>0.28130099480033199</v>
      </c>
      <c r="Q11" s="17">
        <v>0.27441175729124501</v>
      </c>
      <c r="R11" s="17"/>
      <c r="S11" s="17">
        <v>0.21933280247741499</v>
      </c>
      <c r="T11" s="17">
        <v>0.26786912595500001</v>
      </c>
      <c r="U11" s="17">
        <v>0.28201358756425898</v>
      </c>
      <c r="V11" s="17">
        <v>0.25029479216935202</v>
      </c>
      <c r="W11" s="17">
        <v>0.29738271425778501</v>
      </c>
      <c r="X11" s="17">
        <v>0.2589171249503</v>
      </c>
      <c r="Y11" s="17">
        <v>0.25948988829099201</v>
      </c>
      <c r="Z11" s="17">
        <v>0.33340392593513501</v>
      </c>
      <c r="AA11" s="17">
        <v>0.28301837969045801</v>
      </c>
      <c r="AB11" s="17">
        <v>0.31546836493707697</v>
      </c>
      <c r="AC11" s="17">
        <v>0.20961954044994999</v>
      </c>
      <c r="AD11" s="17">
        <v>0.292724779988005</v>
      </c>
      <c r="AE11" s="17"/>
      <c r="AF11" s="17">
        <v>0.27703737994147098</v>
      </c>
      <c r="AG11" s="17">
        <v>0.28045169869160103</v>
      </c>
      <c r="AH11" s="17">
        <v>0.22846868997686201</v>
      </c>
      <c r="AI11" s="17"/>
      <c r="AJ11" s="17">
        <v>0.28240752441393502</v>
      </c>
      <c r="AK11" s="17">
        <v>0.25918199795017699</v>
      </c>
      <c r="AL11" s="17">
        <v>0.317174278997853</v>
      </c>
      <c r="AM11" s="17">
        <v>0.17665845365630201</v>
      </c>
      <c r="AN11" s="17">
        <v>0.21206389889171401</v>
      </c>
      <c r="AO11" s="17"/>
      <c r="AP11" s="17">
        <v>0.28905401167953598</v>
      </c>
      <c r="AQ11" s="17">
        <v>0.22662992524844</v>
      </c>
      <c r="AR11" s="17">
        <v>0.26675701081081699</v>
      </c>
      <c r="AS11" s="17">
        <v>0.33574578956016199</v>
      </c>
      <c r="AT11" s="17">
        <v>0.29965037388038102</v>
      </c>
      <c r="AU11" s="17"/>
      <c r="AV11" s="17">
        <v>0.31207171572135001</v>
      </c>
      <c r="AW11" s="17">
        <v>0.29213549814523199</v>
      </c>
      <c r="AX11" s="17">
        <v>0.25337070393281502</v>
      </c>
      <c r="AY11" s="17">
        <v>0.23111297818337401</v>
      </c>
      <c r="AZ11" s="17">
        <v>0.10542654292345401</v>
      </c>
    </row>
    <row r="12" spans="2:52" ht="30">
      <c r="B12" s="18" t="s">
        <v>317</v>
      </c>
      <c r="C12" s="17">
        <v>0.207649021170554</v>
      </c>
      <c r="D12" s="17">
        <v>0.18079839481201801</v>
      </c>
      <c r="E12" s="17">
        <v>0.230798432424142</v>
      </c>
      <c r="F12" s="17"/>
      <c r="G12" s="17">
        <v>0.123582964892402</v>
      </c>
      <c r="H12" s="17">
        <v>0.200235508218016</v>
      </c>
      <c r="I12" s="17">
        <v>0.18794628539994301</v>
      </c>
      <c r="J12" s="17">
        <v>0.23963880853573999</v>
      </c>
      <c r="K12" s="17">
        <v>0.241791771915839</v>
      </c>
      <c r="L12" s="17">
        <v>0.23386083801568899</v>
      </c>
      <c r="M12" s="17"/>
      <c r="N12" s="17">
        <v>0.17164886945184499</v>
      </c>
      <c r="O12" s="17">
        <v>0.239677583140019</v>
      </c>
      <c r="P12" s="17">
        <v>0.21820253040911</v>
      </c>
      <c r="Q12" s="17">
        <v>0.20344133726976199</v>
      </c>
      <c r="R12" s="17"/>
      <c r="S12" s="17">
        <v>0.17584012775269101</v>
      </c>
      <c r="T12" s="17">
        <v>0.24479600260621701</v>
      </c>
      <c r="U12" s="17">
        <v>0.25529056301180297</v>
      </c>
      <c r="V12" s="17">
        <v>0.14242500572716699</v>
      </c>
      <c r="W12" s="17">
        <v>0.17530825149215301</v>
      </c>
      <c r="X12" s="17">
        <v>0.169219473602751</v>
      </c>
      <c r="Y12" s="17">
        <v>0.291647148536259</v>
      </c>
      <c r="Z12" s="17">
        <v>0.17294760068614801</v>
      </c>
      <c r="AA12" s="17">
        <v>0.21036887746011801</v>
      </c>
      <c r="AB12" s="17">
        <v>0.20264321881326</v>
      </c>
      <c r="AC12" s="17">
        <v>0.178806388037485</v>
      </c>
      <c r="AD12" s="17">
        <v>0.26915332316886298</v>
      </c>
      <c r="AE12" s="17"/>
      <c r="AF12" s="17">
        <v>0.26352537632237999</v>
      </c>
      <c r="AG12" s="17">
        <v>0.17553924740101201</v>
      </c>
      <c r="AH12" s="17">
        <v>0.222901973524991</v>
      </c>
      <c r="AI12" s="17"/>
      <c r="AJ12" s="17">
        <v>0.19629796137080399</v>
      </c>
      <c r="AK12" s="17">
        <v>0.17101301509653399</v>
      </c>
      <c r="AL12" s="17">
        <v>0.19461480836019501</v>
      </c>
      <c r="AM12" s="17">
        <v>0.31846370718894901</v>
      </c>
      <c r="AN12" s="17">
        <v>0.30809906493505002</v>
      </c>
      <c r="AO12" s="17"/>
      <c r="AP12" s="17">
        <v>0.175669643011159</v>
      </c>
      <c r="AQ12" s="17">
        <v>0.184035605176506</v>
      </c>
      <c r="AR12" s="17">
        <v>0.23357878242263599</v>
      </c>
      <c r="AS12" s="17">
        <v>0.233791005455177</v>
      </c>
      <c r="AT12" s="17">
        <v>0.178760085732319</v>
      </c>
      <c r="AU12" s="17"/>
      <c r="AV12" s="17">
        <v>0.21761130068821599</v>
      </c>
      <c r="AW12" s="17">
        <v>0.21036785222259299</v>
      </c>
      <c r="AX12" s="17">
        <v>0.195872466289294</v>
      </c>
      <c r="AY12" s="17">
        <v>0.15158401273207101</v>
      </c>
      <c r="AZ12" s="17">
        <v>0.177805504829915</v>
      </c>
    </row>
    <row r="13" spans="2:52">
      <c r="B13" s="18" t="s">
        <v>61</v>
      </c>
      <c r="C13" s="19">
        <v>0.13304422721780801</v>
      </c>
      <c r="D13" s="19">
        <v>9.09657148702296E-2</v>
      </c>
      <c r="E13" s="19">
        <v>0.17285656497117899</v>
      </c>
      <c r="F13" s="19"/>
      <c r="G13" s="19">
        <v>4.5823091765529102E-2</v>
      </c>
      <c r="H13" s="19">
        <v>9.9200620813641505E-2</v>
      </c>
      <c r="I13" s="19">
        <v>0.134332019006182</v>
      </c>
      <c r="J13" s="19">
        <v>0.14773536117245201</v>
      </c>
      <c r="K13" s="19">
        <v>0.17439955656004899</v>
      </c>
      <c r="L13" s="19">
        <v>0.17294064266099901</v>
      </c>
      <c r="M13" s="19"/>
      <c r="N13" s="19">
        <v>9.9690445438380695E-2</v>
      </c>
      <c r="O13" s="19">
        <v>0.119078972343392</v>
      </c>
      <c r="P13" s="19">
        <v>0.106418311489242</v>
      </c>
      <c r="Q13" s="19">
        <v>0.20240310713242901</v>
      </c>
      <c r="R13" s="19"/>
      <c r="S13" s="19">
        <v>7.8543512589834594E-2</v>
      </c>
      <c r="T13" s="19">
        <v>0.16315436691294899</v>
      </c>
      <c r="U13" s="19">
        <v>0.152321108727143</v>
      </c>
      <c r="V13" s="19">
        <v>0.20087412039604499</v>
      </c>
      <c r="W13" s="19">
        <v>0.11990671313898101</v>
      </c>
      <c r="X13" s="19">
        <v>0.121138627552438</v>
      </c>
      <c r="Y13" s="19">
        <v>0.10265807339696401</v>
      </c>
      <c r="Z13" s="19">
        <v>0.106379223987873</v>
      </c>
      <c r="AA13" s="19">
        <v>0.146713901223055</v>
      </c>
      <c r="AB13" s="19">
        <v>0.159720590588838</v>
      </c>
      <c r="AC13" s="19">
        <v>8.7033779663624397E-2</v>
      </c>
      <c r="AD13" s="19">
        <v>0.133717833972785</v>
      </c>
      <c r="AE13" s="19"/>
      <c r="AF13" s="19">
        <v>0.12893741850437401</v>
      </c>
      <c r="AG13" s="19">
        <v>0.121320808759453</v>
      </c>
      <c r="AH13" s="19">
        <v>0.194925978226903</v>
      </c>
      <c r="AI13" s="19"/>
      <c r="AJ13" s="19">
        <v>0.111286822885437</v>
      </c>
      <c r="AK13" s="19">
        <v>0.102972343405783</v>
      </c>
      <c r="AL13" s="19">
        <v>0.127352116709989</v>
      </c>
      <c r="AM13" s="19">
        <v>9.2674954966218803E-2</v>
      </c>
      <c r="AN13" s="19">
        <v>0.21119616922991499</v>
      </c>
      <c r="AO13" s="19"/>
      <c r="AP13" s="19">
        <v>0.101070761751569</v>
      </c>
      <c r="AQ13" s="19">
        <v>0.106844336912192</v>
      </c>
      <c r="AR13" s="19">
        <v>0.11922789481163799</v>
      </c>
      <c r="AS13" s="19">
        <v>8.4019001771708707E-2</v>
      </c>
      <c r="AT13" s="19">
        <v>0.321178189569303</v>
      </c>
      <c r="AU13" s="19"/>
      <c r="AV13" s="19">
        <v>0.184386028552213</v>
      </c>
      <c r="AW13" s="19">
        <v>0.13515474495347801</v>
      </c>
      <c r="AX13" s="19">
        <v>6.8516905492174707E-2</v>
      </c>
      <c r="AY13" s="19">
        <v>7.6332186631885401E-2</v>
      </c>
      <c r="AZ13" s="19">
        <v>7.05572633524605E-2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1016</v>
      </c>
      <c r="D7" s="10">
        <v>520</v>
      </c>
      <c r="E7" s="10">
        <v>492</v>
      </c>
      <c r="F7" s="10"/>
      <c r="G7" s="10">
        <v>142</v>
      </c>
      <c r="H7" s="10">
        <v>175</v>
      </c>
      <c r="I7" s="10">
        <v>181</v>
      </c>
      <c r="J7" s="10">
        <v>162</v>
      </c>
      <c r="K7" s="10">
        <v>134</v>
      </c>
      <c r="L7" s="10">
        <v>222</v>
      </c>
      <c r="M7" s="10"/>
      <c r="N7" s="10">
        <v>307</v>
      </c>
      <c r="O7" s="10">
        <v>269</v>
      </c>
      <c r="P7" s="10">
        <v>181</v>
      </c>
      <c r="Q7" s="10">
        <v>255</v>
      </c>
      <c r="R7" s="10"/>
      <c r="S7" s="10">
        <v>156</v>
      </c>
      <c r="T7" s="10">
        <v>141</v>
      </c>
      <c r="U7" s="10">
        <v>78</v>
      </c>
      <c r="V7" s="10">
        <v>82</v>
      </c>
      <c r="W7" s="10">
        <v>72</v>
      </c>
      <c r="X7" s="10">
        <v>98</v>
      </c>
      <c r="Y7" s="10">
        <v>91</v>
      </c>
      <c r="Z7" s="10">
        <v>51</v>
      </c>
      <c r="AA7" s="10">
        <v>112</v>
      </c>
      <c r="AB7" s="10">
        <v>63</v>
      </c>
      <c r="AC7" s="10">
        <v>45</v>
      </c>
      <c r="AD7" s="10">
        <v>27</v>
      </c>
      <c r="AE7" s="10"/>
      <c r="AF7" s="10">
        <v>338</v>
      </c>
      <c r="AG7" s="10">
        <v>421</v>
      </c>
      <c r="AH7" s="10">
        <v>161</v>
      </c>
      <c r="AI7" s="10"/>
      <c r="AJ7" s="10">
        <v>331</v>
      </c>
      <c r="AK7" s="10">
        <v>303</v>
      </c>
      <c r="AL7" s="10">
        <v>73</v>
      </c>
      <c r="AM7" s="10">
        <v>12</v>
      </c>
      <c r="AN7" s="10">
        <v>155</v>
      </c>
      <c r="AO7" s="10"/>
      <c r="AP7" s="10">
        <v>196</v>
      </c>
      <c r="AQ7" s="10">
        <v>387</v>
      </c>
      <c r="AR7" s="10">
        <v>73</v>
      </c>
      <c r="AS7" s="10">
        <v>108</v>
      </c>
      <c r="AT7" s="10">
        <v>97</v>
      </c>
      <c r="AU7" s="10"/>
      <c r="AV7" s="10">
        <v>272</v>
      </c>
      <c r="AW7" s="10">
        <v>211</v>
      </c>
      <c r="AX7" s="10">
        <v>279</v>
      </c>
      <c r="AY7" s="10">
        <v>117</v>
      </c>
      <c r="AZ7" s="10">
        <v>14</v>
      </c>
    </row>
    <row r="8" spans="2:52" ht="30" customHeight="1">
      <c r="B8" s="11" t="s">
        <v>68</v>
      </c>
      <c r="C8" s="11">
        <v>1023</v>
      </c>
      <c r="D8" s="11">
        <v>515</v>
      </c>
      <c r="E8" s="11">
        <v>503</v>
      </c>
      <c r="F8" s="11"/>
      <c r="G8" s="11">
        <v>155</v>
      </c>
      <c r="H8" s="11">
        <v>184</v>
      </c>
      <c r="I8" s="11">
        <v>173</v>
      </c>
      <c r="J8" s="11">
        <v>160</v>
      </c>
      <c r="K8" s="11">
        <v>133</v>
      </c>
      <c r="L8" s="11">
        <v>218</v>
      </c>
      <c r="M8" s="11"/>
      <c r="N8" s="11">
        <v>281</v>
      </c>
      <c r="O8" s="11">
        <v>246</v>
      </c>
      <c r="P8" s="11">
        <v>216</v>
      </c>
      <c r="Q8" s="11">
        <v>275</v>
      </c>
      <c r="R8" s="11"/>
      <c r="S8" s="11">
        <v>163</v>
      </c>
      <c r="T8" s="11">
        <v>133</v>
      </c>
      <c r="U8" s="11">
        <v>76</v>
      </c>
      <c r="V8" s="11">
        <v>81</v>
      </c>
      <c r="W8" s="11">
        <v>68</v>
      </c>
      <c r="X8" s="11">
        <v>101</v>
      </c>
      <c r="Y8" s="11">
        <v>84</v>
      </c>
      <c r="Z8" s="11">
        <v>46</v>
      </c>
      <c r="AA8" s="11">
        <v>109</v>
      </c>
      <c r="AB8" s="11">
        <v>82</v>
      </c>
      <c r="AC8" s="11">
        <v>47</v>
      </c>
      <c r="AD8" s="11">
        <v>32</v>
      </c>
      <c r="AE8" s="11"/>
      <c r="AF8" s="11">
        <v>337</v>
      </c>
      <c r="AG8" s="11">
        <v>417</v>
      </c>
      <c r="AH8" s="11">
        <v>167</v>
      </c>
      <c r="AI8" s="11"/>
      <c r="AJ8" s="11">
        <v>319</v>
      </c>
      <c r="AK8" s="11">
        <v>305</v>
      </c>
      <c r="AL8" s="11">
        <v>69</v>
      </c>
      <c r="AM8" s="11">
        <v>12</v>
      </c>
      <c r="AN8" s="11">
        <v>164</v>
      </c>
      <c r="AO8" s="11"/>
      <c r="AP8" s="11">
        <v>189</v>
      </c>
      <c r="AQ8" s="11">
        <v>391</v>
      </c>
      <c r="AR8" s="11">
        <v>70</v>
      </c>
      <c r="AS8" s="11">
        <v>108</v>
      </c>
      <c r="AT8" s="11">
        <v>101</v>
      </c>
      <c r="AU8" s="11"/>
      <c r="AV8" s="11">
        <v>283</v>
      </c>
      <c r="AW8" s="11">
        <v>220</v>
      </c>
      <c r="AX8" s="11">
        <v>272</v>
      </c>
      <c r="AY8" s="11">
        <v>111</v>
      </c>
      <c r="AZ8" s="11">
        <v>13</v>
      </c>
    </row>
    <row r="9" spans="2:52" ht="30">
      <c r="B9" s="18" t="s">
        <v>314</v>
      </c>
      <c r="C9" s="17">
        <v>0.14440676975521499</v>
      </c>
      <c r="D9" s="17">
        <v>0.188436088807827</v>
      </c>
      <c r="E9" s="17">
        <v>0.100533877923416</v>
      </c>
      <c r="F9" s="17"/>
      <c r="G9" s="17">
        <v>0.25137934012011698</v>
      </c>
      <c r="H9" s="17">
        <v>0.21464138437645899</v>
      </c>
      <c r="I9" s="17">
        <v>0.189351955235391</v>
      </c>
      <c r="J9" s="17">
        <v>8.6000142500156196E-2</v>
      </c>
      <c r="K9" s="17">
        <v>6.8454349724642496E-2</v>
      </c>
      <c r="L9" s="17">
        <v>6.2759145342736397E-2</v>
      </c>
      <c r="M9" s="17"/>
      <c r="N9" s="17">
        <v>0.18408314587090099</v>
      </c>
      <c r="O9" s="17">
        <v>0.10655781362806099</v>
      </c>
      <c r="P9" s="17">
        <v>0.17581698340959401</v>
      </c>
      <c r="Q9" s="17">
        <v>0.115173110414068</v>
      </c>
      <c r="R9" s="17"/>
      <c r="S9" s="17">
        <v>0.18847515092612299</v>
      </c>
      <c r="T9" s="17">
        <v>0.12925852072208399</v>
      </c>
      <c r="U9" s="17">
        <v>0.12681923369043899</v>
      </c>
      <c r="V9" s="17">
        <v>9.0337803388266996E-2</v>
      </c>
      <c r="W9" s="17">
        <v>0.17612915876918001</v>
      </c>
      <c r="X9" s="17">
        <v>0.195611022538632</v>
      </c>
      <c r="Y9" s="17">
        <v>0.137084633477047</v>
      </c>
      <c r="Z9" s="17">
        <v>0.114431424366308</v>
      </c>
      <c r="AA9" s="17">
        <v>0.13399145475902</v>
      </c>
      <c r="AB9" s="17">
        <v>0.12950831443604999</v>
      </c>
      <c r="AC9" s="17">
        <v>0.144951963656654</v>
      </c>
      <c r="AD9" s="17">
        <v>6.6448198458423105E-2</v>
      </c>
      <c r="AE9" s="17"/>
      <c r="AF9" s="17">
        <v>0.11407730413351901</v>
      </c>
      <c r="AG9" s="17">
        <v>0.16019626089755801</v>
      </c>
      <c r="AH9" s="17">
        <v>0.123907621932957</v>
      </c>
      <c r="AI9" s="17"/>
      <c r="AJ9" s="17">
        <v>0.126527083595629</v>
      </c>
      <c r="AK9" s="17">
        <v>0.207113909153857</v>
      </c>
      <c r="AL9" s="17">
        <v>0.10393409115695899</v>
      </c>
      <c r="AM9" s="17">
        <v>0</v>
      </c>
      <c r="AN9" s="17">
        <v>0.119382360773505</v>
      </c>
      <c r="AO9" s="17"/>
      <c r="AP9" s="17">
        <v>0.125920245462215</v>
      </c>
      <c r="AQ9" s="17">
        <v>0.19124484333775499</v>
      </c>
      <c r="AR9" s="17">
        <v>0.12618187076551299</v>
      </c>
      <c r="AS9" s="17">
        <v>0.121805891126067</v>
      </c>
      <c r="AT9" s="17">
        <v>8.5470841937860295E-2</v>
      </c>
      <c r="AU9" s="17"/>
      <c r="AV9" s="17">
        <v>0.10675774171774</v>
      </c>
      <c r="AW9" s="17">
        <v>0.127819084896896</v>
      </c>
      <c r="AX9" s="17">
        <v>0.177057612311424</v>
      </c>
      <c r="AY9" s="17">
        <v>0.190349952052115</v>
      </c>
      <c r="AZ9" s="17">
        <v>0.27842426182273999</v>
      </c>
    </row>
    <row r="10" spans="2:52" ht="30">
      <c r="B10" s="18" t="s">
        <v>315</v>
      </c>
      <c r="C10" s="17">
        <v>0.321951822406986</v>
      </c>
      <c r="D10" s="17">
        <v>0.34877754324055998</v>
      </c>
      <c r="E10" s="17">
        <v>0.29533413888399601</v>
      </c>
      <c r="F10" s="17"/>
      <c r="G10" s="17">
        <v>0.38922565713133001</v>
      </c>
      <c r="H10" s="17">
        <v>0.37524052691665299</v>
      </c>
      <c r="I10" s="17">
        <v>0.34673043637796103</v>
      </c>
      <c r="J10" s="17">
        <v>0.26869467547339998</v>
      </c>
      <c r="K10" s="17">
        <v>0.22433790063725001</v>
      </c>
      <c r="L10" s="17">
        <v>0.30806741836276402</v>
      </c>
      <c r="M10" s="17"/>
      <c r="N10" s="17">
        <v>0.32302063275973297</v>
      </c>
      <c r="O10" s="17">
        <v>0.35761192234443101</v>
      </c>
      <c r="P10" s="17">
        <v>0.32931793844458301</v>
      </c>
      <c r="Q10" s="17">
        <v>0.28043736961420701</v>
      </c>
      <c r="R10" s="17"/>
      <c r="S10" s="17">
        <v>0.388315000229562</v>
      </c>
      <c r="T10" s="17">
        <v>0.27418903254023502</v>
      </c>
      <c r="U10" s="17">
        <v>0.322525521786174</v>
      </c>
      <c r="V10" s="17">
        <v>0.30250073769611602</v>
      </c>
      <c r="W10" s="17">
        <v>0.40007200169019802</v>
      </c>
      <c r="X10" s="17">
        <v>0.32088120938534698</v>
      </c>
      <c r="Y10" s="17">
        <v>0.31808584103821702</v>
      </c>
      <c r="Z10" s="17">
        <v>0.21452213388788499</v>
      </c>
      <c r="AA10" s="17">
        <v>0.34851644218352501</v>
      </c>
      <c r="AB10" s="17">
        <v>0.30728570621516299</v>
      </c>
      <c r="AC10" s="17">
        <v>0.243774807713872</v>
      </c>
      <c r="AD10" s="17">
        <v>0.29523391476268801</v>
      </c>
      <c r="AE10" s="17"/>
      <c r="AF10" s="17">
        <v>0.29611912010424102</v>
      </c>
      <c r="AG10" s="17">
        <v>0.32030391059482799</v>
      </c>
      <c r="AH10" s="17">
        <v>0.382177391685183</v>
      </c>
      <c r="AI10" s="17"/>
      <c r="AJ10" s="17">
        <v>0.31869577239098401</v>
      </c>
      <c r="AK10" s="17">
        <v>0.327981620975831</v>
      </c>
      <c r="AL10" s="17">
        <v>0.33159060524756001</v>
      </c>
      <c r="AM10" s="17">
        <v>0.50267974059999498</v>
      </c>
      <c r="AN10" s="17">
        <v>0.32387700343214598</v>
      </c>
      <c r="AO10" s="17"/>
      <c r="AP10" s="17">
        <v>0.371167391190455</v>
      </c>
      <c r="AQ10" s="17">
        <v>0.373148636313546</v>
      </c>
      <c r="AR10" s="17">
        <v>0.29126870370218999</v>
      </c>
      <c r="AS10" s="17">
        <v>0.27614329794463399</v>
      </c>
      <c r="AT10" s="17">
        <v>0.187068225947714</v>
      </c>
      <c r="AU10" s="17"/>
      <c r="AV10" s="17">
        <v>0.23574420368083701</v>
      </c>
      <c r="AW10" s="17">
        <v>0.32429571120027301</v>
      </c>
      <c r="AX10" s="17">
        <v>0.38295739810614998</v>
      </c>
      <c r="AY10" s="17">
        <v>0.44533608903641098</v>
      </c>
      <c r="AZ10" s="17">
        <v>0.34299988449903901</v>
      </c>
    </row>
    <row r="11" spans="2:52" ht="30">
      <c r="B11" s="18" t="s">
        <v>316</v>
      </c>
      <c r="C11" s="17">
        <v>0.22552306752474</v>
      </c>
      <c r="D11" s="17">
        <v>0.220074995431083</v>
      </c>
      <c r="E11" s="17">
        <v>0.230702573949294</v>
      </c>
      <c r="F11" s="17"/>
      <c r="G11" s="17">
        <v>0.19914873920457399</v>
      </c>
      <c r="H11" s="17">
        <v>0.19861672462214799</v>
      </c>
      <c r="I11" s="17">
        <v>0.178873100853465</v>
      </c>
      <c r="J11" s="17">
        <v>0.26631204299601502</v>
      </c>
      <c r="K11" s="17">
        <v>0.30276071986990699</v>
      </c>
      <c r="L11" s="17">
        <v>0.22704216753418399</v>
      </c>
      <c r="M11" s="17"/>
      <c r="N11" s="17">
        <v>0.224340490583778</v>
      </c>
      <c r="O11" s="17">
        <v>0.216972032605346</v>
      </c>
      <c r="P11" s="17">
        <v>0.24760529953100099</v>
      </c>
      <c r="Q11" s="17">
        <v>0.22037439685639101</v>
      </c>
      <c r="R11" s="17"/>
      <c r="S11" s="17">
        <v>0.15641672712326701</v>
      </c>
      <c r="T11" s="17">
        <v>0.24910062210429301</v>
      </c>
      <c r="U11" s="17">
        <v>0.231495810883796</v>
      </c>
      <c r="V11" s="17">
        <v>0.33863327113450897</v>
      </c>
      <c r="W11" s="17">
        <v>0.216043785378077</v>
      </c>
      <c r="X11" s="17">
        <v>0.16619216246395299</v>
      </c>
      <c r="Y11" s="17">
        <v>0.17813466350601201</v>
      </c>
      <c r="Z11" s="17">
        <v>0.27858010751927498</v>
      </c>
      <c r="AA11" s="17">
        <v>0.21352946368216699</v>
      </c>
      <c r="AB11" s="17">
        <v>0.30141495888289399</v>
      </c>
      <c r="AC11" s="17">
        <v>0.230035051487815</v>
      </c>
      <c r="AD11" s="17">
        <v>0.27494559320852202</v>
      </c>
      <c r="AE11" s="17"/>
      <c r="AF11" s="17">
        <v>0.265787518235022</v>
      </c>
      <c r="AG11" s="17">
        <v>0.21682066705775299</v>
      </c>
      <c r="AH11" s="17">
        <v>0.19045356361060201</v>
      </c>
      <c r="AI11" s="17"/>
      <c r="AJ11" s="17">
        <v>0.261584630127288</v>
      </c>
      <c r="AK11" s="17">
        <v>0.19240320273452599</v>
      </c>
      <c r="AL11" s="17">
        <v>0.200972261310746</v>
      </c>
      <c r="AM11" s="17">
        <v>0.164470771777216</v>
      </c>
      <c r="AN11" s="17">
        <v>0.20158147979148</v>
      </c>
      <c r="AO11" s="17"/>
      <c r="AP11" s="17">
        <v>0.215537379657466</v>
      </c>
      <c r="AQ11" s="17">
        <v>0.16996472293113199</v>
      </c>
      <c r="AR11" s="17">
        <v>0.23326844575480399</v>
      </c>
      <c r="AS11" s="17">
        <v>0.29556139613258697</v>
      </c>
      <c r="AT11" s="17">
        <v>0.29106368140822297</v>
      </c>
      <c r="AU11" s="17"/>
      <c r="AV11" s="17">
        <v>0.29089053819998101</v>
      </c>
      <c r="AW11" s="17">
        <v>0.23170456112306001</v>
      </c>
      <c r="AX11" s="17">
        <v>0.184149548901132</v>
      </c>
      <c r="AY11" s="17">
        <v>0.17085500419056401</v>
      </c>
      <c r="AZ11" s="17">
        <v>7.793995748858E-2</v>
      </c>
    </row>
    <row r="12" spans="2:52" ht="30">
      <c r="B12" s="18" t="s">
        <v>317</v>
      </c>
      <c r="C12" s="17">
        <v>0.17573479027371</v>
      </c>
      <c r="D12" s="17">
        <v>0.15106021309055501</v>
      </c>
      <c r="E12" s="17">
        <v>0.20245190587904599</v>
      </c>
      <c r="F12" s="17"/>
      <c r="G12" s="17">
        <v>8.9637267337642601E-2</v>
      </c>
      <c r="H12" s="17">
        <v>0.14219302508384299</v>
      </c>
      <c r="I12" s="17">
        <v>0.162000340405246</v>
      </c>
      <c r="J12" s="17">
        <v>0.210881709368438</v>
      </c>
      <c r="K12" s="17">
        <v>0.23710617707745499</v>
      </c>
      <c r="L12" s="17">
        <v>0.21286502156900799</v>
      </c>
      <c r="M12" s="17"/>
      <c r="N12" s="17">
        <v>0.13916914253915499</v>
      </c>
      <c r="O12" s="17">
        <v>0.17931983825110001</v>
      </c>
      <c r="P12" s="17">
        <v>0.17735177716902201</v>
      </c>
      <c r="Q12" s="17">
        <v>0.211247058646339</v>
      </c>
      <c r="R12" s="17"/>
      <c r="S12" s="17">
        <v>0.156596000161838</v>
      </c>
      <c r="T12" s="17">
        <v>0.20463445322620699</v>
      </c>
      <c r="U12" s="17">
        <v>0.23062901219736701</v>
      </c>
      <c r="V12" s="17">
        <v>0.121461115908886</v>
      </c>
      <c r="W12" s="17">
        <v>0.10582027961526801</v>
      </c>
      <c r="X12" s="17">
        <v>0.17236439277832599</v>
      </c>
      <c r="Y12" s="17">
        <v>0.233986926354013</v>
      </c>
      <c r="Z12" s="17">
        <v>0.21606808952366399</v>
      </c>
      <c r="AA12" s="17">
        <v>0.18251683228257501</v>
      </c>
      <c r="AB12" s="17">
        <v>0.14060156027371701</v>
      </c>
      <c r="AC12" s="17">
        <v>0.22218841819562399</v>
      </c>
      <c r="AD12" s="17">
        <v>0.10626518576798</v>
      </c>
      <c r="AE12" s="17"/>
      <c r="AF12" s="17">
        <v>0.19698398135967299</v>
      </c>
      <c r="AG12" s="17">
        <v>0.16995426785815401</v>
      </c>
      <c r="AH12" s="17">
        <v>0.162381485455494</v>
      </c>
      <c r="AI12" s="17"/>
      <c r="AJ12" s="17">
        <v>0.181069445663397</v>
      </c>
      <c r="AK12" s="17">
        <v>0.16733931683217501</v>
      </c>
      <c r="AL12" s="17">
        <v>0.16658680182313301</v>
      </c>
      <c r="AM12" s="17">
        <v>0.25454503780901799</v>
      </c>
      <c r="AN12" s="17">
        <v>0.17894036245015299</v>
      </c>
      <c r="AO12" s="17"/>
      <c r="AP12" s="17">
        <v>0.16014965563393799</v>
      </c>
      <c r="AQ12" s="17">
        <v>0.157606392841208</v>
      </c>
      <c r="AR12" s="17">
        <v>0.232599083425157</v>
      </c>
      <c r="AS12" s="17">
        <v>0.203534370708328</v>
      </c>
      <c r="AT12" s="17">
        <v>0.165701044265672</v>
      </c>
      <c r="AU12" s="17"/>
      <c r="AV12" s="17">
        <v>0.200565546553925</v>
      </c>
      <c r="AW12" s="17">
        <v>0.170493565197017</v>
      </c>
      <c r="AX12" s="17">
        <v>0.166087695712896</v>
      </c>
      <c r="AY12" s="17">
        <v>8.4072638198123106E-2</v>
      </c>
      <c r="AZ12" s="17">
        <v>0.30063589618963998</v>
      </c>
    </row>
    <row r="13" spans="2:52">
      <c r="B13" s="18" t="s">
        <v>61</v>
      </c>
      <c r="C13" s="19">
        <v>0.13238355003934901</v>
      </c>
      <c r="D13" s="19">
        <v>9.1651159429975204E-2</v>
      </c>
      <c r="E13" s="19">
        <v>0.170977503364248</v>
      </c>
      <c r="F13" s="19"/>
      <c r="G13" s="19">
        <v>7.0608996206336899E-2</v>
      </c>
      <c r="H13" s="19">
        <v>6.9308339000896002E-2</v>
      </c>
      <c r="I13" s="19">
        <v>0.123044167127937</v>
      </c>
      <c r="J13" s="19">
        <v>0.168111429661991</v>
      </c>
      <c r="K13" s="19">
        <v>0.167340852690745</v>
      </c>
      <c r="L13" s="19">
        <v>0.189266247191308</v>
      </c>
      <c r="M13" s="19"/>
      <c r="N13" s="19">
        <v>0.12938658824643301</v>
      </c>
      <c r="O13" s="19">
        <v>0.13953839317106201</v>
      </c>
      <c r="P13" s="19">
        <v>6.9908001445800894E-2</v>
      </c>
      <c r="Q13" s="19">
        <v>0.17276806446899501</v>
      </c>
      <c r="R13" s="19"/>
      <c r="S13" s="19">
        <v>0.11019712155920899</v>
      </c>
      <c r="T13" s="19">
        <v>0.14281737140718201</v>
      </c>
      <c r="U13" s="19">
        <v>8.8530421442223006E-2</v>
      </c>
      <c r="V13" s="19">
        <v>0.14706707187222201</v>
      </c>
      <c r="W13" s="19">
        <v>0.10193477454727599</v>
      </c>
      <c r="X13" s="19">
        <v>0.14495121283374099</v>
      </c>
      <c r="Y13" s="19">
        <v>0.132707935624712</v>
      </c>
      <c r="Z13" s="19">
        <v>0.17639824470286899</v>
      </c>
      <c r="AA13" s="19">
        <v>0.12144580709271301</v>
      </c>
      <c r="AB13" s="19">
        <v>0.121189460192177</v>
      </c>
      <c r="AC13" s="19">
        <v>0.15904975894603501</v>
      </c>
      <c r="AD13" s="19">
        <v>0.25710710780238599</v>
      </c>
      <c r="AE13" s="19"/>
      <c r="AF13" s="19">
        <v>0.127032076167545</v>
      </c>
      <c r="AG13" s="19">
        <v>0.132724893591706</v>
      </c>
      <c r="AH13" s="19">
        <v>0.14107993731576299</v>
      </c>
      <c r="AI13" s="19"/>
      <c r="AJ13" s="19">
        <v>0.112123068222702</v>
      </c>
      <c r="AK13" s="19">
        <v>0.105161950303611</v>
      </c>
      <c r="AL13" s="19">
        <v>0.196916240461601</v>
      </c>
      <c r="AM13" s="19">
        <v>7.8304449813770105E-2</v>
      </c>
      <c r="AN13" s="19">
        <v>0.176218793552716</v>
      </c>
      <c r="AO13" s="19"/>
      <c r="AP13" s="19">
        <v>0.12722532805592701</v>
      </c>
      <c r="AQ13" s="19">
        <v>0.108035404576358</v>
      </c>
      <c r="AR13" s="19">
        <v>0.116681896352336</v>
      </c>
      <c r="AS13" s="19">
        <v>0.102955044088385</v>
      </c>
      <c r="AT13" s="19">
        <v>0.27069620644053</v>
      </c>
      <c r="AU13" s="19"/>
      <c r="AV13" s="19">
        <v>0.16604196984751601</v>
      </c>
      <c r="AW13" s="19">
        <v>0.14568707758275401</v>
      </c>
      <c r="AX13" s="19">
        <v>8.9747744968399407E-2</v>
      </c>
      <c r="AY13" s="19">
        <v>0.10938631652278701</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996</v>
      </c>
      <c r="D7" s="10">
        <v>493</v>
      </c>
      <c r="E7" s="10">
        <v>502</v>
      </c>
      <c r="F7" s="10"/>
      <c r="G7" s="10">
        <v>114</v>
      </c>
      <c r="H7" s="10">
        <v>168</v>
      </c>
      <c r="I7" s="10">
        <v>178</v>
      </c>
      <c r="J7" s="10">
        <v>169</v>
      </c>
      <c r="K7" s="10">
        <v>161</v>
      </c>
      <c r="L7" s="10">
        <v>206</v>
      </c>
      <c r="M7" s="10"/>
      <c r="N7" s="10">
        <v>311</v>
      </c>
      <c r="O7" s="10">
        <v>280</v>
      </c>
      <c r="P7" s="10">
        <v>183</v>
      </c>
      <c r="Q7" s="10">
        <v>218</v>
      </c>
      <c r="R7" s="10"/>
      <c r="S7" s="10">
        <v>127</v>
      </c>
      <c r="T7" s="10">
        <v>123</v>
      </c>
      <c r="U7" s="10">
        <v>88</v>
      </c>
      <c r="V7" s="10">
        <v>98</v>
      </c>
      <c r="W7" s="10">
        <v>81</v>
      </c>
      <c r="X7" s="10">
        <v>75</v>
      </c>
      <c r="Y7" s="10">
        <v>104</v>
      </c>
      <c r="Z7" s="10">
        <v>44</v>
      </c>
      <c r="AA7" s="10">
        <v>97</v>
      </c>
      <c r="AB7" s="10">
        <v>84</v>
      </c>
      <c r="AC7" s="10">
        <v>54</v>
      </c>
      <c r="AD7" s="10">
        <v>21</v>
      </c>
      <c r="AE7" s="10"/>
      <c r="AF7" s="10">
        <v>366</v>
      </c>
      <c r="AG7" s="10">
        <v>388</v>
      </c>
      <c r="AH7" s="10">
        <v>153</v>
      </c>
      <c r="AI7" s="10"/>
      <c r="AJ7" s="10">
        <v>376</v>
      </c>
      <c r="AK7" s="10">
        <v>282</v>
      </c>
      <c r="AL7" s="10">
        <v>59</v>
      </c>
      <c r="AM7" s="10">
        <v>11</v>
      </c>
      <c r="AN7" s="10">
        <v>137</v>
      </c>
      <c r="AO7" s="10"/>
      <c r="AP7" s="10">
        <v>208</v>
      </c>
      <c r="AQ7" s="10">
        <v>384</v>
      </c>
      <c r="AR7" s="10">
        <v>60</v>
      </c>
      <c r="AS7" s="10">
        <v>117</v>
      </c>
      <c r="AT7" s="10">
        <v>99</v>
      </c>
      <c r="AU7" s="10"/>
      <c r="AV7" s="10">
        <v>270</v>
      </c>
      <c r="AW7" s="10">
        <v>203</v>
      </c>
      <c r="AX7" s="10">
        <v>271</v>
      </c>
      <c r="AY7" s="10">
        <v>105</v>
      </c>
      <c r="AZ7" s="10">
        <v>15</v>
      </c>
    </row>
    <row r="8" spans="2:52" ht="30" customHeight="1">
      <c r="B8" s="11" t="s">
        <v>68</v>
      </c>
      <c r="C8" s="11">
        <v>996</v>
      </c>
      <c r="D8" s="11">
        <v>482</v>
      </c>
      <c r="E8" s="11">
        <v>513</v>
      </c>
      <c r="F8" s="11"/>
      <c r="G8" s="11">
        <v>122</v>
      </c>
      <c r="H8" s="11">
        <v>171</v>
      </c>
      <c r="I8" s="11">
        <v>175</v>
      </c>
      <c r="J8" s="11">
        <v>168</v>
      </c>
      <c r="K8" s="11">
        <v>158</v>
      </c>
      <c r="L8" s="11">
        <v>201</v>
      </c>
      <c r="M8" s="11"/>
      <c r="N8" s="11">
        <v>283</v>
      </c>
      <c r="O8" s="11">
        <v>256</v>
      </c>
      <c r="P8" s="11">
        <v>218</v>
      </c>
      <c r="Q8" s="11">
        <v>235</v>
      </c>
      <c r="R8" s="11"/>
      <c r="S8" s="11">
        <v>128</v>
      </c>
      <c r="T8" s="11">
        <v>114</v>
      </c>
      <c r="U8" s="11">
        <v>83</v>
      </c>
      <c r="V8" s="11">
        <v>99</v>
      </c>
      <c r="W8" s="11">
        <v>76</v>
      </c>
      <c r="X8" s="11">
        <v>78</v>
      </c>
      <c r="Y8" s="11">
        <v>98</v>
      </c>
      <c r="Z8" s="11">
        <v>39</v>
      </c>
      <c r="AA8" s="11">
        <v>94</v>
      </c>
      <c r="AB8" s="11">
        <v>107</v>
      </c>
      <c r="AC8" s="11">
        <v>56</v>
      </c>
      <c r="AD8" s="11">
        <v>24</v>
      </c>
      <c r="AE8" s="11"/>
      <c r="AF8" s="11">
        <v>366</v>
      </c>
      <c r="AG8" s="11">
        <v>382</v>
      </c>
      <c r="AH8" s="11">
        <v>156</v>
      </c>
      <c r="AI8" s="11"/>
      <c r="AJ8" s="11">
        <v>366</v>
      </c>
      <c r="AK8" s="11">
        <v>281</v>
      </c>
      <c r="AL8" s="11">
        <v>57</v>
      </c>
      <c r="AM8" s="11">
        <v>11</v>
      </c>
      <c r="AN8" s="11">
        <v>142</v>
      </c>
      <c r="AO8" s="11"/>
      <c r="AP8" s="11">
        <v>201</v>
      </c>
      <c r="AQ8" s="11">
        <v>387</v>
      </c>
      <c r="AR8" s="11">
        <v>61</v>
      </c>
      <c r="AS8" s="11">
        <v>116</v>
      </c>
      <c r="AT8" s="11">
        <v>99</v>
      </c>
      <c r="AU8" s="11"/>
      <c r="AV8" s="11">
        <v>277</v>
      </c>
      <c r="AW8" s="11">
        <v>211</v>
      </c>
      <c r="AX8" s="11">
        <v>265</v>
      </c>
      <c r="AY8" s="11">
        <v>98</v>
      </c>
      <c r="AZ8" s="11">
        <v>14</v>
      </c>
    </row>
    <row r="9" spans="2:52" ht="30">
      <c r="B9" s="18" t="s">
        <v>314</v>
      </c>
      <c r="C9" s="17">
        <v>9.3411762812670704E-2</v>
      </c>
      <c r="D9" s="17">
        <v>0.11557360686368399</v>
      </c>
      <c r="E9" s="17">
        <v>7.2721022781093395E-2</v>
      </c>
      <c r="F9" s="17"/>
      <c r="G9" s="17">
        <v>0.17399676404138001</v>
      </c>
      <c r="H9" s="17">
        <v>0.180723444107242</v>
      </c>
      <c r="I9" s="17">
        <v>0.12312172749066901</v>
      </c>
      <c r="J9" s="17">
        <v>5.3016759156153198E-2</v>
      </c>
      <c r="K9" s="17">
        <v>3.5944720706530098E-2</v>
      </c>
      <c r="L9" s="17">
        <v>2.3310178750755601E-2</v>
      </c>
      <c r="M9" s="17"/>
      <c r="N9" s="17">
        <v>0.114164394530957</v>
      </c>
      <c r="O9" s="17">
        <v>8.2740884368228698E-2</v>
      </c>
      <c r="P9" s="17">
        <v>8.4416626621447097E-2</v>
      </c>
      <c r="Q9" s="17">
        <v>8.55962592072258E-2</v>
      </c>
      <c r="R9" s="17"/>
      <c r="S9" s="17">
        <v>0.15318698082430801</v>
      </c>
      <c r="T9" s="17">
        <v>6.2053835600472999E-2</v>
      </c>
      <c r="U9" s="17">
        <v>5.2831953544223202E-2</v>
      </c>
      <c r="V9" s="17">
        <v>7.5145067876136798E-2</v>
      </c>
      <c r="W9" s="17">
        <v>5.0308182145946498E-2</v>
      </c>
      <c r="X9" s="17">
        <v>0.19724624350380399</v>
      </c>
      <c r="Y9" s="17">
        <v>7.8512722241152397E-2</v>
      </c>
      <c r="Z9" s="17">
        <v>6.1262607743838397E-2</v>
      </c>
      <c r="AA9" s="17">
        <v>0.114749720524481</v>
      </c>
      <c r="AB9" s="17">
        <v>7.2701838937211105E-2</v>
      </c>
      <c r="AC9" s="17">
        <v>0.10066524769844</v>
      </c>
      <c r="AD9" s="17">
        <v>4.4236107561644103E-2</v>
      </c>
      <c r="AE9" s="17"/>
      <c r="AF9" s="17">
        <v>7.0311276721072E-2</v>
      </c>
      <c r="AG9" s="17">
        <v>0.102887942755295</v>
      </c>
      <c r="AH9" s="17">
        <v>8.5082682394151496E-2</v>
      </c>
      <c r="AI9" s="17"/>
      <c r="AJ9" s="17">
        <v>7.4340356613650793E-2</v>
      </c>
      <c r="AK9" s="17">
        <v>0.124956348893494</v>
      </c>
      <c r="AL9" s="17">
        <v>9.0176775219705796E-2</v>
      </c>
      <c r="AM9" s="17">
        <v>0.18194778016148699</v>
      </c>
      <c r="AN9" s="17">
        <v>8.8961729020858499E-2</v>
      </c>
      <c r="AO9" s="17"/>
      <c r="AP9" s="17">
        <v>0.10782971928851499</v>
      </c>
      <c r="AQ9" s="17">
        <v>0.125101651540967</v>
      </c>
      <c r="AR9" s="17">
        <v>5.30128601154864E-2</v>
      </c>
      <c r="AS9" s="17">
        <v>3.1629592429582402E-2</v>
      </c>
      <c r="AT9" s="17">
        <v>3.7056947794508598E-2</v>
      </c>
      <c r="AU9" s="17"/>
      <c r="AV9" s="17">
        <v>7.1298971637168307E-2</v>
      </c>
      <c r="AW9" s="17">
        <v>7.7391679693795304E-2</v>
      </c>
      <c r="AX9" s="17">
        <v>9.3969932619638194E-2</v>
      </c>
      <c r="AY9" s="17">
        <v>0.226030033668738</v>
      </c>
      <c r="AZ9" s="17">
        <v>0.212830349363128</v>
      </c>
    </row>
    <row r="10" spans="2:52" ht="30">
      <c r="B10" s="18" t="s">
        <v>315</v>
      </c>
      <c r="C10" s="17">
        <v>0.27154322313587498</v>
      </c>
      <c r="D10" s="17">
        <v>0.30170481344917899</v>
      </c>
      <c r="E10" s="17">
        <v>0.24361328350650999</v>
      </c>
      <c r="F10" s="17"/>
      <c r="G10" s="17">
        <v>0.36330585682067401</v>
      </c>
      <c r="H10" s="17">
        <v>0.30471083679197197</v>
      </c>
      <c r="I10" s="17">
        <v>0.35730091457341001</v>
      </c>
      <c r="J10" s="17">
        <v>0.19297649426505201</v>
      </c>
      <c r="K10" s="17">
        <v>0.20413690764888801</v>
      </c>
      <c r="L10" s="17">
        <v>0.23184586496328999</v>
      </c>
      <c r="M10" s="17"/>
      <c r="N10" s="17">
        <v>0.32243941763700701</v>
      </c>
      <c r="O10" s="17">
        <v>0.24575257287691099</v>
      </c>
      <c r="P10" s="17">
        <v>0.274822156846252</v>
      </c>
      <c r="Q10" s="17">
        <v>0.23998292972543001</v>
      </c>
      <c r="R10" s="17"/>
      <c r="S10" s="17">
        <v>0.35781864280436199</v>
      </c>
      <c r="T10" s="17">
        <v>0.23543760712278899</v>
      </c>
      <c r="U10" s="17">
        <v>0.11536391881894401</v>
      </c>
      <c r="V10" s="17">
        <v>0.27890373605291602</v>
      </c>
      <c r="W10" s="17">
        <v>0.25803683221398599</v>
      </c>
      <c r="X10" s="17">
        <v>0.28582721496538599</v>
      </c>
      <c r="Y10" s="17">
        <v>0.25756079481326999</v>
      </c>
      <c r="Z10" s="17">
        <v>0.397561231859692</v>
      </c>
      <c r="AA10" s="17">
        <v>0.26885322467138301</v>
      </c>
      <c r="AB10" s="17">
        <v>0.24061418123150499</v>
      </c>
      <c r="AC10" s="17">
        <v>0.33225547561464103</v>
      </c>
      <c r="AD10" s="17">
        <v>0.34657300082100101</v>
      </c>
      <c r="AE10" s="17"/>
      <c r="AF10" s="17">
        <v>0.24297357511829601</v>
      </c>
      <c r="AG10" s="17">
        <v>0.27275579491731899</v>
      </c>
      <c r="AH10" s="17">
        <v>0.33016235925451698</v>
      </c>
      <c r="AI10" s="17"/>
      <c r="AJ10" s="17">
        <v>0.27852212324755599</v>
      </c>
      <c r="AK10" s="17">
        <v>0.29510378822713701</v>
      </c>
      <c r="AL10" s="17">
        <v>0.24262321801789299</v>
      </c>
      <c r="AM10" s="17">
        <v>0.181632775327491</v>
      </c>
      <c r="AN10" s="17">
        <v>0.263839910344494</v>
      </c>
      <c r="AO10" s="17"/>
      <c r="AP10" s="17">
        <v>0.32622667833213398</v>
      </c>
      <c r="AQ10" s="17">
        <v>0.305779412152618</v>
      </c>
      <c r="AR10" s="17">
        <v>0.316588550590722</v>
      </c>
      <c r="AS10" s="17">
        <v>0.24627395248654699</v>
      </c>
      <c r="AT10" s="17">
        <v>0.13034195738815599</v>
      </c>
      <c r="AU10" s="17"/>
      <c r="AV10" s="17">
        <v>0.235586944569871</v>
      </c>
      <c r="AW10" s="17">
        <v>0.205415991961961</v>
      </c>
      <c r="AX10" s="17">
        <v>0.34275813228895402</v>
      </c>
      <c r="AY10" s="17">
        <v>0.33809256843382002</v>
      </c>
      <c r="AZ10" s="17">
        <v>0.26701283899665801</v>
      </c>
    </row>
    <row r="11" spans="2:52" ht="30">
      <c r="B11" s="18" t="s">
        <v>316</v>
      </c>
      <c r="C11" s="17">
        <v>0.323486248838952</v>
      </c>
      <c r="D11" s="17">
        <v>0.28310835036457699</v>
      </c>
      <c r="E11" s="17">
        <v>0.36037913536641503</v>
      </c>
      <c r="F11" s="17"/>
      <c r="G11" s="17">
        <v>0.30618494153551101</v>
      </c>
      <c r="H11" s="17">
        <v>0.24374979979789199</v>
      </c>
      <c r="I11" s="17">
        <v>0.25489377731745899</v>
      </c>
      <c r="J11" s="17">
        <v>0.35904252652637803</v>
      </c>
      <c r="K11" s="17">
        <v>0.369802279885867</v>
      </c>
      <c r="L11" s="17">
        <v>0.39517445985138799</v>
      </c>
      <c r="M11" s="17"/>
      <c r="N11" s="17">
        <v>0.319751748931345</v>
      </c>
      <c r="O11" s="17">
        <v>0.34364785286865301</v>
      </c>
      <c r="P11" s="17">
        <v>0.32404983293816603</v>
      </c>
      <c r="Q11" s="17">
        <v>0.29840656574206298</v>
      </c>
      <c r="R11" s="17"/>
      <c r="S11" s="17">
        <v>0.24546199906986299</v>
      </c>
      <c r="T11" s="17">
        <v>0.33526908086679802</v>
      </c>
      <c r="U11" s="17">
        <v>0.44792236354519199</v>
      </c>
      <c r="V11" s="17">
        <v>0.29808730130206701</v>
      </c>
      <c r="W11" s="17">
        <v>0.30233834182043401</v>
      </c>
      <c r="X11" s="17">
        <v>0.29002846044154001</v>
      </c>
      <c r="Y11" s="17">
        <v>0.34287222616353202</v>
      </c>
      <c r="Z11" s="17">
        <v>0.27699760147005897</v>
      </c>
      <c r="AA11" s="17">
        <v>0.29878977360457099</v>
      </c>
      <c r="AB11" s="17">
        <v>0.42330028806050701</v>
      </c>
      <c r="AC11" s="17">
        <v>0.25628603181873999</v>
      </c>
      <c r="AD11" s="17">
        <v>0.33964202344261302</v>
      </c>
      <c r="AE11" s="17"/>
      <c r="AF11" s="17">
        <v>0.33841975166740301</v>
      </c>
      <c r="AG11" s="17">
        <v>0.333949764547948</v>
      </c>
      <c r="AH11" s="17">
        <v>0.26632079975563</v>
      </c>
      <c r="AI11" s="17"/>
      <c r="AJ11" s="17">
        <v>0.32651857719280603</v>
      </c>
      <c r="AK11" s="17">
        <v>0.302197839719754</v>
      </c>
      <c r="AL11" s="17">
        <v>0.32446676722031798</v>
      </c>
      <c r="AM11" s="17">
        <v>0.26123944035683899</v>
      </c>
      <c r="AN11" s="17">
        <v>0.29684709480714699</v>
      </c>
      <c r="AO11" s="17"/>
      <c r="AP11" s="17">
        <v>0.29082226330148297</v>
      </c>
      <c r="AQ11" s="17">
        <v>0.31185223378576998</v>
      </c>
      <c r="AR11" s="17">
        <v>0.31835722129251698</v>
      </c>
      <c r="AS11" s="17">
        <v>0.33937112222056298</v>
      </c>
      <c r="AT11" s="17">
        <v>0.39512164769561497</v>
      </c>
      <c r="AU11" s="17"/>
      <c r="AV11" s="17">
        <v>0.32303313688150598</v>
      </c>
      <c r="AW11" s="17">
        <v>0.33698111807187198</v>
      </c>
      <c r="AX11" s="17">
        <v>0.31163712942939997</v>
      </c>
      <c r="AY11" s="17">
        <v>0.30060707104893197</v>
      </c>
      <c r="AZ11" s="17">
        <v>0.28383399298610001</v>
      </c>
    </row>
    <row r="12" spans="2:52" ht="30">
      <c r="B12" s="18" t="s">
        <v>317</v>
      </c>
      <c r="C12" s="17">
        <v>0.24197483448548401</v>
      </c>
      <c r="D12" s="17">
        <v>0.24493634495541</v>
      </c>
      <c r="E12" s="17">
        <v>0.239574653964539</v>
      </c>
      <c r="F12" s="17"/>
      <c r="G12" s="17">
        <v>0.12129679275196199</v>
      </c>
      <c r="H12" s="17">
        <v>0.21935125147290499</v>
      </c>
      <c r="I12" s="17">
        <v>0.18798112467621</v>
      </c>
      <c r="J12" s="17">
        <v>0.27494975643598601</v>
      </c>
      <c r="K12" s="17">
        <v>0.32085194484235602</v>
      </c>
      <c r="L12" s="17">
        <v>0.29185978399608198</v>
      </c>
      <c r="M12" s="17"/>
      <c r="N12" s="17">
        <v>0.193434030125022</v>
      </c>
      <c r="O12" s="17">
        <v>0.258326105254998</v>
      </c>
      <c r="P12" s="17">
        <v>0.227708649175657</v>
      </c>
      <c r="Q12" s="17">
        <v>0.29990411843050502</v>
      </c>
      <c r="R12" s="17"/>
      <c r="S12" s="17">
        <v>0.15795761102306699</v>
      </c>
      <c r="T12" s="17">
        <v>0.26678239154002897</v>
      </c>
      <c r="U12" s="17">
        <v>0.34104160120869498</v>
      </c>
      <c r="V12" s="17">
        <v>0.25495651781066703</v>
      </c>
      <c r="W12" s="17">
        <v>0.29432646859280298</v>
      </c>
      <c r="X12" s="17">
        <v>0.18989596382186599</v>
      </c>
      <c r="Y12" s="17">
        <v>0.244245247712088</v>
      </c>
      <c r="Z12" s="17">
        <v>0.19618291425290799</v>
      </c>
      <c r="AA12" s="17">
        <v>0.24494069758123899</v>
      </c>
      <c r="AB12" s="17">
        <v>0.22849241434588199</v>
      </c>
      <c r="AC12" s="17">
        <v>0.25160056816281201</v>
      </c>
      <c r="AD12" s="17">
        <v>0.269548868174742</v>
      </c>
      <c r="AE12" s="17"/>
      <c r="AF12" s="17">
        <v>0.26703986168730198</v>
      </c>
      <c r="AG12" s="17">
        <v>0.246827165330474</v>
      </c>
      <c r="AH12" s="17">
        <v>0.21438892360872699</v>
      </c>
      <c r="AI12" s="17"/>
      <c r="AJ12" s="17">
        <v>0.25718520193287397</v>
      </c>
      <c r="AK12" s="17">
        <v>0.21982669061388599</v>
      </c>
      <c r="AL12" s="17">
        <v>0.29837690070449802</v>
      </c>
      <c r="AM12" s="17">
        <v>0.17880286727467001</v>
      </c>
      <c r="AN12" s="17">
        <v>0.23644288203119901</v>
      </c>
      <c r="AO12" s="17"/>
      <c r="AP12" s="17">
        <v>0.214117072567517</v>
      </c>
      <c r="AQ12" s="17">
        <v>0.20315803140282701</v>
      </c>
      <c r="AR12" s="17">
        <v>0.29758203775777903</v>
      </c>
      <c r="AS12" s="17">
        <v>0.29417300549904901</v>
      </c>
      <c r="AT12" s="17">
        <v>0.27619245303420997</v>
      </c>
      <c r="AU12" s="17"/>
      <c r="AV12" s="17">
        <v>0.26901035589435002</v>
      </c>
      <c r="AW12" s="17">
        <v>0.299484831045781</v>
      </c>
      <c r="AX12" s="17">
        <v>0.21289001486324599</v>
      </c>
      <c r="AY12" s="17">
        <v>0.11553093119730599</v>
      </c>
      <c r="AZ12" s="17">
        <v>0.142712306195283</v>
      </c>
    </row>
    <row r="13" spans="2:52">
      <c r="B13" s="18" t="s">
        <v>61</v>
      </c>
      <c r="C13" s="19">
        <v>6.9583930727018503E-2</v>
      </c>
      <c r="D13" s="19">
        <v>5.4676884367150499E-2</v>
      </c>
      <c r="E13" s="19">
        <v>8.3711904381442007E-2</v>
      </c>
      <c r="F13" s="19"/>
      <c r="G13" s="19">
        <v>3.5215644850474001E-2</v>
      </c>
      <c r="H13" s="19">
        <v>5.1464667829988202E-2</v>
      </c>
      <c r="I13" s="19">
        <v>7.6702455942251196E-2</v>
      </c>
      <c r="J13" s="19">
        <v>0.12001446361643101</v>
      </c>
      <c r="K13" s="19">
        <v>6.9264146916358404E-2</v>
      </c>
      <c r="L13" s="19">
        <v>5.7809712438485601E-2</v>
      </c>
      <c r="M13" s="19"/>
      <c r="N13" s="19">
        <v>5.0210408775668403E-2</v>
      </c>
      <c r="O13" s="19">
        <v>6.9532584631208899E-2</v>
      </c>
      <c r="P13" s="19">
        <v>8.9002734418478002E-2</v>
      </c>
      <c r="Q13" s="19">
        <v>7.6110126894775906E-2</v>
      </c>
      <c r="R13" s="19"/>
      <c r="S13" s="19">
        <v>8.5574766278399703E-2</v>
      </c>
      <c r="T13" s="19">
        <v>0.10045708486990999</v>
      </c>
      <c r="U13" s="19">
        <v>4.2840162882945398E-2</v>
      </c>
      <c r="V13" s="19">
        <v>9.2907376958212801E-2</v>
      </c>
      <c r="W13" s="19">
        <v>9.4990175226830897E-2</v>
      </c>
      <c r="X13" s="19">
        <v>3.7002117267402997E-2</v>
      </c>
      <c r="Y13" s="19">
        <v>7.6809009069957301E-2</v>
      </c>
      <c r="Z13" s="19">
        <v>6.7995644673503094E-2</v>
      </c>
      <c r="AA13" s="19">
        <v>7.2666583618326494E-2</v>
      </c>
      <c r="AB13" s="19">
        <v>3.4891277424894701E-2</v>
      </c>
      <c r="AC13" s="19">
        <v>5.9192676705366903E-2</v>
      </c>
      <c r="AD13" s="19">
        <v>0</v>
      </c>
      <c r="AE13" s="19"/>
      <c r="AF13" s="19">
        <v>8.1255534805926496E-2</v>
      </c>
      <c r="AG13" s="19">
        <v>4.3579332448963198E-2</v>
      </c>
      <c r="AH13" s="19">
        <v>0.104045234986975</v>
      </c>
      <c r="AI13" s="19"/>
      <c r="AJ13" s="19">
        <v>6.3433741013113207E-2</v>
      </c>
      <c r="AK13" s="19">
        <v>5.7915332545728899E-2</v>
      </c>
      <c r="AL13" s="19">
        <v>4.4356338837584698E-2</v>
      </c>
      <c r="AM13" s="19">
        <v>0.196377136879513</v>
      </c>
      <c r="AN13" s="19">
        <v>0.113908383796302</v>
      </c>
      <c r="AO13" s="19"/>
      <c r="AP13" s="19">
        <v>6.1004266510350499E-2</v>
      </c>
      <c r="AQ13" s="19">
        <v>5.41086711178176E-2</v>
      </c>
      <c r="AR13" s="19">
        <v>1.44593302434954E-2</v>
      </c>
      <c r="AS13" s="19">
        <v>8.8552327364258998E-2</v>
      </c>
      <c r="AT13" s="19">
        <v>0.16128699408750999</v>
      </c>
      <c r="AU13" s="19"/>
      <c r="AV13" s="19">
        <v>0.101070591017106</v>
      </c>
      <c r="AW13" s="19">
        <v>8.0726379226589706E-2</v>
      </c>
      <c r="AX13" s="19">
        <v>3.8744790798761503E-2</v>
      </c>
      <c r="AY13" s="19">
        <v>1.97393956512034E-2</v>
      </c>
      <c r="AZ13" s="19">
        <v>9.3610512458831993E-2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Z18"/>
  <sheetViews>
    <sheetView showGridLines="0" workbookViewId="0">
      <pane xSplit="2" topLeftCell="C1" activePane="topRight" state="frozen"/>
      <selection pane="topRight" activeCell="B18" sqref="B18"/>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495</v>
      </c>
      <c r="E7" s="10">
        <v>524</v>
      </c>
      <c r="F7" s="10"/>
      <c r="G7" s="10">
        <v>127</v>
      </c>
      <c r="H7" s="10">
        <v>185</v>
      </c>
      <c r="I7" s="10">
        <v>163</v>
      </c>
      <c r="J7" s="10">
        <v>172</v>
      </c>
      <c r="K7" s="10">
        <v>162</v>
      </c>
      <c r="L7" s="10">
        <v>215</v>
      </c>
      <c r="M7" s="10"/>
      <c r="N7" s="10">
        <v>291</v>
      </c>
      <c r="O7" s="10">
        <v>309</v>
      </c>
      <c r="P7" s="10">
        <v>182</v>
      </c>
      <c r="Q7" s="10">
        <v>241</v>
      </c>
      <c r="R7" s="10"/>
      <c r="S7" s="10">
        <v>132</v>
      </c>
      <c r="T7" s="10">
        <v>151</v>
      </c>
      <c r="U7" s="10">
        <v>94</v>
      </c>
      <c r="V7" s="10">
        <v>94</v>
      </c>
      <c r="W7" s="10">
        <v>68</v>
      </c>
      <c r="X7" s="10">
        <v>82</v>
      </c>
      <c r="Y7" s="10">
        <v>83</v>
      </c>
      <c r="Z7" s="10">
        <v>52</v>
      </c>
      <c r="AA7" s="10">
        <v>132</v>
      </c>
      <c r="AB7" s="10">
        <v>67</v>
      </c>
      <c r="AC7" s="10">
        <v>50</v>
      </c>
      <c r="AD7" s="10">
        <v>19</v>
      </c>
      <c r="AE7" s="10"/>
      <c r="AF7" s="10">
        <v>358</v>
      </c>
      <c r="AG7" s="10">
        <v>395</v>
      </c>
      <c r="AH7" s="10">
        <v>167</v>
      </c>
      <c r="AI7" s="10"/>
      <c r="AJ7" s="10">
        <v>351</v>
      </c>
      <c r="AK7" s="10">
        <v>291</v>
      </c>
      <c r="AL7" s="10">
        <v>66</v>
      </c>
      <c r="AM7" s="10">
        <v>15</v>
      </c>
      <c r="AN7" s="10">
        <v>136</v>
      </c>
      <c r="AO7" s="10"/>
      <c r="AP7" s="10">
        <v>188</v>
      </c>
      <c r="AQ7" s="10">
        <v>391</v>
      </c>
      <c r="AR7" s="10">
        <v>76</v>
      </c>
      <c r="AS7" s="10">
        <v>110</v>
      </c>
      <c r="AT7" s="10">
        <v>109</v>
      </c>
      <c r="AU7" s="10"/>
      <c r="AV7" s="10">
        <v>256</v>
      </c>
      <c r="AW7" s="10">
        <v>225</v>
      </c>
      <c r="AX7" s="10">
        <v>281</v>
      </c>
      <c r="AY7" s="10">
        <v>110</v>
      </c>
      <c r="AZ7" s="10">
        <v>14</v>
      </c>
    </row>
    <row r="8" spans="2:52" ht="30" customHeight="1">
      <c r="B8" s="11" t="s">
        <v>68</v>
      </c>
      <c r="C8" s="11">
        <v>1012</v>
      </c>
      <c r="D8" s="11">
        <v>484</v>
      </c>
      <c r="E8" s="11">
        <v>524</v>
      </c>
      <c r="F8" s="11"/>
      <c r="G8" s="11">
        <v>138</v>
      </c>
      <c r="H8" s="11">
        <v>183</v>
      </c>
      <c r="I8" s="11">
        <v>157</v>
      </c>
      <c r="J8" s="11">
        <v>171</v>
      </c>
      <c r="K8" s="11">
        <v>158</v>
      </c>
      <c r="L8" s="11">
        <v>205</v>
      </c>
      <c r="M8" s="11"/>
      <c r="N8" s="11">
        <v>257</v>
      </c>
      <c r="O8" s="11">
        <v>283</v>
      </c>
      <c r="P8" s="11">
        <v>216</v>
      </c>
      <c r="Q8" s="11">
        <v>255</v>
      </c>
      <c r="R8" s="11"/>
      <c r="S8" s="11">
        <v>136</v>
      </c>
      <c r="T8" s="11">
        <v>140</v>
      </c>
      <c r="U8" s="11">
        <v>92</v>
      </c>
      <c r="V8" s="11">
        <v>90</v>
      </c>
      <c r="W8" s="11">
        <v>63</v>
      </c>
      <c r="X8" s="11">
        <v>85</v>
      </c>
      <c r="Y8" s="11">
        <v>77</v>
      </c>
      <c r="Z8" s="11">
        <v>45</v>
      </c>
      <c r="AA8" s="11">
        <v>125</v>
      </c>
      <c r="AB8" s="11">
        <v>86</v>
      </c>
      <c r="AC8" s="11">
        <v>51</v>
      </c>
      <c r="AD8" s="11">
        <v>21</v>
      </c>
      <c r="AE8" s="11"/>
      <c r="AF8" s="11">
        <v>351</v>
      </c>
      <c r="AG8" s="11">
        <v>384</v>
      </c>
      <c r="AH8" s="11">
        <v>169</v>
      </c>
      <c r="AI8" s="11"/>
      <c r="AJ8" s="11">
        <v>335</v>
      </c>
      <c r="AK8" s="11">
        <v>284</v>
      </c>
      <c r="AL8" s="11">
        <v>62</v>
      </c>
      <c r="AM8" s="11">
        <v>15</v>
      </c>
      <c r="AN8" s="11">
        <v>140</v>
      </c>
      <c r="AO8" s="11"/>
      <c r="AP8" s="11">
        <v>178</v>
      </c>
      <c r="AQ8" s="11">
        <v>391</v>
      </c>
      <c r="AR8" s="11">
        <v>73</v>
      </c>
      <c r="AS8" s="11">
        <v>108</v>
      </c>
      <c r="AT8" s="11">
        <v>106</v>
      </c>
      <c r="AU8" s="11"/>
      <c r="AV8" s="11">
        <v>263</v>
      </c>
      <c r="AW8" s="11">
        <v>232</v>
      </c>
      <c r="AX8" s="11">
        <v>270</v>
      </c>
      <c r="AY8" s="11">
        <v>100</v>
      </c>
      <c r="AZ8" s="11">
        <v>12</v>
      </c>
    </row>
    <row r="9" spans="2:52" ht="30">
      <c r="B9" s="18" t="s">
        <v>314</v>
      </c>
      <c r="C9" s="17">
        <v>9.7670120622367504E-2</v>
      </c>
      <c r="D9" s="17">
        <v>0.112461849583669</v>
      </c>
      <c r="E9" s="17">
        <v>8.4891886221238499E-2</v>
      </c>
      <c r="F9" s="17"/>
      <c r="G9" s="17">
        <v>0.18507424708664899</v>
      </c>
      <c r="H9" s="17">
        <v>0.15134642398630899</v>
      </c>
      <c r="I9" s="17">
        <v>0.15181049899907401</v>
      </c>
      <c r="J9" s="17">
        <v>5.3873801959697397E-2</v>
      </c>
      <c r="K9" s="17">
        <v>3.2590157660222198E-2</v>
      </c>
      <c r="L9" s="17">
        <v>3.5838218232131201E-2</v>
      </c>
      <c r="M9" s="17"/>
      <c r="N9" s="17">
        <v>0.101420526454677</v>
      </c>
      <c r="O9" s="17">
        <v>8.4636591976477604E-2</v>
      </c>
      <c r="P9" s="17">
        <v>0.12958269262952499</v>
      </c>
      <c r="Q9" s="17">
        <v>8.1630005078480006E-2</v>
      </c>
      <c r="R9" s="17"/>
      <c r="S9" s="17">
        <v>0.134974331023405</v>
      </c>
      <c r="T9" s="17">
        <v>6.9242871834494693E-2</v>
      </c>
      <c r="U9" s="17">
        <v>9.0418321868167895E-2</v>
      </c>
      <c r="V9" s="17">
        <v>5.0164649638754798E-2</v>
      </c>
      <c r="W9" s="17">
        <v>7.9089130900807006E-2</v>
      </c>
      <c r="X9" s="17">
        <v>9.6516066774397197E-2</v>
      </c>
      <c r="Y9" s="17">
        <v>0.116293934532295</v>
      </c>
      <c r="Z9" s="17">
        <v>0.15580681140711999</v>
      </c>
      <c r="AA9" s="17">
        <v>6.5602439974138504E-2</v>
      </c>
      <c r="AB9" s="17">
        <v>0.10323265783237701</v>
      </c>
      <c r="AC9" s="17">
        <v>0.20266100552243499</v>
      </c>
      <c r="AD9" s="17">
        <v>6.4041393754988296E-2</v>
      </c>
      <c r="AE9" s="17"/>
      <c r="AF9" s="17">
        <v>5.6327745467722699E-2</v>
      </c>
      <c r="AG9" s="17">
        <v>0.132437802742811</v>
      </c>
      <c r="AH9" s="17">
        <v>9.8213550026618704E-2</v>
      </c>
      <c r="AI9" s="17"/>
      <c r="AJ9" s="17">
        <v>8.1738141110150694E-2</v>
      </c>
      <c r="AK9" s="17">
        <v>0.15800931771271901</v>
      </c>
      <c r="AL9" s="17">
        <v>7.6782555482306905E-2</v>
      </c>
      <c r="AM9" s="17">
        <v>0.13230876154098001</v>
      </c>
      <c r="AN9" s="17">
        <v>4.9762348126953501E-2</v>
      </c>
      <c r="AO9" s="17"/>
      <c r="AP9" s="17">
        <v>0.114881305138543</v>
      </c>
      <c r="AQ9" s="17">
        <v>0.146127294775865</v>
      </c>
      <c r="AR9" s="17">
        <v>6.9579234539956805E-2</v>
      </c>
      <c r="AS9" s="17">
        <v>5.8856191709373097E-2</v>
      </c>
      <c r="AT9" s="17">
        <v>4.73602351082381E-2</v>
      </c>
      <c r="AU9" s="17"/>
      <c r="AV9" s="17">
        <v>8.8082379094484506E-2</v>
      </c>
      <c r="AW9" s="17">
        <v>7.02689575720815E-2</v>
      </c>
      <c r="AX9" s="17">
        <v>0.1177223719995</v>
      </c>
      <c r="AY9" s="17">
        <v>0.141571981338036</v>
      </c>
      <c r="AZ9" s="17">
        <v>0.326343815070196</v>
      </c>
    </row>
    <row r="10" spans="2:52" ht="30">
      <c r="B10" s="18" t="s">
        <v>315</v>
      </c>
      <c r="C10" s="17">
        <v>0.21862370646329601</v>
      </c>
      <c r="D10" s="17">
        <v>0.25095601673287599</v>
      </c>
      <c r="E10" s="17">
        <v>0.19073830940817299</v>
      </c>
      <c r="F10" s="17"/>
      <c r="G10" s="17">
        <v>0.33312075850031703</v>
      </c>
      <c r="H10" s="17">
        <v>0.31413854213418502</v>
      </c>
      <c r="I10" s="17">
        <v>0.25675125953275102</v>
      </c>
      <c r="J10" s="17">
        <v>0.212575747945595</v>
      </c>
      <c r="K10" s="17">
        <v>0.13898302220171399</v>
      </c>
      <c r="L10" s="17">
        <v>9.2916177667312902E-2</v>
      </c>
      <c r="M10" s="17"/>
      <c r="N10" s="17">
        <v>0.246602645369838</v>
      </c>
      <c r="O10" s="17">
        <v>0.18805442429295499</v>
      </c>
      <c r="P10" s="17">
        <v>0.23911915677245099</v>
      </c>
      <c r="Q10" s="17">
        <v>0.20774834471193099</v>
      </c>
      <c r="R10" s="17"/>
      <c r="S10" s="17">
        <v>0.34481166610998898</v>
      </c>
      <c r="T10" s="17">
        <v>0.169482980474531</v>
      </c>
      <c r="U10" s="17">
        <v>0.225429131134737</v>
      </c>
      <c r="V10" s="17">
        <v>0.23093822075860099</v>
      </c>
      <c r="W10" s="17">
        <v>0.23336918605946699</v>
      </c>
      <c r="X10" s="17">
        <v>0.23894590764419599</v>
      </c>
      <c r="Y10" s="17">
        <v>0.18656515765363699</v>
      </c>
      <c r="Z10" s="17">
        <v>0.174199844230437</v>
      </c>
      <c r="AA10" s="17">
        <v>0.24141974812886499</v>
      </c>
      <c r="AB10" s="17">
        <v>0.134196132763304</v>
      </c>
      <c r="AC10" s="17">
        <v>0.125489492333378</v>
      </c>
      <c r="AD10" s="17">
        <v>0.16968844337909</v>
      </c>
      <c r="AE10" s="17"/>
      <c r="AF10" s="17">
        <v>0.168366543484049</v>
      </c>
      <c r="AG10" s="17">
        <v>0.23359641075643001</v>
      </c>
      <c r="AH10" s="17">
        <v>0.237794216001596</v>
      </c>
      <c r="AI10" s="17"/>
      <c r="AJ10" s="17">
        <v>0.17661139733596701</v>
      </c>
      <c r="AK10" s="17">
        <v>0.26055291567600602</v>
      </c>
      <c r="AL10" s="17">
        <v>0.24643442845692301</v>
      </c>
      <c r="AM10" s="17">
        <v>0.18345771015444001</v>
      </c>
      <c r="AN10" s="17">
        <v>0.222129226059678</v>
      </c>
      <c r="AO10" s="17"/>
      <c r="AP10" s="17">
        <v>0.231582523597783</v>
      </c>
      <c r="AQ10" s="17">
        <v>0.24003875435053701</v>
      </c>
      <c r="AR10" s="17">
        <v>0.224437124848158</v>
      </c>
      <c r="AS10" s="17">
        <v>0.123039279214818</v>
      </c>
      <c r="AT10" s="17">
        <v>0.109644664271635</v>
      </c>
      <c r="AU10" s="17"/>
      <c r="AV10" s="17">
        <v>0.17813485258939901</v>
      </c>
      <c r="AW10" s="17">
        <v>0.213709338404171</v>
      </c>
      <c r="AX10" s="17">
        <v>0.24308547926569299</v>
      </c>
      <c r="AY10" s="17">
        <v>0.29735814770858299</v>
      </c>
      <c r="AZ10" s="17">
        <v>0.15555845990953099</v>
      </c>
    </row>
    <row r="11" spans="2:52" ht="30">
      <c r="B11" s="18" t="s">
        <v>316</v>
      </c>
      <c r="C11" s="17">
        <v>0.31760119997894898</v>
      </c>
      <c r="D11" s="17">
        <v>0.27451180739587699</v>
      </c>
      <c r="E11" s="17">
        <v>0.355043598997412</v>
      </c>
      <c r="F11" s="17"/>
      <c r="G11" s="17">
        <v>0.26645791531262197</v>
      </c>
      <c r="H11" s="17">
        <v>0.23707653746788099</v>
      </c>
      <c r="I11" s="17">
        <v>0.27239383754538299</v>
      </c>
      <c r="J11" s="17">
        <v>0.36808763226714503</v>
      </c>
      <c r="K11" s="17">
        <v>0.36963345997673902</v>
      </c>
      <c r="L11" s="17">
        <v>0.37662329720795101</v>
      </c>
      <c r="M11" s="17"/>
      <c r="N11" s="17">
        <v>0.26953734087527198</v>
      </c>
      <c r="O11" s="17">
        <v>0.34767871181705001</v>
      </c>
      <c r="P11" s="17">
        <v>0.30300653151391399</v>
      </c>
      <c r="Q11" s="17">
        <v>0.34625023446456699</v>
      </c>
      <c r="R11" s="17"/>
      <c r="S11" s="17">
        <v>0.19499485157397201</v>
      </c>
      <c r="T11" s="17">
        <v>0.37351223735181199</v>
      </c>
      <c r="U11" s="17">
        <v>0.29520741558110802</v>
      </c>
      <c r="V11" s="17">
        <v>0.34142452968167403</v>
      </c>
      <c r="W11" s="17">
        <v>0.24002014261045701</v>
      </c>
      <c r="X11" s="17">
        <v>0.35777142181200999</v>
      </c>
      <c r="Y11" s="17">
        <v>0.30641107937826301</v>
      </c>
      <c r="Z11" s="17">
        <v>0.27235534558057001</v>
      </c>
      <c r="AA11" s="17">
        <v>0.33618214590204698</v>
      </c>
      <c r="AB11" s="17">
        <v>0.48016481122965599</v>
      </c>
      <c r="AC11" s="17">
        <v>0.27561064453055401</v>
      </c>
      <c r="AD11" s="17">
        <v>0.26955121400121501</v>
      </c>
      <c r="AE11" s="17"/>
      <c r="AF11" s="17">
        <v>0.33425395539548802</v>
      </c>
      <c r="AG11" s="17">
        <v>0.32594827122835801</v>
      </c>
      <c r="AH11" s="17">
        <v>0.28331635602296901</v>
      </c>
      <c r="AI11" s="17"/>
      <c r="AJ11" s="17">
        <v>0.31302861051374298</v>
      </c>
      <c r="AK11" s="17">
        <v>0.30255328371824503</v>
      </c>
      <c r="AL11" s="17">
        <v>0.32409012161922801</v>
      </c>
      <c r="AM11" s="17">
        <v>0.21756294501721701</v>
      </c>
      <c r="AN11" s="17">
        <v>0.301941703428728</v>
      </c>
      <c r="AO11" s="17"/>
      <c r="AP11" s="17">
        <v>0.282725831710259</v>
      </c>
      <c r="AQ11" s="17">
        <v>0.30677810566303898</v>
      </c>
      <c r="AR11" s="17">
        <v>0.39879274670015802</v>
      </c>
      <c r="AS11" s="17">
        <v>0.34197344439690802</v>
      </c>
      <c r="AT11" s="17">
        <v>0.342174237067423</v>
      </c>
      <c r="AU11" s="17"/>
      <c r="AV11" s="17">
        <v>0.34491092268520801</v>
      </c>
      <c r="AW11" s="17">
        <v>0.331151152063489</v>
      </c>
      <c r="AX11" s="17">
        <v>0.308012471191005</v>
      </c>
      <c r="AY11" s="17">
        <v>0.239223085411404</v>
      </c>
      <c r="AZ11" s="17">
        <v>0.232646767550233</v>
      </c>
    </row>
    <row r="12" spans="2:52" ht="30">
      <c r="B12" s="18" t="s">
        <v>317</v>
      </c>
      <c r="C12" s="17">
        <v>0.27453945186995499</v>
      </c>
      <c r="D12" s="17">
        <v>0.29206001183852198</v>
      </c>
      <c r="E12" s="17">
        <v>0.26081949544393701</v>
      </c>
      <c r="F12" s="17"/>
      <c r="G12" s="17">
        <v>0.13445481323613101</v>
      </c>
      <c r="H12" s="17">
        <v>0.18105180059505899</v>
      </c>
      <c r="I12" s="17">
        <v>0.219016278706088</v>
      </c>
      <c r="J12" s="17">
        <v>0.31861778137131003</v>
      </c>
      <c r="K12" s="17">
        <v>0.35356636580630801</v>
      </c>
      <c r="L12" s="17">
        <v>0.39765732842929402</v>
      </c>
      <c r="M12" s="17"/>
      <c r="N12" s="17">
        <v>0.29440034836599299</v>
      </c>
      <c r="O12" s="17">
        <v>0.28148808317061902</v>
      </c>
      <c r="P12" s="17">
        <v>0.25680844765594002</v>
      </c>
      <c r="Q12" s="17">
        <v>0.26289389961029103</v>
      </c>
      <c r="R12" s="17"/>
      <c r="S12" s="17">
        <v>0.23228460113815599</v>
      </c>
      <c r="T12" s="17">
        <v>0.30334922112092999</v>
      </c>
      <c r="U12" s="17">
        <v>0.33282164195869601</v>
      </c>
      <c r="V12" s="17">
        <v>0.29044328953103499</v>
      </c>
      <c r="W12" s="17">
        <v>0.32891505703479201</v>
      </c>
      <c r="X12" s="17">
        <v>0.21670280852642201</v>
      </c>
      <c r="Y12" s="17">
        <v>0.271707657014082</v>
      </c>
      <c r="Z12" s="17">
        <v>0.28252289480783399</v>
      </c>
      <c r="AA12" s="17">
        <v>0.253572556701951</v>
      </c>
      <c r="AB12" s="17">
        <v>0.23961558433798999</v>
      </c>
      <c r="AC12" s="17">
        <v>0.29950288935691299</v>
      </c>
      <c r="AD12" s="17">
        <v>0.30165447563198899</v>
      </c>
      <c r="AE12" s="17"/>
      <c r="AF12" s="17">
        <v>0.34028143569622299</v>
      </c>
      <c r="AG12" s="17">
        <v>0.23972016284620001</v>
      </c>
      <c r="AH12" s="17">
        <v>0.28522455146873699</v>
      </c>
      <c r="AI12" s="17"/>
      <c r="AJ12" s="17">
        <v>0.37050454024531898</v>
      </c>
      <c r="AK12" s="17">
        <v>0.20351491109653899</v>
      </c>
      <c r="AL12" s="17">
        <v>0.282219691790279</v>
      </c>
      <c r="AM12" s="17">
        <v>0.18942243400005401</v>
      </c>
      <c r="AN12" s="17">
        <v>0.25703807400546502</v>
      </c>
      <c r="AO12" s="17"/>
      <c r="AP12" s="17">
        <v>0.31022605248416002</v>
      </c>
      <c r="AQ12" s="17">
        <v>0.220877164713663</v>
      </c>
      <c r="AR12" s="17">
        <v>0.28024327745459798</v>
      </c>
      <c r="AS12" s="17">
        <v>0.40280053438550201</v>
      </c>
      <c r="AT12" s="17">
        <v>0.25290212607145102</v>
      </c>
      <c r="AU12" s="17"/>
      <c r="AV12" s="17">
        <v>0.30101460316775203</v>
      </c>
      <c r="AW12" s="17">
        <v>0.262767418523426</v>
      </c>
      <c r="AX12" s="17">
        <v>0.27283983272336298</v>
      </c>
      <c r="AY12" s="17">
        <v>0.225040026754948</v>
      </c>
      <c r="AZ12" s="17">
        <v>0.28545095747004001</v>
      </c>
    </row>
    <row r="13" spans="2:52">
      <c r="B13" s="18" t="s">
        <v>61</v>
      </c>
      <c r="C13" s="19">
        <v>9.1565521065432601E-2</v>
      </c>
      <c r="D13" s="19">
        <v>7.0010314449056504E-2</v>
      </c>
      <c r="E13" s="19">
        <v>0.108506709929239</v>
      </c>
      <c r="F13" s="19"/>
      <c r="G13" s="19">
        <v>8.0892265864281193E-2</v>
      </c>
      <c r="H13" s="19">
        <v>0.11638669581656599</v>
      </c>
      <c r="I13" s="19">
        <v>0.100028125216704</v>
      </c>
      <c r="J13" s="19">
        <v>4.68450364562535E-2</v>
      </c>
      <c r="K13" s="19">
        <v>0.10522699435501701</v>
      </c>
      <c r="L13" s="19">
        <v>9.6964978463311299E-2</v>
      </c>
      <c r="M13" s="19"/>
      <c r="N13" s="19">
        <v>8.8039138934219205E-2</v>
      </c>
      <c r="O13" s="19">
        <v>9.8142188742898206E-2</v>
      </c>
      <c r="P13" s="19">
        <v>7.1483171428169706E-2</v>
      </c>
      <c r="Q13" s="19">
        <v>0.10147751613473099</v>
      </c>
      <c r="R13" s="19"/>
      <c r="S13" s="19">
        <v>9.29345501544772E-2</v>
      </c>
      <c r="T13" s="19">
        <v>8.4412689218232001E-2</v>
      </c>
      <c r="U13" s="19">
        <v>5.6123489457290197E-2</v>
      </c>
      <c r="V13" s="19">
        <v>8.7029310389935305E-2</v>
      </c>
      <c r="W13" s="19">
        <v>0.11860648339447701</v>
      </c>
      <c r="X13" s="19">
        <v>9.0063795242974296E-2</v>
      </c>
      <c r="Y13" s="19">
        <v>0.119022171421723</v>
      </c>
      <c r="Z13" s="19">
        <v>0.115115103974038</v>
      </c>
      <c r="AA13" s="19">
        <v>0.10322310929299799</v>
      </c>
      <c r="AB13" s="19">
        <v>4.2790813836673797E-2</v>
      </c>
      <c r="AC13" s="19">
        <v>9.6735968256719401E-2</v>
      </c>
      <c r="AD13" s="19">
        <v>0.195064473232718</v>
      </c>
      <c r="AE13" s="19"/>
      <c r="AF13" s="19">
        <v>0.100770319956517</v>
      </c>
      <c r="AG13" s="19">
        <v>6.8297352426201496E-2</v>
      </c>
      <c r="AH13" s="19">
        <v>9.5451326480078896E-2</v>
      </c>
      <c r="AI13" s="19"/>
      <c r="AJ13" s="19">
        <v>5.8117310794819903E-2</v>
      </c>
      <c r="AK13" s="19">
        <v>7.5369571796491494E-2</v>
      </c>
      <c r="AL13" s="19">
        <v>7.0473202651263001E-2</v>
      </c>
      <c r="AM13" s="19">
        <v>0.27724814928731001</v>
      </c>
      <c r="AN13" s="19">
        <v>0.16912864837917599</v>
      </c>
      <c r="AO13" s="19"/>
      <c r="AP13" s="19">
        <v>6.0584287069255997E-2</v>
      </c>
      <c r="AQ13" s="19">
        <v>8.6178680496895699E-2</v>
      </c>
      <c r="AR13" s="19">
        <v>2.6947616457129099E-2</v>
      </c>
      <c r="AS13" s="19">
        <v>7.3330550293399605E-2</v>
      </c>
      <c r="AT13" s="19">
        <v>0.24791873748125301</v>
      </c>
      <c r="AU13" s="19"/>
      <c r="AV13" s="19">
        <v>8.7857242463156501E-2</v>
      </c>
      <c r="AW13" s="19">
        <v>0.122103133436832</v>
      </c>
      <c r="AX13" s="19">
        <v>5.83398448204391E-2</v>
      </c>
      <c r="AY13" s="19">
        <v>9.6806758787029004E-2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1003</v>
      </c>
      <c r="D7" s="10">
        <v>513</v>
      </c>
      <c r="E7" s="10">
        <v>488</v>
      </c>
      <c r="F7" s="10"/>
      <c r="G7" s="10">
        <v>128</v>
      </c>
      <c r="H7" s="10">
        <v>162</v>
      </c>
      <c r="I7" s="10">
        <v>190</v>
      </c>
      <c r="J7" s="10">
        <v>174</v>
      </c>
      <c r="K7" s="10">
        <v>135</v>
      </c>
      <c r="L7" s="10">
        <v>214</v>
      </c>
      <c r="M7" s="10"/>
      <c r="N7" s="10">
        <v>306</v>
      </c>
      <c r="O7" s="10">
        <v>281</v>
      </c>
      <c r="P7" s="10">
        <v>191</v>
      </c>
      <c r="Q7" s="10">
        <v>218</v>
      </c>
      <c r="R7" s="10"/>
      <c r="S7" s="10">
        <v>147</v>
      </c>
      <c r="T7" s="10">
        <v>135</v>
      </c>
      <c r="U7" s="10">
        <v>81</v>
      </c>
      <c r="V7" s="10">
        <v>87</v>
      </c>
      <c r="W7" s="10">
        <v>80</v>
      </c>
      <c r="X7" s="10">
        <v>87</v>
      </c>
      <c r="Y7" s="10">
        <v>84</v>
      </c>
      <c r="Z7" s="10">
        <v>43</v>
      </c>
      <c r="AA7" s="10">
        <v>117</v>
      </c>
      <c r="AB7" s="10">
        <v>61</v>
      </c>
      <c r="AC7" s="10">
        <v>54</v>
      </c>
      <c r="AD7" s="10">
        <v>27</v>
      </c>
      <c r="AE7" s="10"/>
      <c r="AF7" s="10">
        <v>346</v>
      </c>
      <c r="AG7" s="10">
        <v>432</v>
      </c>
      <c r="AH7" s="10">
        <v>139</v>
      </c>
      <c r="AI7" s="10"/>
      <c r="AJ7" s="10">
        <v>323</v>
      </c>
      <c r="AK7" s="10">
        <v>322</v>
      </c>
      <c r="AL7" s="10">
        <v>64</v>
      </c>
      <c r="AM7" s="10">
        <v>15</v>
      </c>
      <c r="AN7" s="10">
        <v>134</v>
      </c>
      <c r="AO7" s="10"/>
      <c r="AP7" s="10">
        <v>184</v>
      </c>
      <c r="AQ7" s="10">
        <v>420</v>
      </c>
      <c r="AR7" s="10">
        <v>60</v>
      </c>
      <c r="AS7" s="10">
        <v>110</v>
      </c>
      <c r="AT7" s="10">
        <v>87</v>
      </c>
      <c r="AU7" s="10"/>
      <c r="AV7" s="10">
        <v>252</v>
      </c>
      <c r="AW7" s="10">
        <v>203</v>
      </c>
      <c r="AX7" s="10">
        <v>283</v>
      </c>
      <c r="AY7" s="10">
        <v>107</v>
      </c>
      <c r="AZ7" s="10">
        <v>18</v>
      </c>
    </row>
    <row r="8" spans="2:52" ht="30" customHeight="1">
      <c r="B8" s="11" t="s">
        <v>68</v>
      </c>
      <c r="C8" s="11">
        <v>1003</v>
      </c>
      <c r="D8" s="11">
        <v>503</v>
      </c>
      <c r="E8" s="11">
        <v>499</v>
      </c>
      <c r="F8" s="11"/>
      <c r="G8" s="11">
        <v>139</v>
      </c>
      <c r="H8" s="11">
        <v>162</v>
      </c>
      <c r="I8" s="11">
        <v>186</v>
      </c>
      <c r="J8" s="11">
        <v>174</v>
      </c>
      <c r="K8" s="11">
        <v>133</v>
      </c>
      <c r="L8" s="11">
        <v>210</v>
      </c>
      <c r="M8" s="11"/>
      <c r="N8" s="11">
        <v>274</v>
      </c>
      <c r="O8" s="11">
        <v>256</v>
      </c>
      <c r="P8" s="11">
        <v>225</v>
      </c>
      <c r="Q8" s="11">
        <v>242</v>
      </c>
      <c r="R8" s="11"/>
      <c r="S8" s="11">
        <v>154</v>
      </c>
      <c r="T8" s="11">
        <v>125</v>
      </c>
      <c r="U8" s="11">
        <v>81</v>
      </c>
      <c r="V8" s="11">
        <v>86</v>
      </c>
      <c r="W8" s="11">
        <v>74</v>
      </c>
      <c r="X8" s="11">
        <v>88</v>
      </c>
      <c r="Y8" s="11">
        <v>78</v>
      </c>
      <c r="Z8" s="11">
        <v>38</v>
      </c>
      <c r="AA8" s="11">
        <v>113</v>
      </c>
      <c r="AB8" s="11">
        <v>80</v>
      </c>
      <c r="AC8" s="11">
        <v>57</v>
      </c>
      <c r="AD8" s="11">
        <v>29</v>
      </c>
      <c r="AE8" s="11"/>
      <c r="AF8" s="11">
        <v>344</v>
      </c>
      <c r="AG8" s="11">
        <v>422</v>
      </c>
      <c r="AH8" s="11">
        <v>146</v>
      </c>
      <c r="AI8" s="11"/>
      <c r="AJ8" s="11">
        <v>313</v>
      </c>
      <c r="AK8" s="11">
        <v>318</v>
      </c>
      <c r="AL8" s="11">
        <v>61</v>
      </c>
      <c r="AM8" s="11">
        <v>14</v>
      </c>
      <c r="AN8" s="11">
        <v>140</v>
      </c>
      <c r="AO8" s="11"/>
      <c r="AP8" s="11">
        <v>180</v>
      </c>
      <c r="AQ8" s="11">
        <v>419</v>
      </c>
      <c r="AR8" s="11">
        <v>57</v>
      </c>
      <c r="AS8" s="11">
        <v>109</v>
      </c>
      <c r="AT8" s="11">
        <v>89</v>
      </c>
      <c r="AU8" s="11"/>
      <c r="AV8" s="11">
        <v>264</v>
      </c>
      <c r="AW8" s="11">
        <v>207</v>
      </c>
      <c r="AX8" s="11">
        <v>276</v>
      </c>
      <c r="AY8" s="11">
        <v>100</v>
      </c>
      <c r="AZ8" s="11">
        <v>14</v>
      </c>
    </row>
    <row r="9" spans="2:52" ht="30">
      <c r="B9" s="18" t="s">
        <v>314</v>
      </c>
      <c r="C9" s="17">
        <v>7.5487896787874695E-2</v>
      </c>
      <c r="D9" s="17">
        <v>0.113093015428209</v>
      </c>
      <c r="E9" s="17">
        <v>3.7858403346960799E-2</v>
      </c>
      <c r="F9" s="17"/>
      <c r="G9" s="17">
        <v>0.13510145413775501</v>
      </c>
      <c r="H9" s="17">
        <v>0.13029166803758199</v>
      </c>
      <c r="I9" s="17">
        <v>8.9720453934340499E-2</v>
      </c>
      <c r="J9" s="17">
        <v>7.4707320620364406E-2</v>
      </c>
      <c r="K9" s="17">
        <v>3.9540334301667902E-2</v>
      </c>
      <c r="L9" s="17">
        <v>4.3387808671111897E-3</v>
      </c>
      <c r="M9" s="17"/>
      <c r="N9" s="17">
        <v>9.9669178593493696E-2</v>
      </c>
      <c r="O9" s="17">
        <v>4.6739173047760499E-2</v>
      </c>
      <c r="P9" s="17">
        <v>9.7175158566814704E-2</v>
      </c>
      <c r="Q9" s="17">
        <v>6.0536670614450998E-2</v>
      </c>
      <c r="R9" s="17"/>
      <c r="S9" s="17">
        <v>0.13555599874305399</v>
      </c>
      <c r="T9" s="17">
        <v>5.2779945249055299E-2</v>
      </c>
      <c r="U9" s="17">
        <v>5.4645399566868702E-2</v>
      </c>
      <c r="V9" s="17">
        <v>9.1755119489641698E-2</v>
      </c>
      <c r="W9" s="17">
        <v>7.6910019223177903E-2</v>
      </c>
      <c r="X9" s="17">
        <v>9.4368595645691097E-2</v>
      </c>
      <c r="Y9" s="17">
        <v>5.2266100510696599E-2</v>
      </c>
      <c r="Z9" s="17">
        <v>4.14084679117942E-2</v>
      </c>
      <c r="AA9" s="17">
        <v>4.4126586677363099E-2</v>
      </c>
      <c r="AB9" s="17">
        <v>1.84251280097418E-2</v>
      </c>
      <c r="AC9" s="17">
        <v>0.121489957460561</v>
      </c>
      <c r="AD9" s="17">
        <v>0.10096517594240199</v>
      </c>
      <c r="AE9" s="17"/>
      <c r="AF9" s="17">
        <v>4.8024621291373401E-2</v>
      </c>
      <c r="AG9" s="17">
        <v>0.10057314391759301</v>
      </c>
      <c r="AH9" s="17">
        <v>8.0606549184756598E-2</v>
      </c>
      <c r="AI9" s="17"/>
      <c r="AJ9" s="17">
        <v>7.2774413168869498E-2</v>
      </c>
      <c r="AK9" s="17">
        <v>0.10509878026458</v>
      </c>
      <c r="AL9" s="17">
        <v>7.2765414579216203E-2</v>
      </c>
      <c r="AM9" s="17">
        <v>7.4203447198972899E-2</v>
      </c>
      <c r="AN9" s="17">
        <v>5.9914417775851901E-2</v>
      </c>
      <c r="AO9" s="17"/>
      <c r="AP9" s="17">
        <v>9.8555145187068996E-2</v>
      </c>
      <c r="AQ9" s="17">
        <v>8.5147361513737599E-2</v>
      </c>
      <c r="AR9" s="17">
        <v>0.100987811635635</v>
      </c>
      <c r="AS9" s="17">
        <v>7.7128682703020396E-2</v>
      </c>
      <c r="AT9" s="17">
        <v>3.0139228202414901E-2</v>
      </c>
      <c r="AU9" s="17"/>
      <c r="AV9" s="17">
        <v>7.3885365856179802E-2</v>
      </c>
      <c r="AW9" s="17">
        <v>4.1290125439469402E-2</v>
      </c>
      <c r="AX9" s="17">
        <v>8.8559173655940002E-2</v>
      </c>
      <c r="AY9" s="17">
        <v>0.14318861391326199</v>
      </c>
      <c r="AZ9" s="17">
        <v>0.15596221325108101</v>
      </c>
    </row>
    <row r="10" spans="2:52" ht="30">
      <c r="B10" s="18" t="s">
        <v>315</v>
      </c>
      <c r="C10" s="17">
        <v>0.15862213314238399</v>
      </c>
      <c r="D10" s="17">
        <v>0.18042307630468701</v>
      </c>
      <c r="E10" s="17">
        <v>0.13724542792446801</v>
      </c>
      <c r="F10" s="17"/>
      <c r="G10" s="17">
        <v>0.17646954375653401</v>
      </c>
      <c r="H10" s="17">
        <v>0.24126800718306801</v>
      </c>
      <c r="I10" s="17">
        <v>0.22679996322058801</v>
      </c>
      <c r="J10" s="17">
        <v>0.11658095700690201</v>
      </c>
      <c r="K10" s="17">
        <v>9.7672997987332796E-2</v>
      </c>
      <c r="L10" s="17">
        <v>9.5854201577067699E-2</v>
      </c>
      <c r="M10" s="17"/>
      <c r="N10" s="17">
        <v>0.16011829804761199</v>
      </c>
      <c r="O10" s="17">
        <v>0.16567176433620101</v>
      </c>
      <c r="P10" s="17">
        <v>0.178847546319747</v>
      </c>
      <c r="Q10" s="17">
        <v>0.13532921126710901</v>
      </c>
      <c r="R10" s="17"/>
      <c r="S10" s="17">
        <v>0.201507635828297</v>
      </c>
      <c r="T10" s="17">
        <v>0.15758787375987399</v>
      </c>
      <c r="U10" s="17">
        <v>0.153928979862135</v>
      </c>
      <c r="V10" s="17">
        <v>0.17555002404284001</v>
      </c>
      <c r="W10" s="17">
        <v>9.6604661939970707E-2</v>
      </c>
      <c r="X10" s="17">
        <v>0.10855342873568199</v>
      </c>
      <c r="Y10" s="17">
        <v>0.16662102997554901</v>
      </c>
      <c r="Z10" s="17">
        <v>0.119557523033876</v>
      </c>
      <c r="AA10" s="17">
        <v>0.147643462046606</v>
      </c>
      <c r="AB10" s="17">
        <v>0.18770485918928201</v>
      </c>
      <c r="AC10" s="17">
        <v>0.15801849762989101</v>
      </c>
      <c r="AD10" s="17">
        <v>0.20229366151617001</v>
      </c>
      <c r="AE10" s="17"/>
      <c r="AF10" s="17">
        <v>0.13576881468119101</v>
      </c>
      <c r="AG10" s="17">
        <v>0.14662759074364601</v>
      </c>
      <c r="AH10" s="17">
        <v>0.234866598307159</v>
      </c>
      <c r="AI10" s="17"/>
      <c r="AJ10" s="17">
        <v>0.12728240901103799</v>
      </c>
      <c r="AK10" s="17">
        <v>0.20376042748579401</v>
      </c>
      <c r="AL10" s="17">
        <v>0.15596224675055101</v>
      </c>
      <c r="AM10" s="17">
        <v>0.16766185208507101</v>
      </c>
      <c r="AN10" s="17">
        <v>0.165872096664542</v>
      </c>
      <c r="AO10" s="17"/>
      <c r="AP10" s="17">
        <v>0.119946437103814</v>
      </c>
      <c r="AQ10" s="17">
        <v>0.20879141681926899</v>
      </c>
      <c r="AR10" s="17">
        <v>0.15210184879628899</v>
      </c>
      <c r="AS10" s="17">
        <v>0.13025515081272199</v>
      </c>
      <c r="AT10" s="17">
        <v>4.7443389266849802E-2</v>
      </c>
      <c r="AU10" s="17"/>
      <c r="AV10" s="17">
        <v>0.117277988960608</v>
      </c>
      <c r="AW10" s="17">
        <v>0.124428156238471</v>
      </c>
      <c r="AX10" s="17">
        <v>0.189292430089012</v>
      </c>
      <c r="AY10" s="17">
        <v>0.23428722899777399</v>
      </c>
      <c r="AZ10" s="17">
        <v>0.159621772226617</v>
      </c>
    </row>
    <row r="11" spans="2:52" ht="30">
      <c r="B11" s="18" t="s">
        <v>316</v>
      </c>
      <c r="C11" s="17">
        <v>0.27125252277981199</v>
      </c>
      <c r="D11" s="17">
        <v>0.30466425908068101</v>
      </c>
      <c r="E11" s="17">
        <v>0.23859840660750201</v>
      </c>
      <c r="F11" s="17"/>
      <c r="G11" s="17">
        <v>0.34002551601859599</v>
      </c>
      <c r="H11" s="17">
        <v>0.20241155851407699</v>
      </c>
      <c r="I11" s="17">
        <v>0.252339841335119</v>
      </c>
      <c r="J11" s="17">
        <v>0.266263739352258</v>
      </c>
      <c r="K11" s="17">
        <v>0.274446236500348</v>
      </c>
      <c r="L11" s="17">
        <v>0.29771652723567898</v>
      </c>
      <c r="M11" s="17"/>
      <c r="N11" s="17">
        <v>0.277556839758345</v>
      </c>
      <c r="O11" s="17">
        <v>0.26413595482214203</v>
      </c>
      <c r="P11" s="17">
        <v>0.29629262817506402</v>
      </c>
      <c r="Q11" s="17">
        <v>0.23948400673338399</v>
      </c>
      <c r="R11" s="17"/>
      <c r="S11" s="17">
        <v>0.215539399083022</v>
      </c>
      <c r="T11" s="17">
        <v>0.28117738955925498</v>
      </c>
      <c r="U11" s="17">
        <v>0.24177944125846601</v>
      </c>
      <c r="V11" s="17">
        <v>0.21843675712020699</v>
      </c>
      <c r="W11" s="17">
        <v>0.31194154541144897</v>
      </c>
      <c r="X11" s="17">
        <v>0.31294726036715498</v>
      </c>
      <c r="Y11" s="17">
        <v>0.243450834438001</v>
      </c>
      <c r="Z11" s="17">
        <v>0.42763690735488302</v>
      </c>
      <c r="AA11" s="17">
        <v>0.30140629181356698</v>
      </c>
      <c r="AB11" s="17">
        <v>0.30877109796679802</v>
      </c>
      <c r="AC11" s="17">
        <v>0.25396363515549197</v>
      </c>
      <c r="AD11" s="17">
        <v>0.213944515059243</v>
      </c>
      <c r="AE11" s="17"/>
      <c r="AF11" s="17">
        <v>0.25905023021761298</v>
      </c>
      <c r="AG11" s="17">
        <v>0.30277086720025098</v>
      </c>
      <c r="AH11" s="17">
        <v>0.16695126212633701</v>
      </c>
      <c r="AI11" s="17"/>
      <c r="AJ11" s="17">
        <v>0.28191624602530702</v>
      </c>
      <c r="AK11" s="17">
        <v>0.30996332002860899</v>
      </c>
      <c r="AL11" s="17">
        <v>0.200900719069006</v>
      </c>
      <c r="AM11" s="17">
        <v>6.0207099560771297E-2</v>
      </c>
      <c r="AN11" s="17">
        <v>0.17107121494264901</v>
      </c>
      <c r="AO11" s="17"/>
      <c r="AP11" s="17">
        <v>0.302395074747493</v>
      </c>
      <c r="AQ11" s="17">
        <v>0.29187099789429299</v>
      </c>
      <c r="AR11" s="17">
        <v>0.23197001460553501</v>
      </c>
      <c r="AS11" s="17">
        <v>0.259280178632255</v>
      </c>
      <c r="AT11" s="17">
        <v>0.2036762892359</v>
      </c>
      <c r="AU11" s="17"/>
      <c r="AV11" s="17">
        <v>0.26386425301557997</v>
      </c>
      <c r="AW11" s="17">
        <v>0.31931726743182398</v>
      </c>
      <c r="AX11" s="17">
        <v>0.25773776465113202</v>
      </c>
      <c r="AY11" s="17">
        <v>0.29139686478982602</v>
      </c>
      <c r="AZ11" s="17">
        <v>0.237538202395814</v>
      </c>
    </row>
    <row r="12" spans="2:52" ht="30">
      <c r="B12" s="18" t="s">
        <v>317</v>
      </c>
      <c r="C12" s="17">
        <v>0.385754857312813</v>
      </c>
      <c r="D12" s="17">
        <v>0.31850389597881601</v>
      </c>
      <c r="E12" s="17">
        <v>0.451220329285065</v>
      </c>
      <c r="F12" s="17"/>
      <c r="G12" s="17">
        <v>0.224240976883368</v>
      </c>
      <c r="H12" s="17">
        <v>0.35251150674269599</v>
      </c>
      <c r="I12" s="17">
        <v>0.32756585743421301</v>
      </c>
      <c r="J12" s="17">
        <v>0.435733592574718</v>
      </c>
      <c r="K12" s="17">
        <v>0.46323834538105402</v>
      </c>
      <c r="L12" s="17">
        <v>0.47975980069868501</v>
      </c>
      <c r="M12" s="17"/>
      <c r="N12" s="17">
        <v>0.36359886797470198</v>
      </c>
      <c r="O12" s="17">
        <v>0.43042011370083</v>
      </c>
      <c r="P12" s="17">
        <v>0.32753076469643599</v>
      </c>
      <c r="Q12" s="17">
        <v>0.42073457068205899</v>
      </c>
      <c r="R12" s="17"/>
      <c r="S12" s="17">
        <v>0.331131313252362</v>
      </c>
      <c r="T12" s="17">
        <v>0.33712238198757299</v>
      </c>
      <c r="U12" s="17">
        <v>0.47125455861532101</v>
      </c>
      <c r="V12" s="17">
        <v>0.37098149343636</v>
      </c>
      <c r="W12" s="17">
        <v>0.40925894195956902</v>
      </c>
      <c r="X12" s="17">
        <v>0.34750423228907701</v>
      </c>
      <c r="Y12" s="17">
        <v>0.45062670995635901</v>
      </c>
      <c r="Z12" s="17">
        <v>0.36343655340521203</v>
      </c>
      <c r="AA12" s="17">
        <v>0.43278534266248198</v>
      </c>
      <c r="AB12" s="17">
        <v>0.39981250156411902</v>
      </c>
      <c r="AC12" s="17">
        <v>0.41359843090610399</v>
      </c>
      <c r="AD12" s="17">
        <v>0.323826954312459</v>
      </c>
      <c r="AE12" s="17"/>
      <c r="AF12" s="17">
        <v>0.43427392943923898</v>
      </c>
      <c r="AG12" s="17">
        <v>0.37561169184054499</v>
      </c>
      <c r="AH12" s="17">
        <v>0.355567872238856</v>
      </c>
      <c r="AI12" s="17"/>
      <c r="AJ12" s="17">
        <v>0.40865197679241899</v>
      </c>
      <c r="AK12" s="17">
        <v>0.29758753158134199</v>
      </c>
      <c r="AL12" s="17">
        <v>0.55488161739809805</v>
      </c>
      <c r="AM12" s="17">
        <v>0.431684214387073</v>
      </c>
      <c r="AN12" s="17">
        <v>0.41797720755154699</v>
      </c>
      <c r="AO12" s="17"/>
      <c r="AP12" s="17">
        <v>0.36980897027356002</v>
      </c>
      <c r="AQ12" s="17">
        <v>0.34671924220018302</v>
      </c>
      <c r="AR12" s="17">
        <v>0.51494032496254105</v>
      </c>
      <c r="AS12" s="17">
        <v>0.38761751118052801</v>
      </c>
      <c r="AT12" s="17">
        <v>0.48948348233648398</v>
      </c>
      <c r="AU12" s="17"/>
      <c r="AV12" s="17">
        <v>0.41305659036446102</v>
      </c>
      <c r="AW12" s="17">
        <v>0.42788558120548098</v>
      </c>
      <c r="AX12" s="17">
        <v>0.383145396738855</v>
      </c>
      <c r="AY12" s="17">
        <v>0.25322027838802702</v>
      </c>
      <c r="AZ12" s="17">
        <v>0.44687781212648803</v>
      </c>
    </row>
    <row r="13" spans="2:52">
      <c r="B13" s="18" t="s">
        <v>61</v>
      </c>
      <c r="C13" s="19">
        <v>0.108882589977116</v>
      </c>
      <c r="D13" s="19">
        <v>8.3315753207606605E-2</v>
      </c>
      <c r="E13" s="19">
        <v>0.13507743283600501</v>
      </c>
      <c r="F13" s="19"/>
      <c r="G13" s="19">
        <v>0.124162509203746</v>
      </c>
      <c r="H13" s="19">
        <v>7.3517259522577594E-2</v>
      </c>
      <c r="I13" s="19">
        <v>0.10357388407574</v>
      </c>
      <c r="J13" s="19">
        <v>0.10671439044575699</v>
      </c>
      <c r="K13" s="19">
        <v>0.125102085829598</v>
      </c>
      <c r="L13" s="19">
        <v>0.122330689621457</v>
      </c>
      <c r="M13" s="19"/>
      <c r="N13" s="19">
        <v>9.9056815625846506E-2</v>
      </c>
      <c r="O13" s="19">
        <v>9.3032994093066604E-2</v>
      </c>
      <c r="P13" s="19">
        <v>0.100153902241938</v>
      </c>
      <c r="Q13" s="19">
        <v>0.143915540702997</v>
      </c>
      <c r="R13" s="19"/>
      <c r="S13" s="19">
        <v>0.116265653093265</v>
      </c>
      <c r="T13" s="19">
        <v>0.17133240944424299</v>
      </c>
      <c r="U13" s="19">
        <v>7.8391620697209299E-2</v>
      </c>
      <c r="V13" s="19">
        <v>0.14327660591095201</v>
      </c>
      <c r="W13" s="19">
        <v>0.10528483146583401</v>
      </c>
      <c r="X13" s="19">
        <v>0.13662648296239499</v>
      </c>
      <c r="Y13" s="19">
        <v>8.7035325119395004E-2</v>
      </c>
      <c r="Z13" s="19">
        <v>4.7960548294234601E-2</v>
      </c>
      <c r="AA13" s="19">
        <v>7.4038316799982407E-2</v>
      </c>
      <c r="AB13" s="19">
        <v>8.5286413270058994E-2</v>
      </c>
      <c r="AC13" s="19">
        <v>5.2929478847951697E-2</v>
      </c>
      <c r="AD13" s="19">
        <v>0.15896969316972501</v>
      </c>
      <c r="AE13" s="19"/>
      <c r="AF13" s="19">
        <v>0.122882404370583</v>
      </c>
      <c r="AG13" s="19">
        <v>7.4416706297965596E-2</v>
      </c>
      <c r="AH13" s="19">
        <v>0.162007718142892</v>
      </c>
      <c r="AI13" s="19"/>
      <c r="AJ13" s="19">
        <v>0.10937495500236701</v>
      </c>
      <c r="AK13" s="19">
        <v>8.3589940639674204E-2</v>
      </c>
      <c r="AL13" s="19">
        <v>1.54900022031294E-2</v>
      </c>
      <c r="AM13" s="19">
        <v>0.26624338676811199</v>
      </c>
      <c r="AN13" s="19">
        <v>0.18516506306541</v>
      </c>
      <c r="AO13" s="19"/>
      <c r="AP13" s="19">
        <v>0.109294372688064</v>
      </c>
      <c r="AQ13" s="19">
        <v>6.7470981572517796E-2</v>
      </c>
      <c r="AR13" s="19">
        <v>0</v>
      </c>
      <c r="AS13" s="19">
        <v>0.145718476671475</v>
      </c>
      <c r="AT13" s="19">
        <v>0.22925761095835101</v>
      </c>
      <c r="AU13" s="19"/>
      <c r="AV13" s="19">
        <v>0.131915801803171</v>
      </c>
      <c r="AW13" s="19">
        <v>8.7078869684755297E-2</v>
      </c>
      <c r="AX13" s="19">
        <v>8.1265234865062E-2</v>
      </c>
      <c r="AY13" s="19">
        <v>7.7907013911111003E-2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G18"/>
  <sheetViews>
    <sheetView showGridLines="0" workbookViewId="0">
      <pane xSplit="2" topLeftCell="C1" activePane="topRight" state="frozen"/>
      <selection pane="topRight" activeCell="B18" sqref="B18"/>
    </sheetView>
  </sheetViews>
  <sheetFormatPr defaultColWidth="11.42578125" defaultRowHeight="15"/>
  <cols>
    <col min="2" max="2" width="25.7109375" customWidth="1"/>
    <col min="3" max="7" width="20.7109375" customWidth="1"/>
  </cols>
  <sheetData>
    <row r="2" spans="2:7" ht="39.950000000000003" customHeight="1">
      <c r="D2" s="29" t="s">
        <v>440</v>
      </c>
      <c r="E2" s="30"/>
      <c r="F2" s="30"/>
      <c r="G2" s="30"/>
    </row>
    <row r="6" spans="2:7" ht="50.1" customHeight="1">
      <c r="B6" s="20" t="s">
        <v>26</v>
      </c>
      <c r="C6" s="20" t="s">
        <v>441</v>
      </c>
      <c r="D6" s="20" t="s">
        <v>442</v>
      </c>
      <c r="E6" s="20" t="s">
        <v>443</v>
      </c>
      <c r="F6" s="20" t="s">
        <v>444</v>
      </c>
    </row>
    <row r="7" spans="2:7">
      <c r="B7" s="18" t="s">
        <v>112</v>
      </c>
      <c r="C7" s="17">
        <v>8.2693712714067405E-2</v>
      </c>
      <c r="D7" s="17">
        <v>0.10436567747966299</v>
      </c>
      <c r="E7" s="17">
        <v>0.106967197089367</v>
      </c>
      <c r="F7" s="17">
        <v>0.165982223803775</v>
      </c>
    </row>
    <row r="8" spans="2:7">
      <c r="B8" s="18" t="s">
        <v>113</v>
      </c>
      <c r="C8" s="17">
        <v>0.163282712003569</v>
      </c>
      <c r="D8" s="17">
        <v>0.24087928735792599</v>
      </c>
      <c r="E8" s="17">
        <v>0.280541990248458</v>
      </c>
      <c r="F8" s="17">
        <v>0.37879368503250499</v>
      </c>
    </row>
    <row r="9" spans="2:7">
      <c r="B9" s="18" t="s">
        <v>114</v>
      </c>
      <c r="C9" s="17">
        <v>0.23739160336134901</v>
      </c>
      <c r="D9" s="17">
        <v>0.23881550441187499</v>
      </c>
      <c r="E9" s="17">
        <v>0.28157019198921501</v>
      </c>
      <c r="F9" s="17">
        <v>0.25254495925706999</v>
      </c>
    </row>
    <row r="10" spans="2:7">
      <c r="B10" s="18" t="s">
        <v>115</v>
      </c>
      <c r="C10" s="17">
        <v>0.38610774558136901</v>
      </c>
      <c r="D10" s="17">
        <v>0.26160999720198103</v>
      </c>
      <c r="E10" s="17">
        <v>0.235221615287217</v>
      </c>
      <c r="F10" s="17">
        <v>0.15273023528569599</v>
      </c>
    </row>
    <row r="11" spans="2:7">
      <c r="B11" s="18" t="s">
        <v>116</v>
      </c>
      <c r="C11" s="17">
        <v>0.130524226339646</v>
      </c>
      <c r="D11" s="17">
        <v>0.154329533548556</v>
      </c>
      <c r="E11" s="17">
        <v>9.5699005385743593E-2</v>
      </c>
      <c r="F11" s="17">
        <v>4.99488966209546E-2</v>
      </c>
    </row>
    <row r="12" spans="2:7">
      <c r="B12" s="16" t="s">
        <v>16</v>
      </c>
      <c r="C12" s="16"/>
      <c r="D12" s="16"/>
      <c r="E12" s="16"/>
      <c r="F12" s="16"/>
    </row>
    <row r="13" spans="2:7">
      <c r="B13" t="s">
        <v>433</v>
      </c>
    </row>
    <row r="14" spans="2:7">
      <c r="B14" t="s">
        <v>434</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966</v>
      </c>
      <c r="D7" s="10">
        <v>534</v>
      </c>
      <c r="E7" s="10">
        <v>431</v>
      </c>
      <c r="F7" s="10"/>
      <c r="G7" s="10">
        <v>107</v>
      </c>
      <c r="H7" s="10">
        <v>147</v>
      </c>
      <c r="I7" s="10">
        <v>180</v>
      </c>
      <c r="J7" s="10">
        <v>158</v>
      </c>
      <c r="K7" s="10">
        <v>145</v>
      </c>
      <c r="L7" s="10">
        <v>229</v>
      </c>
      <c r="M7" s="10"/>
      <c r="N7" s="10">
        <v>268</v>
      </c>
      <c r="O7" s="10">
        <v>285</v>
      </c>
      <c r="P7" s="10">
        <v>191</v>
      </c>
      <c r="Q7" s="10">
        <v>219</v>
      </c>
      <c r="R7" s="10"/>
      <c r="S7" s="10">
        <v>138</v>
      </c>
      <c r="T7" s="10">
        <v>154</v>
      </c>
      <c r="U7" s="10">
        <v>74</v>
      </c>
      <c r="V7" s="10">
        <v>91</v>
      </c>
      <c r="W7" s="10">
        <v>72</v>
      </c>
      <c r="X7" s="10">
        <v>92</v>
      </c>
      <c r="Y7" s="10">
        <v>68</v>
      </c>
      <c r="Z7" s="10">
        <v>47</v>
      </c>
      <c r="AA7" s="10">
        <v>102</v>
      </c>
      <c r="AB7" s="10">
        <v>62</v>
      </c>
      <c r="AC7" s="10">
        <v>40</v>
      </c>
      <c r="AD7" s="10">
        <v>26</v>
      </c>
      <c r="AE7" s="10"/>
      <c r="AF7" s="10">
        <v>339</v>
      </c>
      <c r="AG7" s="10">
        <v>410</v>
      </c>
      <c r="AH7" s="10">
        <v>140</v>
      </c>
      <c r="AI7" s="10"/>
      <c r="AJ7" s="10">
        <v>350</v>
      </c>
      <c r="AK7" s="10">
        <v>290</v>
      </c>
      <c r="AL7" s="10">
        <v>54</v>
      </c>
      <c r="AM7" s="10">
        <v>13</v>
      </c>
      <c r="AN7" s="10">
        <v>127</v>
      </c>
      <c r="AO7" s="10"/>
      <c r="AP7" s="10">
        <v>195</v>
      </c>
      <c r="AQ7" s="10">
        <v>386</v>
      </c>
      <c r="AR7" s="10">
        <v>67</v>
      </c>
      <c r="AS7" s="10">
        <v>110</v>
      </c>
      <c r="AT7" s="10">
        <v>87</v>
      </c>
      <c r="AU7" s="10"/>
      <c r="AV7" s="10">
        <v>258</v>
      </c>
      <c r="AW7" s="10">
        <v>199</v>
      </c>
      <c r="AX7" s="10">
        <v>277</v>
      </c>
      <c r="AY7" s="10">
        <v>106</v>
      </c>
      <c r="AZ7" s="10">
        <v>14</v>
      </c>
    </row>
    <row r="8" spans="2:52" ht="30" customHeight="1">
      <c r="B8" s="11" t="s">
        <v>68</v>
      </c>
      <c r="C8" s="11">
        <v>962</v>
      </c>
      <c r="D8" s="11">
        <v>526</v>
      </c>
      <c r="E8" s="11">
        <v>435</v>
      </c>
      <c r="F8" s="11"/>
      <c r="G8" s="11">
        <v>116</v>
      </c>
      <c r="H8" s="11">
        <v>147</v>
      </c>
      <c r="I8" s="11">
        <v>178</v>
      </c>
      <c r="J8" s="11">
        <v>156</v>
      </c>
      <c r="K8" s="11">
        <v>140</v>
      </c>
      <c r="L8" s="11">
        <v>225</v>
      </c>
      <c r="M8" s="11"/>
      <c r="N8" s="11">
        <v>241</v>
      </c>
      <c r="O8" s="11">
        <v>260</v>
      </c>
      <c r="P8" s="11">
        <v>224</v>
      </c>
      <c r="Q8" s="11">
        <v>235</v>
      </c>
      <c r="R8" s="11"/>
      <c r="S8" s="11">
        <v>141</v>
      </c>
      <c r="T8" s="11">
        <v>144</v>
      </c>
      <c r="U8" s="11">
        <v>72</v>
      </c>
      <c r="V8" s="11">
        <v>90</v>
      </c>
      <c r="W8" s="11">
        <v>70</v>
      </c>
      <c r="X8" s="11">
        <v>95</v>
      </c>
      <c r="Y8" s="11">
        <v>62</v>
      </c>
      <c r="Z8" s="11">
        <v>43</v>
      </c>
      <c r="AA8" s="11">
        <v>97</v>
      </c>
      <c r="AB8" s="11">
        <v>79</v>
      </c>
      <c r="AC8" s="11">
        <v>41</v>
      </c>
      <c r="AD8" s="11">
        <v>29</v>
      </c>
      <c r="AE8" s="11"/>
      <c r="AF8" s="11">
        <v>337</v>
      </c>
      <c r="AG8" s="11">
        <v>404</v>
      </c>
      <c r="AH8" s="11">
        <v>142</v>
      </c>
      <c r="AI8" s="11"/>
      <c r="AJ8" s="11">
        <v>341</v>
      </c>
      <c r="AK8" s="11">
        <v>285</v>
      </c>
      <c r="AL8" s="11">
        <v>52</v>
      </c>
      <c r="AM8" s="11">
        <v>12</v>
      </c>
      <c r="AN8" s="11">
        <v>129</v>
      </c>
      <c r="AO8" s="11"/>
      <c r="AP8" s="11">
        <v>190</v>
      </c>
      <c r="AQ8" s="11">
        <v>386</v>
      </c>
      <c r="AR8" s="11">
        <v>65</v>
      </c>
      <c r="AS8" s="11">
        <v>107</v>
      </c>
      <c r="AT8" s="11">
        <v>87</v>
      </c>
      <c r="AU8" s="11"/>
      <c r="AV8" s="11">
        <v>264</v>
      </c>
      <c r="AW8" s="11">
        <v>203</v>
      </c>
      <c r="AX8" s="11">
        <v>274</v>
      </c>
      <c r="AY8" s="11">
        <v>99</v>
      </c>
      <c r="AZ8" s="11">
        <v>11</v>
      </c>
    </row>
    <row r="9" spans="2:52" ht="30">
      <c r="B9" s="18" t="s">
        <v>314</v>
      </c>
      <c r="C9" s="17">
        <v>5.4479920691097701E-2</v>
      </c>
      <c r="D9" s="17">
        <v>6.5395632803589301E-2</v>
      </c>
      <c r="E9" s="17">
        <v>4.1421877362245299E-2</v>
      </c>
      <c r="F9" s="17"/>
      <c r="G9" s="17">
        <v>0.157012101060126</v>
      </c>
      <c r="H9" s="17">
        <v>8.6788741934730504E-2</v>
      </c>
      <c r="I9" s="17">
        <v>3.4882053864080297E-2</v>
      </c>
      <c r="J9" s="17">
        <v>5.7662040584867499E-2</v>
      </c>
      <c r="K9" s="17">
        <v>1.18638987182346E-2</v>
      </c>
      <c r="L9" s="17">
        <v>2.0151733463026501E-2</v>
      </c>
      <c r="M9" s="17"/>
      <c r="N9" s="17">
        <v>7.8056179611839194E-2</v>
      </c>
      <c r="O9" s="17">
        <v>2.9710428803988199E-2</v>
      </c>
      <c r="P9" s="17">
        <v>5.9060414746967403E-2</v>
      </c>
      <c r="Q9" s="17">
        <v>5.40304605101549E-2</v>
      </c>
      <c r="R9" s="17"/>
      <c r="S9" s="17">
        <v>9.6751837758185105E-2</v>
      </c>
      <c r="T9" s="17">
        <v>2.1135156037911201E-2</v>
      </c>
      <c r="U9" s="17">
        <v>3.3568707516884302E-2</v>
      </c>
      <c r="V9" s="17">
        <v>8.1658259429616895E-2</v>
      </c>
      <c r="W9" s="17">
        <v>4.8282627681261098E-2</v>
      </c>
      <c r="X9" s="17">
        <v>7.8433373698222203E-2</v>
      </c>
      <c r="Y9" s="17">
        <v>4.2344911396225197E-2</v>
      </c>
      <c r="Z9" s="17">
        <v>2.08492456575924E-2</v>
      </c>
      <c r="AA9" s="17">
        <v>7.0243816408934803E-2</v>
      </c>
      <c r="AB9" s="17">
        <v>6.1119364161633202E-2</v>
      </c>
      <c r="AC9" s="17">
        <v>0</v>
      </c>
      <c r="AD9" s="17">
        <v>0</v>
      </c>
      <c r="AE9" s="17"/>
      <c r="AF9" s="17">
        <v>3.9335555450117701E-2</v>
      </c>
      <c r="AG9" s="17">
        <v>5.9642208823095601E-2</v>
      </c>
      <c r="AH9" s="17">
        <v>5.7535133352368602E-2</v>
      </c>
      <c r="AI9" s="17"/>
      <c r="AJ9" s="17">
        <v>4.5035632455852799E-2</v>
      </c>
      <c r="AK9" s="17">
        <v>7.9339647517626705E-2</v>
      </c>
      <c r="AL9" s="17">
        <v>7.4611527516716999E-2</v>
      </c>
      <c r="AM9" s="17">
        <v>5.16926150132467E-2</v>
      </c>
      <c r="AN9" s="17">
        <v>2.1498215436761298E-2</v>
      </c>
      <c r="AO9" s="17"/>
      <c r="AP9" s="17">
        <v>5.0860083995334503E-2</v>
      </c>
      <c r="AQ9" s="17">
        <v>6.5795429765420896E-2</v>
      </c>
      <c r="AR9" s="17">
        <v>4.7378725279837802E-2</v>
      </c>
      <c r="AS9" s="17">
        <v>5.4984518796986001E-2</v>
      </c>
      <c r="AT9" s="17">
        <v>1.24508060664893E-2</v>
      </c>
      <c r="AU9" s="17"/>
      <c r="AV9" s="17">
        <v>3.6451368606230002E-2</v>
      </c>
      <c r="AW9" s="17">
        <v>4.9495761905521699E-2</v>
      </c>
      <c r="AX9" s="17">
        <v>6.2489548586117702E-2</v>
      </c>
      <c r="AY9" s="17">
        <v>8.26109017514845E-2</v>
      </c>
      <c r="AZ9" s="17">
        <v>7.8511356448006803E-2</v>
      </c>
    </row>
    <row r="10" spans="2:52" ht="30">
      <c r="B10" s="18" t="s">
        <v>315</v>
      </c>
      <c r="C10" s="17">
        <v>0.158376773029514</v>
      </c>
      <c r="D10" s="17">
        <v>0.18239945063775401</v>
      </c>
      <c r="E10" s="17">
        <v>0.127483565555425</v>
      </c>
      <c r="F10" s="17"/>
      <c r="G10" s="17">
        <v>0.26404883519073002</v>
      </c>
      <c r="H10" s="17">
        <v>0.22002800785511001</v>
      </c>
      <c r="I10" s="17">
        <v>0.22592581188571101</v>
      </c>
      <c r="J10" s="17">
        <v>0.10954258463734499</v>
      </c>
      <c r="K10" s="17">
        <v>0.104227088605528</v>
      </c>
      <c r="L10" s="17">
        <v>7.77460767489251E-2</v>
      </c>
      <c r="M10" s="17"/>
      <c r="N10" s="17">
        <v>0.15975137172895901</v>
      </c>
      <c r="O10" s="17">
        <v>0.16642369726480399</v>
      </c>
      <c r="P10" s="17">
        <v>0.15110079702600099</v>
      </c>
      <c r="Q10" s="17">
        <v>0.156925081535643</v>
      </c>
      <c r="R10" s="17"/>
      <c r="S10" s="17">
        <v>0.17873228931271301</v>
      </c>
      <c r="T10" s="17">
        <v>0.13880342644422899</v>
      </c>
      <c r="U10" s="17">
        <v>0.134704248079942</v>
      </c>
      <c r="V10" s="17">
        <v>0.12767362419504</v>
      </c>
      <c r="W10" s="17">
        <v>0.14694617779673</v>
      </c>
      <c r="X10" s="17">
        <v>0.187658620943633</v>
      </c>
      <c r="Y10" s="17">
        <v>0.13087465404151799</v>
      </c>
      <c r="Z10" s="17">
        <v>0.20000366743086001</v>
      </c>
      <c r="AA10" s="17">
        <v>0.19687176168756301</v>
      </c>
      <c r="AB10" s="17">
        <v>0.119694986138019</v>
      </c>
      <c r="AC10" s="17">
        <v>0.15427578899680799</v>
      </c>
      <c r="AD10" s="17">
        <v>0.22396126279401399</v>
      </c>
      <c r="AE10" s="17"/>
      <c r="AF10" s="17">
        <v>0.136064168874938</v>
      </c>
      <c r="AG10" s="17">
        <v>0.18966765605285099</v>
      </c>
      <c r="AH10" s="17">
        <v>9.8439884398688102E-2</v>
      </c>
      <c r="AI10" s="17"/>
      <c r="AJ10" s="17">
        <v>0.167096835805669</v>
      </c>
      <c r="AK10" s="17">
        <v>0.19242647439103699</v>
      </c>
      <c r="AL10" s="17">
        <v>5.2431348708505202E-2</v>
      </c>
      <c r="AM10" s="17">
        <v>7.6057214014530194E-2</v>
      </c>
      <c r="AN10" s="17">
        <v>0.12165358488491</v>
      </c>
      <c r="AO10" s="17"/>
      <c r="AP10" s="17">
        <v>0.20184892850862801</v>
      </c>
      <c r="AQ10" s="17">
        <v>0.18710830784993601</v>
      </c>
      <c r="AR10" s="17">
        <v>0.12640340269879</v>
      </c>
      <c r="AS10" s="17">
        <v>6.41581572386178E-2</v>
      </c>
      <c r="AT10" s="17">
        <v>7.2507218299041595E-2</v>
      </c>
      <c r="AU10" s="17"/>
      <c r="AV10" s="17">
        <v>0.15587727264960699</v>
      </c>
      <c r="AW10" s="17">
        <v>0.12962396270509599</v>
      </c>
      <c r="AX10" s="17">
        <v>0.19512351352034299</v>
      </c>
      <c r="AY10" s="17">
        <v>0.16179267760695701</v>
      </c>
      <c r="AZ10" s="17">
        <v>0.20520392255137301</v>
      </c>
    </row>
    <row r="11" spans="2:52" ht="30">
      <c r="B11" s="18" t="s">
        <v>316</v>
      </c>
      <c r="C11" s="17">
        <v>0.19993556201596099</v>
      </c>
      <c r="D11" s="17">
        <v>0.21418509644727499</v>
      </c>
      <c r="E11" s="17">
        <v>0.183178214258157</v>
      </c>
      <c r="F11" s="17"/>
      <c r="G11" s="17">
        <v>0.21781234453168499</v>
      </c>
      <c r="H11" s="17">
        <v>0.19223566191147301</v>
      </c>
      <c r="I11" s="17">
        <v>0.19059612055796299</v>
      </c>
      <c r="J11" s="17">
        <v>0.230077689315134</v>
      </c>
      <c r="K11" s="17">
        <v>0.184501182634734</v>
      </c>
      <c r="L11" s="17">
        <v>0.19185958443659001</v>
      </c>
      <c r="M11" s="17"/>
      <c r="N11" s="17">
        <v>0.19838228288840401</v>
      </c>
      <c r="O11" s="17">
        <v>0.201998775686029</v>
      </c>
      <c r="P11" s="17">
        <v>0.24019626363070301</v>
      </c>
      <c r="Q11" s="17">
        <v>0.15904624012038299</v>
      </c>
      <c r="R11" s="17"/>
      <c r="S11" s="17">
        <v>0.22269674975072901</v>
      </c>
      <c r="T11" s="17">
        <v>0.23409760768584201</v>
      </c>
      <c r="U11" s="17">
        <v>0.16309468005659</v>
      </c>
      <c r="V11" s="17">
        <v>0.167610717540666</v>
      </c>
      <c r="W11" s="17">
        <v>0.21198526847777699</v>
      </c>
      <c r="X11" s="17">
        <v>0.115804373142835</v>
      </c>
      <c r="Y11" s="17">
        <v>0.221671444022004</v>
      </c>
      <c r="Z11" s="17">
        <v>0.325720951879305</v>
      </c>
      <c r="AA11" s="17">
        <v>0.24662983385357201</v>
      </c>
      <c r="AB11" s="17">
        <v>0.18457217799586101</v>
      </c>
      <c r="AC11" s="17">
        <v>0.180022610902658</v>
      </c>
      <c r="AD11" s="17">
        <v>3.8656638692625402E-2</v>
      </c>
      <c r="AE11" s="17"/>
      <c r="AF11" s="17">
        <v>0.19089688209413899</v>
      </c>
      <c r="AG11" s="17">
        <v>0.22909436231587599</v>
      </c>
      <c r="AH11" s="17">
        <v>0.143186614006207</v>
      </c>
      <c r="AI11" s="17"/>
      <c r="AJ11" s="17">
        <v>0.213041912180814</v>
      </c>
      <c r="AK11" s="17">
        <v>0.21560926577714201</v>
      </c>
      <c r="AL11" s="17">
        <v>0.28726923646338298</v>
      </c>
      <c r="AM11" s="17">
        <v>0.24964852561453299</v>
      </c>
      <c r="AN11" s="17">
        <v>0.113475261861658</v>
      </c>
      <c r="AO11" s="17"/>
      <c r="AP11" s="17">
        <v>0.25162072007755698</v>
      </c>
      <c r="AQ11" s="17">
        <v>0.199395113471555</v>
      </c>
      <c r="AR11" s="17">
        <v>0.31875867249611201</v>
      </c>
      <c r="AS11" s="17">
        <v>0.18372421787141699</v>
      </c>
      <c r="AT11" s="17">
        <v>7.8554054196398201E-2</v>
      </c>
      <c r="AU11" s="17"/>
      <c r="AV11" s="17">
        <v>0.19946824759142301</v>
      </c>
      <c r="AW11" s="17">
        <v>0.18455662963175201</v>
      </c>
      <c r="AX11" s="17">
        <v>0.20737736669895099</v>
      </c>
      <c r="AY11" s="17">
        <v>0.27538428069258902</v>
      </c>
      <c r="AZ11" s="17">
        <v>0.173948285094672</v>
      </c>
    </row>
    <row r="12" spans="2:52" ht="30">
      <c r="B12" s="18" t="s">
        <v>317</v>
      </c>
      <c r="C12" s="17">
        <v>0.49613717554439601</v>
      </c>
      <c r="D12" s="17">
        <v>0.47427470910941899</v>
      </c>
      <c r="E12" s="17">
        <v>0.52364742360987904</v>
      </c>
      <c r="F12" s="17"/>
      <c r="G12" s="17">
        <v>0.34334452497479001</v>
      </c>
      <c r="H12" s="17">
        <v>0.380456254201815</v>
      </c>
      <c r="I12" s="17">
        <v>0.45822674260315999</v>
      </c>
      <c r="J12" s="17">
        <v>0.47670828529328602</v>
      </c>
      <c r="K12" s="17">
        <v>0.603487262424802</v>
      </c>
      <c r="L12" s="17">
        <v>0.62704793047651897</v>
      </c>
      <c r="M12" s="17"/>
      <c r="N12" s="17">
        <v>0.50531256602141295</v>
      </c>
      <c r="O12" s="17">
        <v>0.50085522994173504</v>
      </c>
      <c r="P12" s="17">
        <v>0.45995025081552998</v>
      </c>
      <c r="Q12" s="17">
        <v>0.514106611252234</v>
      </c>
      <c r="R12" s="17"/>
      <c r="S12" s="17">
        <v>0.42163780666518103</v>
      </c>
      <c r="T12" s="17">
        <v>0.51709223493068202</v>
      </c>
      <c r="U12" s="17">
        <v>0.57521338026972102</v>
      </c>
      <c r="V12" s="17">
        <v>0.46491621186826898</v>
      </c>
      <c r="W12" s="17">
        <v>0.52411567069479803</v>
      </c>
      <c r="X12" s="17">
        <v>0.52612704648897601</v>
      </c>
      <c r="Y12" s="17">
        <v>0.496865614142877</v>
      </c>
      <c r="Z12" s="17">
        <v>0.389556627705265</v>
      </c>
      <c r="AA12" s="17">
        <v>0.41063719221474299</v>
      </c>
      <c r="AB12" s="17">
        <v>0.51837975540484105</v>
      </c>
      <c r="AC12" s="17">
        <v>0.61536850476625204</v>
      </c>
      <c r="AD12" s="17">
        <v>0.70291198810879596</v>
      </c>
      <c r="AE12" s="17"/>
      <c r="AF12" s="17">
        <v>0.55456537254141303</v>
      </c>
      <c r="AG12" s="17">
        <v>0.45762291387800302</v>
      </c>
      <c r="AH12" s="17">
        <v>0.50245075696435004</v>
      </c>
      <c r="AI12" s="17"/>
      <c r="AJ12" s="17">
        <v>0.52798464188540795</v>
      </c>
      <c r="AK12" s="17">
        <v>0.42286164061010001</v>
      </c>
      <c r="AL12" s="17">
        <v>0.49474331569805702</v>
      </c>
      <c r="AM12" s="17">
        <v>0.39957996983503502</v>
      </c>
      <c r="AN12" s="17">
        <v>0.56901307308035998</v>
      </c>
      <c r="AO12" s="17"/>
      <c r="AP12" s="17">
        <v>0.44840239172868201</v>
      </c>
      <c r="AQ12" s="17">
        <v>0.46985305998697502</v>
      </c>
      <c r="AR12" s="17">
        <v>0.43934287969102098</v>
      </c>
      <c r="AS12" s="17">
        <v>0.6267546135748</v>
      </c>
      <c r="AT12" s="17">
        <v>0.60239511208054997</v>
      </c>
      <c r="AU12" s="17"/>
      <c r="AV12" s="17">
        <v>0.46789140824772202</v>
      </c>
      <c r="AW12" s="17">
        <v>0.57128486058227301</v>
      </c>
      <c r="AX12" s="17">
        <v>0.44100430246646299</v>
      </c>
      <c r="AY12" s="17">
        <v>0.43948621073703897</v>
      </c>
      <c r="AZ12" s="17">
        <v>0.54233643590594904</v>
      </c>
    </row>
    <row r="13" spans="2:52">
      <c r="B13" s="18" t="s">
        <v>61</v>
      </c>
      <c r="C13" s="19">
        <v>9.1070568719030603E-2</v>
      </c>
      <c r="D13" s="19">
        <v>6.3745111001961299E-2</v>
      </c>
      <c r="E13" s="19">
        <v>0.124268919214294</v>
      </c>
      <c r="F13" s="19"/>
      <c r="G13" s="19">
        <v>1.7782194242669799E-2</v>
      </c>
      <c r="H13" s="19">
        <v>0.120491334096872</v>
      </c>
      <c r="I13" s="19">
        <v>9.0369271089085101E-2</v>
      </c>
      <c r="J13" s="19">
        <v>0.12600940016936801</v>
      </c>
      <c r="K13" s="19">
        <v>9.5920567616702507E-2</v>
      </c>
      <c r="L13" s="19">
        <v>8.3194674874939395E-2</v>
      </c>
      <c r="M13" s="19"/>
      <c r="N13" s="19">
        <v>5.8497599749384399E-2</v>
      </c>
      <c r="O13" s="19">
        <v>0.101011868303444</v>
      </c>
      <c r="P13" s="19">
        <v>8.9692273780799303E-2</v>
      </c>
      <c r="Q13" s="19">
        <v>0.115891606581586</v>
      </c>
      <c r="R13" s="19"/>
      <c r="S13" s="19">
        <v>8.01813165131917E-2</v>
      </c>
      <c r="T13" s="19">
        <v>8.8871574901335598E-2</v>
      </c>
      <c r="U13" s="19">
        <v>9.3418984076862194E-2</v>
      </c>
      <c r="V13" s="19">
        <v>0.158141186966408</v>
      </c>
      <c r="W13" s="19">
        <v>6.8670255349433801E-2</v>
      </c>
      <c r="X13" s="19">
        <v>9.1976585726333299E-2</v>
      </c>
      <c r="Y13" s="19">
        <v>0.108243376397375</v>
      </c>
      <c r="Z13" s="19">
        <v>6.3869507326978006E-2</v>
      </c>
      <c r="AA13" s="19">
        <v>7.5617395835186701E-2</v>
      </c>
      <c r="AB13" s="19">
        <v>0.116233716299645</v>
      </c>
      <c r="AC13" s="19">
        <v>5.0333095334282298E-2</v>
      </c>
      <c r="AD13" s="19">
        <v>3.4470110404564699E-2</v>
      </c>
      <c r="AE13" s="19"/>
      <c r="AF13" s="19">
        <v>7.9138021039391895E-2</v>
      </c>
      <c r="AG13" s="19">
        <v>6.3972858930174598E-2</v>
      </c>
      <c r="AH13" s="19">
        <v>0.198387611278386</v>
      </c>
      <c r="AI13" s="19"/>
      <c r="AJ13" s="19">
        <v>4.6840977672256701E-2</v>
      </c>
      <c r="AK13" s="19">
        <v>8.9762971704094294E-2</v>
      </c>
      <c r="AL13" s="19">
        <v>9.0944571613337799E-2</v>
      </c>
      <c r="AM13" s="19">
        <v>0.223021675522656</v>
      </c>
      <c r="AN13" s="19">
        <v>0.17435986473630999</v>
      </c>
      <c r="AO13" s="19"/>
      <c r="AP13" s="19">
        <v>4.7267875689799101E-2</v>
      </c>
      <c r="AQ13" s="19">
        <v>7.7848088926112502E-2</v>
      </c>
      <c r="AR13" s="19">
        <v>6.8116319834238895E-2</v>
      </c>
      <c r="AS13" s="19">
        <v>7.0378492518179098E-2</v>
      </c>
      <c r="AT13" s="19">
        <v>0.234092809357521</v>
      </c>
      <c r="AU13" s="19"/>
      <c r="AV13" s="19">
        <v>0.14031170290501799</v>
      </c>
      <c r="AW13" s="19">
        <v>6.5038785175358396E-2</v>
      </c>
      <c r="AX13" s="19">
        <v>9.4005268728125799E-2</v>
      </c>
      <c r="AY13" s="19">
        <v>4.0725929211930398E-2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331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1063</v>
      </c>
      <c r="D7" s="10">
        <v>535</v>
      </c>
      <c r="E7" s="10">
        <v>525</v>
      </c>
      <c r="F7" s="10"/>
      <c r="G7" s="10">
        <v>137</v>
      </c>
      <c r="H7" s="10">
        <v>186</v>
      </c>
      <c r="I7" s="10">
        <v>192</v>
      </c>
      <c r="J7" s="10">
        <v>177</v>
      </c>
      <c r="K7" s="10">
        <v>148</v>
      </c>
      <c r="L7" s="10">
        <v>223</v>
      </c>
      <c r="M7" s="10"/>
      <c r="N7" s="10">
        <v>308</v>
      </c>
      <c r="O7" s="10">
        <v>312</v>
      </c>
      <c r="P7" s="10">
        <v>193</v>
      </c>
      <c r="Q7" s="10">
        <v>246</v>
      </c>
      <c r="R7" s="10"/>
      <c r="S7" s="10">
        <v>145</v>
      </c>
      <c r="T7" s="10">
        <v>147</v>
      </c>
      <c r="U7" s="10">
        <v>80</v>
      </c>
      <c r="V7" s="10">
        <v>107</v>
      </c>
      <c r="W7" s="10">
        <v>84</v>
      </c>
      <c r="X7" s="10">
        <v>85</v>
      </c>
      <c r="Y7" s="10">
        <v>84</v>
      </c>
      <c r="Z7" s="10">
        <v>44</v>
      </c>
      <c r="AA7" s="10">
        <v>130</v>
      </c>
      <c r="AB7" s="10">
        <v>76</v>
      </c>
      <c r="AC7" s="10">
        <v>54</v>
      </c>
      <c r="AD7" s="10">
        <v>27</v>
      </c>
      <c r="AE7" s="10"/>
      <c r="AF7" s="10">
        <v>355</v>
      </c>
      <c r="AG7" s="10">
        <v>456</v>
      </c>
      <c r="AH7" s="10">
        <v>156</v>
      </c>
      <c r="AI7" s="10"/>
      <c r="AJ7" s="10">
        <v>362</v>
      </c>
      <c r="AK7" s="10">
        <v>309</v>
      </c>
      <c r="AL7" s="10">
        <v>67</v>
      </c>
      <c r="AM7" s="10">
        <v>12</v>
      </c>
      <c r="AN7" s="10">
        <v>154</v>
      </c>
      <c r="AO7" s="10"/>
      <c r="AP7" s="10">
        <v>206</v>
      </c>
      <c r="AQ7" s="10">
        <v>394</v>
      </c>
      <c r="AR7" s="10">
        <v>81</v>
      </c>
      <c r="AS7" s="10">
        <v>118</v>
      </c>
      <c r="AT7" s="10">
        <v>107</v>
      </c>
      <c r="AU7" s="10"/>
      <c r="AV7" s="10">
        <v>278</v>
      </c>
      <c r="AW7" s="10">
        <v>215</v>
      </c>
      <c r="AX7" s="10">
        <v>277</v>
      </c>
      <c r="AY7" s="10">
        <v>136</v>
      </c>
      <c r="AZ7" s="10">
        <v>16</v>
      </c>
    </row>
    <row r="8" spans="2:52" ht="30" customHeight="1">
      <c r="B8" s="11" t="s">
        <v>68</v>
      </c>
      <c r="C8" s="11">
        <v>1067</v>
      </c>
      <c r="D8" s="11">
        <v>532</v>
      </c>
      <c r="E8" s="11">
        <v>532</v>
      </c>
      <c r="F8" s="11"/>
      <c r="G8" s="11">
        <v>152</v>
      </c>
      <c r="H8" s="11">
        <v>190</v>
      </c>
      <c r="I8" s="11">
        <v>188</v>
      </c>
      <c r="J8" s="11">
        <v>178</v>
      </c>
      <c r="K8" s="11">
        <v>142</v>
      </c>
      <c r="L8" s="11">
        <v>218</v>
      </c>
      <c r="M8" s="11"/>
      <c r="N8" s="11">
        <v>279</v>
      </c>
      <c r="O8" s="11">
        <v>286</v>
      </c>
      <c r="P8" s="11">
        <v>231</v>
      </c>
      <c r="Q8" s="11">
        <v>267</v>
      </c>
      <c r="R8" s="11"/>
      <c r="S8" s="11">
        <v>151</v>
      </c>
      <c r="T8" s="11">
        <v>134</v>
      </c>
      <c r="U8" s="11">
        <v>81</v>
      </c>
      <c r="V8" s="11">
        <v>106</v>
      </c>
      <c r="W8" s="11">
        <v>80</v>
      </c>
      <c r="X8" s="11">
        <v>89</v>
      </c>
      <c r="Y8" s="11">
        <v>78</v>
      </c>
      <c r="Z8" s="11">
        <v>39</v>
      </c>
      <c r="AA8" s="11">
        <v>126</v>
      </c>
      <c r="AB8" s="11">
        <v>99</v>
      </c>
      <c r="AC8" s="11">
        <v>56</v>
      </c>
      <c r="AD8" s="11">
        <v>29</v>
      </c>
      <c r="AE8" s="11"/>
      <c r="AF8" s="11">
        <v>352</v>
      </c>
      <c r="AG8" s="11">
        <v>454</v>
      </c>
      <c r="AH8" s="11">
        <v>158</v>
      </c>
      <c r="AI8" s="11"/>
      <c r="AJ8" s="11">
        <v>347</v>
      </c>
      <c r="AK8" s="11">
        <v>313</v>
      </c>
      <c r="AL8" s="11">
        <v>64</v>
      </c>
      <c r="AM8" s="11">
        <v>11</v>
      </c>
      <c r="AN8" s="11">
        <v>159</v>
      </c>
      <c r="AO8" s="11"/>
      <c r="AP8" s="11">
        <v>198</v>
      </c>
      <c r="AQ8" s="11">
        <v>401</v>
      </c>
      <c r="AR8" s="11">
        <v>78</v>
      </c>
      <c r="AS8" s="11">
        <v>118</v>
      </c>
      <c r="AT8" s="11">
        <v>106</v>
      </c>
      <c r="AU8" s="11"/>
      <c r="AV8" s="11">
        <v>287</v>
      </c>
      <c r="AW8" s="11">
        <v>220</v>
      </c>
      <c r="AX8" s="11">
        <v>274</v>
      </c>
      <c r="AY8" s="11">
        <v>129</v>
      </c>
      <c r="AZ8" s="11">
        <v>13</v>
      </c>
    </row>
    <row r="9" spans="2:52" ht="30">
      <c r="B9" s="18" t="s">
        <v>314</v>
      </c>
      <c r="C9" s="17">
        <v>0.103626633319419</v>
      </c>
      <c r="D9" s="17">
        <v>0.13459441896911001</v>
      </c>
      <c r="E9" s="17">
        <v>7.1518647982694597E-2</v>
      </c>
      <c r="F9" s="17"/>
      <c r="G9" s="17">
        <v>0.22609596190727799</v>
      </c>
      <c r="H9" s="17">
        <v>0.115702246115196</v>
      </c>
      <c r="I9" s="17">
        <v>0.13118646941144399</v>
      </c>
      <c r="J9" s="17">
        <v>0.111961436393802</v>
      </c>
      <c r="K9" s="17">
        <v>3.051217675742E-2</v>
      </c>
      <c r="L9" s="17">
        <v>2.4619046109904199E-2</v>
      </c>
      <c r="M9" s="17"/>
      <c r="N9" s="17">
        <v>0.12721255262529799</v>
      </c>
      <c r="O9" s="17">
        <v>0.103025797165959</v>
      </c>
      <c r="P9" s="17">
        <v>0.133370414582346</v>
      </c>
      <c r="Q9" s="17">
        <v>5.5298039353789699E-2</v>
      </c>
      <c r="R9" s="17"/>
      <c r="S9" s="17">
        <v>0.20905829830489001</v>
      </c>
      <c r="T9" s="17">
        <v>6.3589821612170097E-2</v>
      </c>
      <c r="U9" s="17">
        <v>7.4950029164694398E-2</v>
      </c>
      <c r="V9" s="17">
        <v>0.126076114159826</v>
      </c>
      <c r="W9" s="17">
        <v>7.8054542370549707E-2</v>
      </c>
      <c r="X9" s="17">
        <v>0.12866755880465899</v>
      </c>
      <c r="Y9" s="17">
        <v>6.1491189556344902E-2</v>
      </c>
      <c r="Z9" s="17">
        <v>4.1850605697785599E-2</v>
      </c>
      <c r="AA9" s="17">
        <v>8.8039836209997099E-2</v>
      </c>
      <c r="AB9" s="17">
        <v>6.4880869154384402E-2</v>
      </c>
      <c r="AC9" s="17">
        <v>5.9081773945089101E-2</v>
      </c>
      <c r="AD9" s="17">
        <v>0.21341394792552701</v>
      </c>
      <c r="AE9" s="17"/>
      <c r="AF9" s="17">
        <v>5.95883595174036E-2</v>
      </c>
      <c r="AG9" s="17">
        <v>0.137849586911996</v>
      </c>
      <c r="AH9" s="17">
        <v>9.5151072681400495E-2</v>
      </c>
      <c r="AI9" s="17"/>
      <c r="AJ9" s="17">
        <v>8.9938795729241502E-2</v>
      </c>
      <c r="AK9" s="17">
        <v>0.143506140356295</v>
      </c>
      <c r="AL9" s="17">
        <v>0.115274295672424</v>
      </c>
      <c r="AM9" s="17">
        <v>0</v>
      </c>
      <c r="AN9" s="17">
        <v>6.7293390980430204E-2</v>
      </c>
      <c r="AO9" s="17"/>
      <c r="AP9" s="17">
        <v>0.115036646506759</v>
      </c>
      <c r="AQ9" s="17">
        <v>0.126705610268562</v>
      </c>
      <c r="AR9" s="17">
        <v>8.1556431177431499E-2</v>
      </c>
      <c r="AS9" s="17">
        <v>0.10228257765703599</v>
      </c>
      <c r="AT9" s="17">
        <v>6.7477015432885201E-2</v>
      </c>
      <c r="AU9" s="17"/>
      <c r="AV9" s="17">
        <v>6.7339744864364906E-2</v>
      </c>
      <c r="AW9" s="17">
        <v>9.4659954849219005E-2</v>
      </c>
      <c r="AX9" s="17">
        <v>0.116629487603437</v>
      </c>
      <c r="AY9" s="17">
        <v>0.19494374228872799</v>
      </c>
      <c r="AZ9" s="17">
        <v>0.21846486852421901</v>
      </c>
    </row>
    <row r="10" spans="2:52" ht="30">
      <c r="B10" s="18" t="s">
        <v>315</v>
      </c>
      <c r="C10" s="17">
        <v>0.22078695125408099</v>
      </c>
      <c r="D10" s="17">
        <v>0.237131808984688</v>
      </c>
      <c r="E10" s="17">
        <v>0.20357679379886701</v>
      </c>
      <c r="F10" s="17"/>
      <c r="G10" s="17">
        <v>0.309260574143915</v>
      </c>
      <c r="H10" s="17">
        <v>0.342069719511151</v>
      </c>
      <c r="I10" s="17">
        <v>0.25543121035647098</v>
      </c>
      <c r="J10" s="17">
        <v>0.20196255652543901</v>
      </c>
      <c r="K10" s="17">
        <v>0.12981008547144299</v>
      </c>
      <c r="L10" s="17">
        <v>9.81108969938915E-2</v>
      </c>
      <c r="M10" s="17"/>
      <c r="N10" s="17">
        <v>0.20701097455053399</v>
      </c>
      <c r="O10" s="17">
        <v>0.224205630662557</v>
      </c>
      <c r="P10" s="17">
        <v>0.26214183145122899</v>
      </c>
      <c r="Q10" s="17">
        <v>0.19894766025362101</v>
      </c>
      <c r="R10" s="17"/>
      <c r="S10" s="17">
        <v>0.250675335688332</v>
      </c>
      <c r="T10" s="17">
        <v>0.178674004333783</v>
      </c>
      <c r="U10" s="17">
        <v>0.154413572077786</v>
      </c>
      <c r="V10" s="17">
        <v>0.18151100018290101</v>
      </c>
      <c r="W10" s="17">
        <v>0.21148385227003</v>
      </c>
      <c r="X10" s="17">
        <v>0.21560982969419001</v>
      </c>
      <c r="Y10" s="17">
        <v>0.20676598675017499</v>
      </c>
      <c r="Z10" s="17">
        <v>0.14326181557998099</v>
      </c>
      <c r="AA10" s="17">
        <v>0.30473694306252502</v>
      </c>
      <c r="AB10" s="17">
        <v>0.264778318108424</v>
      </c>
      <c r="AC10" s="17">
        <v>0.25806233715754701</v>
      </c>
      <c r="AD10" s="17">
        <v>0.185643362753484</v>
      </c>
      <c r="AE10" s="17"/>
      <c r="AF10" s="17">
        <v>0.16182875176122399</v>
      </c>
      <c r="AG10" s="17">
        <v>0.248734314779019</v>
      </c>
      <c r="AH10" s="17">
        <v>0.23101351038575901</v>
      </c>
      <c r="AI10" s="17"/>
      <c r="AJ10" s="17">
        <v>0.190925544838977</v>
      </c>
      <c r="AK10" s="17">
        <v>0.28224811011230699</v>
      </c>
      <c r="AL10" s="17">
        <v>0.13874469580318599</v>
      </c>
      <c r="AM10" s="17">
        <v>0.19810289921091001</v>
      </c>
      <c r="AN10" s="17">
        <v>0.169986771867669</v>
      </c>
      <c r="AO10" s="17"/>
      <c r="AP10" s="17">
        <v>0.23769877023802999</v>
      </c>
      <c r="AQ10" s="17">
        <v>0.26526330794272202</v>
      </c>
      <c r="AR10" s="17">
        <v>0.167544674060493</v>
      </c>
      <c r="AS10" s="17">
        <v>0.18905117405772701</v>
      </c>
      <c r="AT10" s="17">
        <v>0.148246652422697</v>
      </c>
      <c r="AU10" s="17"/>
      <c r="AV10" s="17">
        <v>0.15500482736139301</v>
      </c>
      <c r="AW10" s="17">
        <v>0.24812529368849401</v>
      </c>
      <c r="AX10" s="17">
        <v>0.278225298379081</v>
      </c>
      <c r="AY10" s="17">
        <v>0.28044200801353197</v>
      </c>
      <c r="AZ10" s="17">
        <v>0.13906638955487199</v>
      </c>
    </row>
    <row r="11" spans="2:52" ht="30">
      <c r="B11" s="18" t="s">
        <v>316</v>
      </c>
      <c r="C11" s="17">
        <v>0.29108365473667203</v>
      </c>
      <c r="D11" s="17">
        <v>0.295751679329055</v>
      </c>
      <c r="E11" s="17">
        <v>0.28811521103292398</v>
      </c>
      <c r="F11" s="17"/>
      <c r="G11" s="17">
        <v>0.270311932012893</v>
      </c>
      <c r="H11" s="17">
        <v>0.251586519390537</v>
      </c>
      <c r="I11" s="17">
        <v>0.31944341848997598</v>
      </c>
      <c r="J11" s="17">
        <v>0.34465262391511198</v>
      </c>
      <c r="K11" s="17">
        <v>0.288839367569797</v>
      </c>
      <c r="L11" s="17">
        <v>0.27322594420580798</v>
      </c>
      <c r="M11" s="17"/>
      <c r="N11" s="17">
        <v>0.31332015079566899</v>
      </c>
      <c r="O11" s="17">
        <v>0.24696863015937401</v>
      </c>
      <c r="P11" s="17">
        <v>0.30991431707508699</v>
      </c>
      <c r="Q11" s="17">
        <v>0.29538369012654297</v>
      </c>
      <c r="R11" s="17"/>
      <c r="S11" s="17">
        <v>0.25210963442296103</v>
      </c>
      <c r="T11" s="17">
        <v>0.29745241613776502</v>
      </c>
      <c r="U11" s="17">
        <v>0.35075580658349198</v>
      </c>
      <c r="V11" s="17">
        <v>0.33527420905703298</v>
      </c>
      <c r="W11" s="17">
        <v>0.306832398215795</v>
      </c>
      <c r="X11" s="17">
        <v>0.248409745259285</v>
      </c>
      <c r="Y11" s="17">
        <v>0.21704422960919501</v>
      </c>
      <c r="Z11" s="17">
        <v>0.27591816065270702</v>
      </c>
      <c r="AA11" s="17">
        <v>0.34206256260460099</v>
      </c>
      <c r="AB11" s="17">
        <v>0.23734457469811401</v>
      </c>
      <c r="AC11" s="17">
        <v>0.36223285462829102</v>
      </c>
      <c r="AD11" s="17">
        <v>0.27176911792951303</v>
      </c>
      <c r="AE11" s="17"/>
      <c r="AF11" s="17">
        <v>0.30479744614896997</v>
      </c>
      <c r="AG11" s="17">
        <v>0.27291157718881098</v>
      </c>
      <c r="AH11" s="17">
        <v>0.31306163134749798</v>
      </c>
      <c r="AI11" s="17"/>
      <c r="AJ11" s="17">
        <v>0.299659378160542</v>
      </c>
      <c r="AK11" s="17">
        <v>0.24430626199296501</v>
      </c>
      <c r="AL11" s="17">
        <v>0.324466141633029</v>
      </c>
      <c r="AM11" s="17">
        <v>0.29210257404906798</v>
      </c>
      <c r="AN11" s="17">
        <v>0.352446236982631</v>
      </c>
      <c r="AO11" s="17"/>
      <c r="AP11" s="17">
        <v>0.26981190406371403</v>
      </c>
      <c r="AQ11" s="17">
        <v>0.27828693047658398</v>
      </c>
      <c r="AR11" s="17">
        <v>0.31481917115821401</v>
      </c>
      <c r="AS11" s="17">
        <v>0.30405565520028399</v>
      </c>
      <c r="AT11" s="17">
        <v>0.28963343215951098</v>
      </c>
      <c r="AU11" s="17"/>
      <c r="AV11" s="17">
        <v>0.31732906101742298</v>
      </c>
      <c r="AW11" s="17">
        <v>0.299127432332157</v>
      </c>
      <c r="AX11" s="17">
        <v>0.26300188672776798</v>
      </c>
      <c r="AY11" s="17">
        <v>0.25517866953270801</v>
      </c>
      <c r="AZ11" s="17">
        <v>0.224886472255174</v>
      </c>
    </row>
    <row r="12" spans="2:52" ht="30">
      <c r="B12" s="18" t="s">
        <v>317</v>
      </c>
      <c r="C12" s="17">
        <v>0.29293047419585999</v>
      </c>
      <c r="D12" s="17">
        <v>0.27401622669629799</v>
      </c>
      <c r="E12" s="17">
        <v>0.31356589706482102</v>
      </c>
      <c r="F12" s="17"/>
      <c r="G12" s="17">
        <v>0.14580462999907501</v>
      </c>
      <c r="H12" s="17">
        <v>0.17172741846923101</v>
      </c>
      <c r="I12" s="17">
        <v>0.20447709397375999</v>
      </c>
      <c r="J12" s="17">
        <v>0.258589310208787</v>
      </c>
      <c r="K12" s="17">
        <v>0.425546293665444</v>
      </c>
      <c r="L12" s="17">
        <v>0.51919900305157496</v>
      </c>
      <c r="M12" s="17"/>
      <c r="N12" s="17">
        <v>0.26406684016170801</v>
      </c>
      <c r="O12" s="17">
        <v>0.32897596559485998</v>
      </c>
      <c r="P12" s="17">
        <v>0.23330093161509899</v>
      </c>
      <c r="Q12" s="17">
        <v>0.33344275585782002</v>
      </c>
      <c r="R12" s="17"/>
      <c r="S12" s="17">
        <v>0.23318607336104299</v>
      </c>
      <c r="T12" s="17">
        <v>0.342922528252325</v>
      </c>
      <c r="U12" s="17">
        <v>0.35796203860504999</v>
      </c>
      <c r="V12" s="17">
        <v>0.233424750572963</v>
      </c>
      <c r="W12" s="17">
        <v>0.37940485943512198</v>
      </c>
      <c r="X12" s="17">
        <v>0.25899356671397999</v>
      </c>
      <c r="Y12" s="17">
        <v>0.38724210649098401</v>
      </c>
      <c r="Z12" s="17">
        <v>0.41605668863485801</v>
      </c>
      <c r="AA12" s="17">
        <v>0.205613403390909</v>
      </c>
      <c r="AB12" s="17">
        <v>0.31160162282458498</v>
      </c>
      <c r="AC12" s="17">
        <v>0.26306804392264099</v>
      </c>
      <c r="AD12" s="17">
        <v>0.22651616055566201</v>
      </c>
      <c r="AE12" s="17"/>
      <c r="AF12" s="17">
        <v>0.38362137809715002</v>
      </c>
      <c r="AG12" s="17">
        <v>0.26553719472762899</v>
      </c>
      <c r="AH12" s="17">
        <v>0.233250463328838</v>
      </c>
      <c r="AI12" s="17"/>
      <c r="AJ12" s="17">
        <v>0.34671448642215602</v>
      </c>
      <c r="AK12" s="17">
        <v>0.254053297411512</v>
      </c>
      <c r="AL12" s="17">
        <v>0.34944343383412602</v>
      </c>
      <c r="AM12" s="17">
        <v>0.32691481576160403</v>
      </c>
      <c r="AN12" s="17">
        <v>0.252422234363543</v>
      </c>
      <c r="AO12" s="17"/>
      <c r="AP12" s="17">
        <v>0.317400694732343</v>
      </c>
      <c r="AQ12" s="17">
        <v>0.23819430261624999</v>
      </c>
      <c r="AR12" s="17">
        <v>0.38167910218388701</v>
      </c>
      <c r="AS12" s="17">
        <v>0.34871115510725698</v>
      </c>
      <c r="AT12" s="17">
        <v>0.27389894901710898</v>
      </c>
      <c r="AU12" s="17"/>
      <c r="AV12" s="17">
        <v>0.33032398826769199</v>
      </c>
      <c r="AW12" s="17">
        <v>0.274670368866338</v>
      </c>
      <c r="AX12" s="17">
        <v>0.27848828332561099</v>
      </c>
      <c r="AY12" s="17">
        <v>0.17319203720953799</v>
      </c>
      <c r="AZ12" s="17">
        <v>0.367672238373495</v>
      </c>
    </row>
    <row r="13" spans="2:52">
      <c r="B13" s="18" t="s">
        <v>61</v>
      </c>
      <c r="C13" s="19">
        <v>9.1572286493968397E-2</v>
      </c>
      <c r="D13" s="19">
        <v>5.8505866020848799E-2</v>
      </c>
      <c r="E13" s="19">
        <v>0.123223450120693</v>
      </c>
      <c r="F13" s="19"/>
      <c r="G13" s="19">
        <v>4.8526901936838701E-2</v>
      </c>
      <c r="H13" s="19">
        <v>0.118914096513884</v>
      </c>
      <c r="I13" s="19">
        <v>8.9461807768347806E-2</v>
      </c>
      <c r="J13" s="19">
        <v>8.2834072956859794E-2</v>
      </c>
      <c r="K13" s="19">
        <v>0.125292076535896</v>
      </c>
      <c r="L13" s="19">
        <v>8.4845109638820998E-2</v>
      </c>
      <c r="M13" s="19"/>
      <c r="N13" s="19">
        <v>8.8389481866789701E-2</v>
      </c>
      <c r="O13" s="19">
        <v>9.6823976417250296E-2</v>
      </c>
      <c r="P13" s="19">
        <v>6.1272505276239397E-2</v>
      </c>
      <c r="Q13" s="19">
        <v>0.11692785440822601</v>
      </c>
      <c r="R13" s="19"/>
      <c r="S13" s="19">
        <v>5.4970658222774499E-2</v>
      </c>
      <c r="T13" s="19">
        <v>0.117361229663957</v>
      </c>
      <c r="U13" s="19">
        <v>6.1918553568977498E-2</v>
      </c>
      <c r="V13" s="19">
        <v>0.123713926027277</v>
      </c>
      <c r="W13" s="19">
        <v>2.4224347708503301E-2</v>
      </c>
      <c r="X13" s="19">
        <v>0.148319299527886</v>
      </c>
      <c r="Y13" s="19">
        <v>0.127456487593301</v>
      </c>
      <c r="Z13" s="19">
        <v>0.12291272943466899</v>
      </c>
      <c r="AA13" s="19">
        <v>5.9547254731967703E-2</v>
      </c>
      <c r="AB13" s="19">
        <v>0.121394615214492</v>
      </c>
      <c r="AC13" s="19">
        <v>5.75549903464318E-2</v>
      </c>
      <c r="AD13" s="19">
        <v>0.10265741083581401</v>
      </c>
      <c r="AE13" s="19"/>
      <c r="AF13" s="19">
        <v>9.01640644752527E-2</v>
      </c>
      <c r="AG13" s="19">
        <v>7.4967326392545594E-2</v>
      </c>
      <c r="AH13" s="19">
        <v>0.12752332225650401</v>
      </c>
      <c r="AI13" s="19"/>
      <c r="AJ13" s="19">
        <v>7.27617948490831E-2</v>
      </c>
      <c r="AK13" s="19">
        <v>7.5886190126920897E-2</v>
      </c>
      <c r="AL13" s="19">
        <v>7.2071433057235207E-2</v>
      </c>
      <c r="AM13" s="19">
        <v>0.18287971097841799</v>
      </c>
      <c r="AN13" s="19">
        <v>0.15785136580572801</v>
      </c>
      <c r="AO13" s="19"/>
      <c r="AP13" s="19">
        <v>6.0051984459153301E-2</v>
      </c>
      <c r="AQ13" s="19">
        <v>9.15498486958818E-2</v>
      </c>
      <c r="AR13" s="19">
        <v>5.4400621419975002E-2</v>
      </c>
      <c r="AS13" s="19">
        <v>5.5899437977695601E-2</v>
      </c>
      <c r="AT13" s="19">
        <v>0.220743950967798</v>
      </c>
      <c r="AU13" s="19"/>
      <c r="AV13" s="19">
        <v>0.13000237848912799</v>
      </c>
      <c r="AW13" s="19">
        <v>8.3416950263791506E-2</v>
      </c>
      <c r="AX13" s="19">
        <v>6.3655043964103E-2</v>
      </c>
      <c r="AY13" s="19">
        <v>9.6243542955493297E-2</v>
      </c>
      <c r="AZ13" s="19">
        <v>4.9910031292239497E-2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332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1038</v>
      </c>
      <c r="D7" s="10">
        <v>491</v>
      </c>
      <c r="E7" s="10">
        <v>544</v>
      </c>
      <c r="F7" s="10"/>
      <c r="G7" s="10">
        <v>143</v>
      </c>
      <c r="H7" s="10">
        <v>164</v>
      </c>
      <c r="I7" s="10">
        <v>174</v>
      </c>
      <c r="J7" s="10">
        <v>191</v>
      </c>
      <c r="K7" s="10">
        <v>131</v>
      </c>
      <c r="L7" s="10">
        <v>235</v>
      </c>
      <c r="M7" s="10"/>
      <c r="N7" s="10">
        <v>310</v>
      </c>
      <c r="O7" s="10">
        <v>288</v>
      </c>
      <c r="P7" s="10">
        <v>203</v>
      </c>
      <c r="Q7" s="10">
        <v>232</v>
      </c>
      <c r="R7" s="10"/>
      <c r="S7" s="10">
        <v>144</v>
      </c>
      <c r="T7" s="10">
        <v>151</v>
      </c>
      <c r="U7" s="10">
        <v>86</v>
      </c>
      <c r="V7" s="10">
        <v>90</v>
      </c>
      <c r="W7" s="10">
        <v>89</v>
      </c>
      <c r="X7" s="10">
        <v>85</v>
      </c>
      <c r="Y7" s="10">
        <v>88</v>
      </c>
      <c r="Z7" s="10">
        <v>45</v>
      </c>
      <c r="AA7" s="10">
        <v>112</v>
      </c>
      <c r="AB7" s="10">
        <v>69</v>
      </c>
      <c r="AC7" s="10">
        <v>52</v>
      </c>
      <c r="AD7" s="10">
        <v>27</v>
      </c>
      <c r="AE7" s="10"/>
      <c r="AF7" s="10">
        <v>358</v>
      </c>
      <c r="AG7" s="10">
        <v>420</v>
      </c>
      <c r="AH7" s="10">
        <v>161</v>
      </c>
      <c r="AI7" s="10"/>
      <c r="AJ7" s="10">
        <v>363</v>
      </c>
      <c r="AK7" s="10">
        <v>299</v>
      </c>
      <c r="AL7" s="10">
        <v>73</v>
      </c>
      <c r="AM7" s="10">
        <v>7</v>
      </c>
      <c r="AN7" s="10">
        <v>146</v>
      </c>
      <c r="AO7" s="10"/>
      <c r="AP7" s="10">
        <v>208</v>
      </c>
      <c r="AQ7" s="10">
        <v>392</v>
      </c>
      <c r="AR7" s="10">
        <v>68</v>
      </c>
      <c r="AS7" s="10">
        <v>112</v>
      </c>
      <c r="AT7" s="10">
        <v>102</v>
      </c>
      <c r="AU7" s="10"/>
      <c r="AV7" s="10">
        <v>288</v>
      </c>
      <c r="AW7" s="10">
        <v>223</v>
      </c>
      <c r="AX7" s="10">
        <v>268</v>
      </c>
      <c r="AY7" s="10">
        <v>115</v>
      </c>
      <c r="AZ7" s="10">
        <v>22</v>
      </c>
    </row>
    <row r="8" spans="2:52" ht="30" customHeight="1">
      <c r="B8" s="11" t="s">
        <v>68</v>
      </c>
      <c r="C8" s="11">
        <v>1041</v>
      </c>
      <c r="D8" s="11">
        <v>483</v>
      </c>
      <c r="E8" s="11">
        <v>555</v>
      </c>
      <c r="F8" s="11"/>
      <c r="G8" s="11">
        <v>153</v>
      </c>
      <c r="H8" s="11">
        <v>166</v>
      </c>
      <c r="I8" s="11">
        <v>166</v>
      </c>
      <c r="J8" s="11">
        <v>194</v>
      </c>
      <c r="K8" s="11">
        <v>130</v>
      </c>
      <c r="L8" s="11">
        <v>231</v>
      </c>
      <c r="M8" s="11"/>
      <c r="N8" s="11">
        <v>279</v>
      </c>
      <c r="O8" s="11">
        <v>265</v>
      </c>
      <c r="P8" s="11">
        <v>240</v>
      </c>
      <c r="Q8" s="11">
        <v>252</v>
      </c>
      <c r="R8" s="11"/>
      <c r="S8" s="11">
        <v>148</v>
      </c>
      <c r="T8" s="11">
        <v>139</v>
      </c>
      <c r="U8" s="11">
        <v>85</v>
      </c>
      <c r="V8" s="11">
        <v>88</v>
      </c>
      <c r="W8" s="11">
        <v>85</v>
      </c>
      <c r="X8" s="11">
        <v>89</v>
      </c>
      <c r="Y8" s="11">
        <v>81</v>
      </c>
      <c r="Z8" s="11">
        <v>42</v>
      </c>
      <c r="AA8" s="11">
        <v>109</v>
      </c>
      <c r="AB8" s="11">
        <v>89</v>
      </c>
      <c r="AC8" s="11">
        <v>56</v>
      </c>
      <c r="AD8" s="11">
        <v>30</v>
      </c>
      <c r="AE8" s="11"/>
      <c r="AF8" s="11">
        <v>356</v>
      </c>
      <c r="AG8" s="11">
        <v>415</v>
      </c>
      <c r="AH8" s="11">
        <v>166</v>
      </c>
      <c r="AI8" s="11"/>
      <c r="AJ8" s="11">
        <v>354</v>
      </c>
      <c r="AK8" s="11">
        <v>296</v>
      </c>
      <c r="AL8" s="11">
        <v>72</v>
      </c>
      <c r="AM8" s="11">
        <v>6</v>
      </c>
      <c r="AN8" s="11">
        <v>152</v>
      </c>
      <c r="AO8" s="11"/>
      <c r="AP8" s="11">
        <v>204</v>
      </c>
      <c r="AQ8" s="11">
        <v>395</v>
      </c>
      <c r="AR8" s="11">
        <v>69</v>
      </c>
      <c r="AS8" s="11">
        <v>109</v>
      </c>
      <c r="AT8" s="11">
        <v>101</v>
      </c>
      <c r="AU8" s="11"/>
      <c r="AV8" s="11">
        <v>300</v>
      </c>
      <c r="AW8" s="11">
        <v>229</v>
      </c>
      <c r="AX8" s="11">
        <v>262</v>
      </c>
      <c r="AY8" s="11">
        <v>108</v>
      </c>
      <c r="AZ8" s="11">
        <v>18</v>
      </c>
    </row>
    <row r="9" spans="2:52" ht="30">
      <c r="B9" s="18" t="s">
        <v>314</v>
      </c>
      <c r="C9" s="17">
        <v>0.22111804456307299</v>
      </c>
      <c r="D9" s="17">
        <v>0.23127589090129499</v>
      </c>
      <c r="E9" s="17">
        <v>0.21002184634479201</v>
      </c>
      <c r="F9" s="17"/>
      <c r="G9" s="17">
        <v>0.36514970549009701</v>
      </c>
      <c r="H9" s="17">
        <v>0.33407175184397597</v>
      </c>
      <c r="I9" s="17">
        <v>0.26488999670031799</v>
      </c>
      <c r="J9" s="17">
        <v>0.134889069613287</v>
      </c>
      <c r="K9" s="17">
        <v>0.178689943744087</v>
      </c>
      <c r="L9" s="17">
        <v>0.109428836661705</v>
      </c>
      <c r="M9" s="17"/>
      <c r="N9" s="17">
        <v>0.241870295052142</v>
      </c>
      <c r="O9" s="17">
        <v>0.20458763261122201</v>
      </c>
      <c r="P9" s="17">
        <v>0.23519244870224601</v>
      </c>
      <c r="Q9" s="17">
        <v>0.20658054730366199</v>
      </c>
      <c r="R9" s="17"/>
      <c r="S9" s="17">
        <v>0.325290129261669</v>
      </c>
      <c r="T9" s="17">
        <v>0.17067472379188001</v>
      </c>
      <c r="U9" s="17">
        <v>9.8238182966008905E-2</v>
      </c>
      <c r="V9" s="17">
        <v>0.20065804220984401</v>
      </c>
      <c r="W9" s="17">
        <v>0.25530090093192898</v>
      </c>
      <c r="X9" s="17">
        <v>0.26722155943805298</v>
      </c>
      <c r="Y9" s="17">
        <v>0.26115563748306397</v>
      </c>
      <c r="Z9" s="17">
        <v>0.201537589811768</v>
      </c>
      <c r="AA9" s="17">
        <v>0.21206240236382201</v>
      </c>
      <c r="AB9" s="17">
        <v>0.157530278636903</v>
      </c>
      <c r="AC9" s="17">
        <v>0.19633357828341799</v>
      </c>
      <c r="AD9" s="17">
        <v>0.30232943254399602</v>
      </c>
      <c r="AE9" s="17"/>
      <c r="AF9" s="17">
        <v>0.19138540927732201</v>
      </c>
      <c r="AG9" s="17">
        <v>0.21381633577641601</v>
      </c>
      <c r="AH9" s="17">
        <v>0.26607802733870001</v>
      </c>
      <c r="AI9" s="17"/>
      <c r="AJ9" s="17">
        <v>0.19946137303495701</v>
      </c>
      <c r="AK9" s="17">
        <v>0.22596279999666799</v>
      </c>
      <c r="AL9" s="17">
        <v>0.25932063031862901</v>
      </c>
      <c r="AM9" s="17">
        <v>0</v>
      </c>
      <c r="AN9" s="17">
        <v>0.239607347598155</v>
      </c>
      <c r="AO9" s="17"/>
      <c r="AP9" s="17">
        <v>0.24271717767655601</v>
      </c>
      <c r="AQ9" s="17">
        <v>0.23700613712287499</v>
      </c>
      <c r="AR9" s="17">
        <v>0.25658588803905102</v>
      </c>
      <c r="AS9" s="17">
        <v>0.22440473406339501</v>
      </c>
      <c r="AT9" s="17">
        <v>0.181891248711361</v>
      </c>
      <c r="AU9" s="17"/>
      <c r="AV9" s="17">
        <v>0.17867116207561501</v>
      </c>
      <c r="AW9" s="17">
        <v>0.21027925902140099</v>
      </c>
      <c r="AX9" s="17">
        <v>0.26034760090880399</v>
      </c>
      <c r="AY9" s="17">
        <v>0.28486015744784599</v>
      </c>
      <c r="AZ9" s="17">
        <v>0.35659405750300899</v>
      </c>
    </row>
    <row r="10" spans="2:52" ht="30">
      <c r="B10" s="18" t="s">
        <v>315</v>
      </c>
      <c r="C10" s="17">
        <v>0.36949422600404203</v>
      </c>
      <c r="D10" s="17">
        <v>0.39697558844247499</v>
      </c>
      <c r="E10" s="17">
        <v>0.34758171395850801</v>
      </c>
      <c r="F10" s="17"/>
      <c r="G10" s="17">
        <v>0.41684601776434999</v>
      </c>
      <c r="H10" s="17">
        <v>0.402958668401392</v>
      </c>
      <c r="I10" s="17">
        <v>0.42498060388518799</v>
      </c>
      <c r="J10" s="17">
        <v>0.38986532714771999</v>
      </c>
      <c r="K10" s="17">
        <v>0.32765219716256899</v>
      </c>
      <c r="L10" s="17">
        <v>0.28067199521392899</v>
      </c>
      <c r="M10" s="17"/>
      <c r="N10" s="17">
        <v>0.38730809047952403</v>
      </c>
      <c r="O10" s="17">
        <v>0.36222264563600098</v>
      </c>
      <c r="P10" s="17">
        <v>0.379545887490156</v>
      </c>
      <c r="Q10" s="17">
        <v>0.35123347465760502</v>
      </c>
      <c r="R10" s="17"/>
      <c r="S10" s="17">
        <v>0.38969926863877602</v>
      </c>
      <c r="T10" s="17">
        <v>0.32793405836669898</v>
      </c>
      <c r="U10" s="17">
        <v>0.41082465745803098</v>
      </c>
      <c r="V10" s="17">
        <v>0.36608590466186502</v>
      </c>
      <c r="W10" s="17">
        <v>0.35369631761259401</v>
      </c>
      <c r="X10" s="17">
        <v>0.32372567819588699</v>
      </c>
      <c r="Y10" s="17">
        <v>0.28394575671496902</v>
      </c>
      <c r="Z10" s="17">
        <v>0.34038486362989101</v>
      </c>
      <c r="AA10" s="17">
        <v>0.427585338936812</v>
      </c>
      <c r="AB10" s="17">
        <v>0.478071066783753</v>
      </c>
      <c r="AC10" s="17">
        <v>0.31652695534901398</v>
      </c>
      <c r="AD10" s="17">
        <v>0.37397253857103602</v>
      </c>
      <c r="AE10" s="17"/>
      <c r="AF10" s="17">
        <v>0.33588877139435003</v>
      </c>
      <c r="AG10" s="17">
        <v>0.37074620160008698</v>
      </c>
      <c r="AH10" s="17">
        <v>0.39888917456533302</v>
      </c>
      <c r="AI10" s="17"/>
      <c r="AJ10" s="17">
        <v>0.32893080654970502</v>
      </c>
      <c r="AK10" s="17">
        <v>0.42557652436076698</v>
      </c>
      <c r="AL10" s="17">
        <v>0.38772158218175501</v>
      </c>
      <c r="AM10" s="17">
        <v>0.25319402375578798</v>
      </c>
      <c r="AN10" s="17">
        <v>0.37656979557690201</v>
      </c>
      <c r="AO10" s="17"/>
      <c r="AP10" s="17">
        <v>0.34226417371246098</v>
      </c>
      <c r="AQ10" s="17">
        <v>0.41907394075561799</v>
      </c>
      <c r="AR10" s="17">
        <v>0.387127410312955</v>
      </c>
      <c r="AS10" s="17">
        <v>0.31626980947599898</v>
      </c>
      <c r="AT10" s="17">
        <v>0.334468603804287</v>
      </c>
      <c r="AU10" s="17"/>
      <c r="AV10" s="17">
        <v>0.36159170789346601</v>
      </c>
      <c r="AW10" s="17">
        <v>0.38893717834483699</v>
      </c>
      <c r="AX10" s="17">
        <v>0.42994816916968798</v>
      </c>
      <c r="AY10" s="17">
        <v>0.379944836321567</v>
      </c>
      <c r="AZ10" s="17">
        <v>0.23799346437528601</v>
      </c>
    </row>
    <row r="11" spans="2:52" ht="30">
      <c r="B11" s="18" t="s">
        <v>316</v>
      </c>
      <c r="C11" s="17">
        <v>0.22211865100699299</v>
      </c>
      <c r="D11" s="17">
        <v>0.21131833211861101</v>
      </c>
      <c r="E11" s="17">
        <v>0.23270590373104899</v>
      </c>
      <c r="F11" s="17"/>
      <c r="G11" s="17">
        <v>0.163352324555432</v>
      </c>
      <c r="H11" s="17">
        <v>0.14200838348780701</v>
      </c>
      <c r="I11" s="17">
        <v>0.17146399076023899</v>
      </c>
      <c r="J11" s="17">
        <v>0.232628437245648</v>
      </c>
      <c r="K11" s="17">
        <v>0.23446179715125401</v>
      </c>
      <c r="L11" s="17">
        <v>0.33917871152337398</v>
      </c>
      <c r="M11" s="17"/>
      <c r="N11" s="17">
        <v>0.21704093353842099</v>
      </c>
      <c r="O11" s="17">
        <v>0.22958387698803301</v>
      </c>
      <c r="P11" s="17">
        <v>0.22696680545192899</v>
      </c>
      <c r="Q11" s="17">
        <v>0.21176895932791001</v>
      </c>
      <c r="R11" s="17"/>
      <c r="S11" s="17">
        <v>0.14252116908489801</v>
      </c>
      <c r="T11" s="17">
        <v>0.22478432752557201</v>
      </c>
      <c r="U11" s="17">
        <v>0.29167855157549699</v>
      </c>
      <c r="V11" s="17">
        <v>0.18482301612947</v>
      </c>
      <c r="W11" s="17">
        <v>0.251088057586842</v>
      </c>
      <c r="X11" s="17">
        <v>0.19963373236308199</v>
      </c>
      <c r="Y11" s="17">
        <v>0.31850089146354399</v>
      </c>
      <c r="Z11" s="17">
        <v>0.271548113482874</v>
      </c>
      <c r="AA11" s="17">
        <v>0.202464562573243</v>
      </c>
      <c r="AB11" s="17">
        <v>0.17262616798722699</v>
      </c>
      <c r="AC11" s="17">
        <v>0.29462464271536998</v>
      </c>
      <c r="AD11" s="17">
        <v>0.25328248715433599</v>
      </c>
      <c r="AE11" s="17"/>
      <c r="AF11" s="17">
        <v>0.273618638679546</v>
      </c>
      <c r="AG11" s="17">
        <v>0.22653049793163599</v>
      </c>
      <c r="AH11" s="17">
        <v>0.12599905625874799</v>
      </c>
      <c r="AI11" s="17"/>
      <c r="AJ11" s="17">
        <v>0.25910015346279702</v>
      </c>
      <c r="AK11" s="17">
        <v>0.19702500034304801</v>
      </c>
      <c r="AL11" s="17">
        <v>0.26078864413261499</v>
      </c>
      <c r="AM11" s="17">
        <v>0.453332549554743</v>
      </c>
      <c r="AN11" s="17">
        <v>0.149698633568045</v>
      </c>
      <c r="AO11" s="17"/>
      <c r="AP11" s="17">
        <v>0.23341756123198801</v>
      </c>
      <c r="AQ11" s="17">
        <v>0.21284190297998301</v>
      </c>
      <c r="AR11" s="17">
        <v>0.240633520495218</v>
      </c>
      <c r="AS11" s="17">
        <v>0.23534153476043601</v>
      </c>
      <c r="AT11" s="17">
        <v>0.226082684017405</v>
      </c>
      <c r="AU11" s="17"/>
      <c r="AV11" s="17">
        <v>0.23194491425275801</v>
      </c>
      <c r="AW11" s="17">
        <v>0.222390209267636</v>
      </c>
      <c r="AX11" s="17">
        <v>0.19595861631776301</v>
      </c>
      <c r="AY11" s="17">
        <v>0.17503649297107601</v>
      </c>
      <c r="AZ11" s="17">
        <v>0.15576424690068399</v>
      </c>
    </row>
    <row r="12" spans="2:52" ht="30">
      <c r="B12" s="18" t="s">
        <v>317</v>
      </c>
      <c r="C12" s="17">
        <v>0.11455759294776501</v>
      </c>
      <c r="D12" s="17">
        <v>0.100949163719881</v>
      </c>
      <c r="E12" s="17">
        <v>0.12700850301153699</v>
      </c>
      <c r="F12" s="17"/>
      <c r="G12" s="17">
        <v>1.5218873017360499E-2</v>
      </c>
      <c r="H12" s="17">
        <v>4.96422605663858E-2</v>
      </c>
      <c r="I12" s="17">
        <v>6.5398844595792496E-2</v>
      </c>
      <c r="J12" s="17">
        <v>0.13303203552068099</v>
      </c>
      <c r="K12" s="17">
        <v>0.16317649651543301</v>
      </c>
      <c r="L12" s="17">
        <v>0.21942584876198801</v>
      </c>
      <c r="M12" s="17"/>
      <c r="N12" s="17">
        <v>9.6779915456865304E-2</v>
      </c>
      <c r="O12" s="17">
        <v>0.11678545744275801</v>
      </c>
      <c r="P12" s="17">
        <v>0.101211081868587</v>
      </c>
      <c r="Q12" s="17">
        <v>0.143002067236916</v>
      </c>
      <c r="R12" s="17"/>
      <c r="S12" s="17">
        <v>5.0402408139015503E-2</v>
      </c>
      <c r="T12" s="17">
        <v>0.12919321857350399</v>
      </c>
      <c r="U12" s="17">
        <v>0.160408551332614</v>
      </c>
      <c r="V12" s="17">
        <v>0.17636094055854301</v>
      </c>
      <c r="W12" s="17">
        <v>5.87736637466032E-2</v>
      </c>
      <c r="X12" s="17">
        <v>0.12985815830439201</v>
      </c>
      <c r="Y12" s="17">
        <v>0.115567671845009</v>
      </c>
      <c r="Z12" s="17">
        <v>0.161251909445953</v>
      </c>
      <c r="AA12" s="17">
        <v>0.101824720932221</v>
      </c>
      <c r="AB12" s="17">
        <v>0.114994928907682</v>
      </c>
      <c r="AC12" s="17">
        <v>0.152854839205322</v>
      </c>
      <c r="AD12" s="17">
        <v>7.0415541730632594E-2</v>
      </c>
      <c r="AE12" s="17"/>
      <c r="AF12" s="17">
        <v>0.14251898992904399</v>
      </c>
      <c r="AG12" s="17">
        <v>0.12635928402489799</v>
      </c>
      <c r="AH12" s="17">
        <v>7.1001625811460994E-2</v>
      </c>
      <c r="AI12" s="17"/>
      <c r="AJ12" s="17">
        <v>0.169294549138397</v>
      </c>
      <c r="AK12" s="17">
        <v>6.3036740541494898E-2</v>
      </c>
      <c r="AL12" s="17">
        <v>5.4737424118109002E-2</v>
      </c>
      <c r="AM12" s="17">
        <v>0</v>
      </c>
      <c r="AN12" s="17">
        <v>9.7216146513364701E-2</v>
      </c>
      <c r="AO12" s="17"/>
      <c r="AP12" s="17">
        <v>0.13497543683500099</v>
      </c>
      <c r="AQ12" s="17">
        <v>7.3798489440122003E-2</v>
      </c>
      <c r="AR12" s="17">
        <v>7.5808542195219403E-2</v>
      </c>
      <c r="AS12" s="17">
        <v>0.170228341576944</v>
      </c>
      <c r="AT12" s="17">
        <v>0.105184974330429</v>
      </c>
      <c r="AU12" s="17"/>
      <c r="AV12" s="17">
        <v>0.15083039664137099</v>
      </c>
      <c r="AW12" s="17">
        <v>9.6803620989499795E-2</v>
      </c>
      <c r="AX12" s="17">
        <v>8.4591599966335806E-2</v>
      </c>
      <c r="AY12" s="17">
        <v>8.2847983759124E-2</v>
      </c>
      <c r="AZ12" s="17">
        <v>6.7234627245655501E-2</v>
      </c>
    </row>
    <row r="13" spans="2:52">
      <c r="B13" s="18" t="s">
        <v>61</v>
      </c>
      <c r="C13" s="19">
        <v>7.27114854781271E-2</v>
      </c>
      <c r="D13" s="19">
        <v>5.9481024817738398E-2</v>
      </c>
      <c r="E13" s="19">
        <v>8.2682032954114706E-2</v>
      </c>
      <c r="F13" s="19"/>
      <c r="G13" s="19">
        <v>3.9433079172760697E-2</v>
      </c>
      <c r="H13" s="19">
        <v>7.1318935700438402E-2</v>
      </c>
      <c r="I13" s="19">
        <v>7.3266564058462394E-2</v>
      </c>
      <c r="J13" s="19">
        <v>0.10958513047266399</v>
      </c>
      <c r="K13" s="19">
        <v>9.6019565426656198E-2</v>
      </c>
      <c r="L13" s="19">
        <v>5.12946078390034E-2</v>
      </c>
      <c r="M13" s="19"/>
      <c r="N13" s="19">
        <v>5.7000765473046597E-2</v>
      </c>
      <c r="O13" s="19">
        <v>8.6820387321984993E-2</v>
      </c>
      <c r="P13" s="19">
        <v>5.7083776487081697E-2</v>
      </c>
      <c r="Q13" s="19">
        <v>8.7414951473907002E-2</v>
      </c>
      <c r="R13" s="19"/>
      <c r="S13" s="19">
        <v>9.2087024875640605E-2</v>
      </c>
      <c r="T13" s="19">
        <v>0.14741367174234499</v>
      </c>
      <c r="U13" s="19">
        <v>3.88500566678497E-2</v>
      </c>
      <c r="V13" s="19">
        <v>7.2072096440277705E-2</v>
      </c>
      <c r="W13" s="19">
        <v>8.1141060122031303E-2</v>
      </c>
      <c r="X13" s="19">
        <v>7.95608716985855E-2</v>
      </c>
      <c r="Y13" s="19">
        <v>2.0830042493414101E-2</v>
      </c>
      <c r="Z13" s="19">
        <v>2.52775236295135E-2</v>
      </c>
      <c r="AA13" s="19">
        <v>5.60629751939027E-2</v>
      </c>
      <c r="AB13" s="19">
        <v>7.6777557684435296E-2</v>
      </c>
      <c r="AC13" s="19">
        <v>3.96599844468759E-2</v>
      </c>
      <c r="AD13" s="19">
        <v>0</v>
      </c>
      <c r="AE13" s="19"/>
      <c r="AF13" s="19">
        <v>5.6588190719737801E-2</v>
      </c>
      <c r="AG13" s="19">
        <v>6.2547680666963201E-2</v>
      </c>
      <c r="AH13" s="19">
        <v>0.13803211602575799</v>
      </c>
      <c r="AI13" s="19"/>
      <c r="AJ13" s="19">
        <v>4.3213117814144698E-2</v>
      </c>
      <c r="AK13" s="19">
        <v>8.8398934758022601E-2</v>
      </c>
      <c r="AL13" s="19">
        <v>3.7431719248892797E-2</v>
      </c>
      <c r="AM13" s="19">
        <v>0.29347342668946902</v>
      </c>
      <c r="AN13" s="19">
        <v>0.136908076743534</v>
      </c>
      <c r="AO13" s="19"/>
      <c r="AP13" s="19">
        <v>4.6625650543994E-2</v>
      </c>
      <c r="AQ13" s="19">
        <v>5.72795297014028E-2</v>
      </c>
      <c r="AR13" s="19">
        <v>3.9844638957556397E-2</v>
      </c>
      <c r="AS13" s="19">
        <v>5.3755580123225601E-2</v>
      </c>
      <c r="AT13" s="19">
        <v>0.15237248913651799</v>
      </c>
      <c r="AU13" s="19"/>
      <c r="AV13" s="19">
        <v>7.6961819136789206E-2</v>
      </c>
      <c r="AW13" s="19">
        <v>8.1589732376625396E-2</v>
      </c>
      <c r="AX13" s="19">
        <v>2.9154013637409399E-2</v>
      </c>
      <c r="AY13" s="19">
        <v>7.7310529500387304E-2</v>
      </c>
      <c r="AZ13" s="19">
        <v>0.18241360397536499</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333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499</v>
      </c>
      <c r="E7" s="10">
        <v>520</v>
      </c>
      <c r="F7" s="10"/>
      <c r="G7" s="10">
        <v>138</v>
      </c>
      <c r="H7" s="10">
        <v>183</v>
      </c>
      <c r="I7" s="10">
        <v>158</v>
      </c>
      <c r="J7" s="10">
        <v>170</v>
      </c>
      <c r="K7" s="10">
        <v>158</v>
      </c>
      <c r="L7" s="10">
        <v>217</v>
      </c>
      <c r="M7" s="10"/>
      <c r="N7" s="10">
        <v>317</v>
      </c>
      <c r="O7" s="10">
        <v>280</v>
      </c>
      <c r="P7" s="10">
        <v>157</v>
      </c>
      <c r="Q7" s="10">
        <v>267</v>
      </c>
      <c r="R7" s="10"/>
      <c r="S7" s="10">
        <v>140</v>
      </c>
      <c r="T7" s="10">
        <v>137</v>
      </c>
      <c r="U7" s="10">
        <v>88</v>
      </c>
      <c r="V7" s="10">
        <v>107</v>
      </c>
      <c r="W7" s="10">
        <v>65</v>
      </c>
      <c r="X7" s="10">
        <v>89</v>
      </c>
      <c r="Y7" s="10">
        <v>82</v>
      </c>
      <c r="Z7" s="10">
        <v>37</v>
      </c>
      <c r="AA7" s="10">
        <v>115</v>
      </c>
      <c r="AB7" s="10">
        <v>76</v>
      </c>
      <c r="AC7" s="10">
        <v>53</v>
      </c>
      <c r="AD7" s="10">
        <v>35</v>
      </c>
      <c r="AE7" s="10"/>
      <c r="AF7" s="10">
        <v>343</v>
      </c>
      <c r="AG7" s="10">
        <v>433</v>
      </c>
      <c r="AH7" s="10">
        <v>151</v>
      </c>
      <c r="AI7" s="10"/>
      <c r="AJ7" s="10">
        <v>341</v>
      </c>
      <c r="AK7" s="10">
        <v>295</v>
      </c>
      <c r="AL7" s="10">
        <v>70</v>
      </c>
      <c r="AM7" s="10">
        <v>17</v>
      </c>
      <c r="AN7" s="10">
        <v>142</v>
      </c>
      <c r="AO7" s="10"/>
      <c r="AP7" s="10">
        <v>198</v>
      </c>
      <c r="AQ7" s="10">
        <v>385</v>
      </c>
      <c r="AR7" s="10">
        <v>75</v>
      </c>
      <c r="AS7" s="10">
        <v>109</v>
      </c>
      <c r="AT7" s="10">
        <v>92</v>
      </c>
      <c r="AU7" s="10"/>
      <c r="AV7" s="10">
        <v>275</v>
      </c>
      <c r="AW7" s="10">
        <v>197</v>
      </c>
      <c r="AX7" s="10">
        <v>285</v>
      </c>
      <c r="AY7" s="10">
        <v>113</v>
      </c>
      <c r="AZ7" s="10">
        <v>22</v>
      </c>
    </row>
    <row r="8" spans="2:52" ht="30" customHeight="1">
      <c r="B8" s="11" t="s">
        <v>68</v>
      </c>
      <c r="C8" s="11">
        <v>1022</v>
      </c>
      <c r="D8" s="11">
        <v>491</v>
      </c>
      <c r="E8" s="11">
        <v>526</v>
      </c>
      <c r="F8" s="11"/>
      <c r="G8" s="11">
        <v>149</v>
      </c>
      <c r="H8" s="11">
        <v>181</v>
      </c>
      <c r="I8" s="11">
        <v>153</v>
      </c>
      <c r="J8" s="11">
        <v>169</v>
      </c>
      <c r="K8" s="11">
        <v>158</v>
      </c>
      <c r="L8" s="11">
        <v>212</v>
      </c>
      <c r="M8" s="11"/>
      <c r="N8" s="11">
        <v>287</v>
      </c>
      <c r="O8" s="11">
        <v>257</v>
      </c>
      <c r="P8" s="11">
        <v>186</v>
      </c>
      <c r="Q8" s="11">
        <v>289</v>
      </c>
      <c r="R8" s="11"/>
      <c r="S8" s="11">
        <v>141</v>
      </c>
      <c r="T8" s="11">
        <v>127</v>
      </c>
      <c r="U8" s="11">
        <v>86</v>
      </c>
      <c r="V8" s="11">
        <v>103</v>
      </c>
      <c r="W8" s="11">
        <v>61</v>
      </c>
      <c r="X8" s="11">
        <v>92</v>
      </c>
      <c r="Y8" s="11">
        <v>78</v>
      </c>
      <c r="Z8" s="11">
        <v>34</v>
      </c>
      <c r="AA8" s="11">
        <v>111</v>
      </c>
      <c r="AB8" s="11">
        <v>95</v>
      </c>
      <c r="AC8" s="11">
        <v>55</v>
      </c>
      <c r="AD8" s="11">
        <v>40</v>
      </c>
      <c r="AE8" s="11"/>
      <c r="AF8" s="11">
        <v>340</v>
      </c>
      <c r="AG8" s="11">
        <v>424</v>
      </c>
      <c r="AH8" s="11">
        <v>155</v>
      </c>
      <c r="AI8" s="11"/>
      <c r="AJ8" s="11">
        <v>332</v>
      </c>
      <c r="AK8" s="11">
        <v>289</v>
      </c>
      <c r="AL8" s="11">
        <v>68</v>
      </c>
      <c r="AM8" s="11">
        <v>16</v>
      </c>
      <c r="AN8" s="11">
        <v>149</v>
      </c>
      <c r="AO8" s="11"/>
      <c r="AP8" s="11">
        <v>192</v>
      </c>
      <c r="AQ8" s="11">
        <v>385</v>
      </c>
      <c r="AR8" s="11">
        <v>74</v>
      </c>
      <c r="AS8" s="11">
        <v>108</v>
      </c>
      <c r="AT8" s="11">
        <v>92</v>
      </c>
      <c r="AU8" s="11"/>
      <c r="AV8" s="11">
        <v>283</v>
      </c>
      <c r="AW8" s="11">
        <v>205</v>
      </c>
      <c r="AX8" s="11">
        <v>278</v>
      </c>
      <c r="AY8" s="11">
        <v>104</v>
      </c>
      <c r="AZ8" s="11">
        <v>18</v>
      </c>
    </row>
    <row r="9" spans="2:52" ht="45">
      <c r="B9" s="18" t="s">
        <v>334</v>
      </c>
      <c r="C9" s="17">
        <v>7.8048622594416306E-2</v>
      </c>
      <c r="D9" s="17">
        <v>9.3665281659514904E-2</v>
      </c>
      <c r="E9" s="17">
        <v>6.24020391893794E-2</v>
      </c>
      <c r="F9" s="17"/>
      <c r="G9" s="17">
        <v>7.8642978279612696E-2</v>
      </c>
      <c r="H9" s="17">
        <v>0.139023409598141</v>
      </c>
      <c r="I9" s="17">
        <v>7.8350829287324494E-2</v>
      </c>
      <c r="J9" s="17">
        <v>8.5651921652164495E-2</v>
      </c>
      <c r="K9" s="17">
        <v>6.3019392572070704E-2</v>
      </c>
      <c r="L9" s="17">
        <v>3.0496106231927701E-2</v>
      </c>
      <c r="M9" s="17"/>
      <c r="N9" s="17">
        <v>0.117235926930916</v>
      </c>
      <c r="O9" s="17">
        <v>5.40631435905733E-2</v>
      </c>
      <c r="P9" s="17">
        <v>0.108774440080074</v>
      </c>
      <c r="Q9" s="17">
        <v>4.1603001773786299E-2</v>
      </c>
      <c r="R9" s="17"/>
      <c r="S9" s="17">
        <v>0.13868222730652299</v>
      </c>
      <c r="T9" s="17">
        <v>4.3405748796621402E-2</v>
      </c>
      <c r="U9" s="17">
        <v>7.1438459767462104E-2</v>
      </c>
      <c r="V9" s="17">
        <v>9.3220916279486796E-2</v>
      </c>
      <c r="W9" s="17">
        <v>3.0624835358953498E-2</v>
      </c>
      <c r="X9" s="17">
        <v>6.4911143030619706E-2</v>
      </c>
      <c r="Y9" s="17">
        <v>7.1411991650396994E-2</v>
      </c>
      <c r="Z9" s="17">
        <v>0.10493557444113499</v>
      </c>
      <c r="AA9" s="17">
        <v>6.00719736021227E-2</v>
      </c>
      <c r="AB9" s="17">
        <v>3.6919318160297497E-2</v>
      </c>
      <c r="AC9" s="17">
        <v>0.11816054622057801</v>
      </c>
      <c r="AD9" s="17">
        <v>0.13442259331043899</v>
      </c>
      <c r="AE9" s="17"/>
      <c r="AF9" s="17">
        <v>7.7970659816497603E-2</v>
      </c>
      <c r="AG9" s="17">
        <v>8.7275567255737097E-2</v>
      </c>
      <c r="AH9" s="17">
        <v>8.90755709897358E-2</v>
      </c>
      <c r="AI9" s="17"/>
      <c r="AJ9" s="17">
        <v>8.9384691512841397E-2</v>
      </c>
      <c r="AK9" s="17">
        <v>9.1984958371746903E-2</v>
      </c>
      <c r="AL9" s="17">
        <v>5.72936123377202E-2</v>
      </c>
      <c r="AM9" s="17">
        <v>0.28592041579983002</v>
      </c>
      <c r="AN9" s="17">
        <v>5.6189737709856698E-2</v>
      </c>
      <c r="AO9" s="17"/>
      <c r="AP9" s="17">
        <v>9.6404075551530702E-2</v>
      </c>
      <c r="AQ9" s="17">
        <v>7.6086663222485501E-2</v>
      </c>
      <c r="AR9" s="17">
        <v>0.104585680341821</v>
      </c>
      <c r="AS9" s="17">
        <v>0.117680478190234</v>
      </c>
      <c r="AT9" s="17">
        <v>3.5472911276482097E-2</v>
      </c>
      <c r="AU9" s="17"/>
      <c r="AV9" s="17">
        <v>5.3688791335386697E-2</v>
      </c>
      <c r="AW9" s="17">
        <v>6.0663909967647103E-2</v>
      </c>
      <c r="AX9" s="17">
        <v>8.69661235304338E-2</v>
      </c>
      <c r="AY9" s="17">
        <v>0.171858053347649</v>
      </c>
      <c r="AZ9" s="17">
        <v>6.2875150161957993E-2</v>
      </c>
    </row>
    <row r="10" spans="2:52" ht="45">
      <c r="B10" s="18" t="s">
        <v>335</v>
      </c>
      <c r="C10" s="17">
        <v>0.26295910642040399</v>
      </c>
      <c r="D10" s="17">
        <v>0.275517316878515</v>
      </c>
      <c r="E10" s="17">
        <v>0.25353239031431501</v>
      </c>
      <c r="F10" s="17"/>
      <c r="G10" s="17">
        <v>0.35555999239247099</v>
      </c>
      <c r="H10" s="17">
        <v>0.25173499560196799</v>
      </c>
      <c r="I10" s="17">
        <v>0.29126986313790199</v>
      </c>
      <c r="J10" s="17">
        <v>0.25142815741386698</v>
      </c>
      <c r="K10" s="17">
        <v>0.19413124475817101</v>
      </c>
      <c r="L10" s="17">
        <v>0.247108300079074</v>
      </c>
      <c r="M10" s="17"/>
      <c r="N10" s="17">
        <v>0.29492086737492601</v>
      </c>
      <c r="O10" s="17">
        <v>0.26186582454202101</v>
      </c>
      <c r="P10" s="17">
        <v>0.269648946005004</v>
      </c>
      <c r="Q10" s="17">
        <v>0.230730626250718</v>
      </c>
      <c r="R10" s="17"/>
      <c r="S10" s="17">
        <v>0.24165359562830699</v>
      </c>
      <c r="T10" s="17">
        <v>0.315079746946478</v>
      </c>
      <c r="U10" s="17">
        <v>0.224707105494243</v>
      </c>
      <c r="V10" s="17">
        <v>0.27356185549152001</v>
      </c>
      <c r="W10" s="17">
        <v>0.32503834677850701</v>
      </c>
      <c r="X10" s="17">
        <v>0.29176220905366801</v>
      </c>
      <c r="Y10" s="17">
        <v>0.248707261578379</v>
      </c>
      <c r="Z10" s="17">
        <v>0.345800220898281</v>
      </c>
      <c r="AA10" s="17">
        <v>0.26038448446125201</v>
      </c>
      <c r="AB10" s="17">
        <v>0.24319543106197999</v>
      </c>
      <c r="AC10" s="17">
        <v>0.156684641873271</v>
      </c>
      <c r="AD10" s="17">
        <v>0.22435739614435601</v>
      </c>
      <c r="AE10" s="17"/>
      <c r="AF10" s="17">
        <v>0.24422083294281</v>
      </c>
      <c r="AG10" s="17">
        <v>0.27690433039671702</v>
      </c>
      <c r="AH10" s="17">
        <v>0.22744401152253099</v>
      </c>
      <c r="AI10" s="17"/>
      <c r="AJ10" s="17">
        <v>0.24812954318571201</v>
      </c>
      <c r="AK10" s="17">
        <v>0.28493792405844398</v>
      </c>
      <c r="AL10" s="17">
        <v>0.16481788162487701</v>
      </c>
      <c r="AM10" s="17">
        <v>0.31757711640715902</v>
      </c>
      <c r="AN10" s="17">
        <v>0.23595339369222701</v>
      </c>
      <c r="AO10" s="17"/>
      <c r="AP10" s="17">
        <v>0.25122340526270398</v>
      </c>
      <c r="AQ10" s="17">
        <v>0.29432317917322198</v>
      </c>
      <c r="AR10" s="17">
        <v>0.14171810308820901</v>
      </c>
      <c r="AS10" s="17">
        <v>0.25239112363076299</v>
      </c>
      <c r="AT10" s="17">
        <v>0.21229931905428001</v>
      </c>
      <c r="AU10" s="17"/>
      <c r="AV10" s="17">
        <v>0.25232652156262497</v>
      </c>
      <c r="AW10" s="17">
        <v>0.24052313391254301</v>
      </c>
      <c r="AX10" s="17">
        <v>0.30107858353612199</v>
      </c>
      <c r="AY10" s="17">
        <v>0.288590985031077</v>
      </c>
      <c r="AZ10" s="17">
        <v>0.28033187231017298</v>
      </c>
    </row>
    <row r="11" spans="2:52" ht="45">
      <c r="B11" s="18" t="s">
        <v>336</v>
      </c>
      <c r="C11" s="17">
        <v>0.26711424696423602</v>
      </c>
      <c r="D11" s="17">
        <v>0.25324986100784502</v>
      </c>
      <c r="E11" s="17">
        <v>0.27874534868456602</v>
      </c>
      <c r="F11" s="17"/>
      <c r="G11" s="17">
        <v>0.271729920901008</v>
      </c>
      <c r="H11" s="17">
        <v>0.26887038968450799</v>
      </c>
      <c r="I11" s="17">
        <v>0.25447859734332801</v>
      </c>
      <c r="J11" s="17">
        <v>0.25102042867340102</v>
      </c>
      <c r="K11" s="17">
        <v>0.22851996315241299</v>
      </c>
      <c r="L11" s="17">
        <v>0.31311750960108597</v>
      </c>
      <c r="M11" s="17"/>
      <c r="N11" s="17">
        <v>0.287160391763497</v>
      </c>
      <c r="O11" s="17">
        <v>0.27635218076725099</v>
      </c>
      <c r="P11" s="17">
        <v>0.23549394413541699</v>
      </c>
      <c r="Q11" s="17">
        <v>0.26213890067774298</v>
      </c>
      <c r="R11" s="17"/>
      <c r="S11" s="17">
        <v>0.32198232361961299</v>
      </c>
      <c r="T11" s="17">
        <v>0.27217650206833</v>
      </c>
      <c r="U11" s="17">
        <v>0.29005867330153301</v>
      </c>
      <c r="V11" s="17">
        <v>0.31691131257781802</v>
      </c>
      <c r="W11" s="17">
        <v>0.159055883466135</v>
      </c>
      <c r="X11" s="17">
        <v>0.282367106964165</v>
      </c>
      <c r="Y11" s="17">
        <v>0.22358869256538</v>
      </c>
      <c r="Z11" s="17">
        <v>0.14386001455667799</v>
      </c>
      <c r="AA11" s="17">
        <v>0.29141980996005901</v>
      </c>
      <c r="AB11" s="17">
        <v>0.19889520894807999</v>
      </c>
      <c r="AC11" s="17">
        <v>0.22082154260074299</v>
      </c>
      <c r="AD11" s="17">
        <v>0.35884207198956702</v>
      </c>
      <c r="AE11" s="17"/>
      <c r="AF11" s="17">
        <v>0.28287361922195903</v>
      </c>
      <c r="AG11" s="17">
        <v>0.25883864731231099</v>
      </c>
      <c r="AH11" s="17">
        <v>0.21905072299558201</v>
      </c>
      <c r="AI11" s="17"/>
      <c r="AJ11" s="17">
        <v>0.28529567992475502</v>
      </c>
      <c r="AK11" s="17">
        <v>0.267077461849549</v>
      </c>
      <c r="AL11" s="17">
        <v>0.30619370802423002</v>
      </c>
      <c r="AM11" s="17">
        <v>0.12499169764071601</v>
      </c>
      <c r="AN11" s="17">
        <v>0.185750632018161</v>
      </c>
      <c r="AO11" s="17"/>
      <c r="AP11" s="17">
        <v>0.30939706149587398</v>
      </c>
      <c r="AQ11" s="17">
        <v>0.25150522130293801</v>
      </c>
      <c r="AR11" s="17">
        <v>0.37179321412969102</v>
      </c>
      <c r="AS11" s="17">
        <v>0.27164545098623499</v>
      </c>
      <c r="AT11" s="17">
        <v>0.196913955430321</v>
      </c>
      <c r="AU11" s="17"/>
      <c r="AV11" s="17">
        <v>0.24750423396698901</v>
      </c>
      <c r="AW11" s="17">
        <v>0.26140928322587498</v>
      </c>
      <c r="AX11" s="17">
        <v>0.24675281235681201</v>
      </c>
      <c r="AY11" s="17">
        <v>0.336854607435637</v>
      </c>
      <c r="AZ11" s="17">
        <v>0.338051997331836</v>
      </c>
    </row>
    <row r="12" spans="2:52" ht="45">
      <c r="B12" s="18" t="s">
        <v>337</v>
      </c>
      <c r="C12" s="17">
        <v>0.137858291234982</v>
      </c>
      <c r="D12" s="17">
        <v>0.13957126139804599</v>
      </c>
      <c r="E12" s="17">
        <v>0.13591326119535199</v>
      </c>
      <c r="F12" s="17"/>
      <c r="G12" s="17">
        <v>0.139338561734967</v>
      </c>
      <c r="H12" s="17">
        <v>0.12646487388074101</v>
      </c>
      <c r="I12" s="17">
        <v>0.13469171471490199</v>
      </c>
      <c r="J12" s="17">
        <v>0.10436559505272699</v>
      </c>
      <c r="K12" s="17">
        <v>0.17259271453798999</v>
      </c>
      <c r="L12" s="17">
        <v>0.149694114996553</v>
      </c>
      <c r="M12" s="17"/>
      <c r="N12" s="17">
        <v>0.109896406776122</v>
      </c>
      <c r="O12" s="17">
        <v>0.119298021353838</v>
      </c>
      <c r="P12" s="17">
        <v>0.16989836660131699</v>
      </c>
      <c r="Q12" s="17">
        <v>0.15936318327398699</v>
      </c>
      <c r="R12" s="17"/>
      <c r="S12" s="17">
        <v>0.12700804125005399</v>
      </c>
      <c r="T12" s="17">
        <v>9.5840419960657897E-2</v>
      </c>
      <c r="U12" s="17">
        <v>0.21102445705653899</v>
      </c>
      <c r="V12" s="17">
        <v>0.17262207524277001</v>
      </c>
      <c r="W12" s="17">
        <v>0.16530559500785</v>
      </c>
      <c r="X12" s="17">
        <v>0.15158116056239601</v>
      </c>
      <c r="Y12" s="17">
        <v>0.162525126055965</v>
      </c>
      <c r="Z12" s="17">
        <v>0.113849069292315</v>
      </c>
      <c r="AA12" s="17">
        <v>9.9630207175723601E-2</v>
      </c>
      <c r="AB12" s="17">
        <v>0.135183635649753</v>
      </c>
      <c r="AC12" s="17">
        <v>0.165540706904723</v>
      </c>
      <c r="AD12" s="17">
        <v>3.3538316302916399E-2</v>
      </c>
      <c r="AE12" s="17"/>
      <c r="AF12" s="17">
        <v>0.13646511776945899</v>
      </c>
      <c r="AG12" s="17">
        <v>0.13648601743182801</v>
      </c>
      <c r="AH12" s="17">
        <v>0.14769328211413599</v>
      </c>
      <c r="AI12" s="17"/>
      <c r="AJ12" s="17">
        <v>0.15924132211381001</v>
      </c>
      <c r="AK12" s="17">
        <v>0.118241144037875</v>
      </c>
      <c r="AL12" s="17">
        <v>0.21335743622168901</v>
      </c>
      <c r="AM12" s="17">
        <v>0</v>
      </c>
      <c r="AN12" s="17">
        <v>0.146483766227503</v>
      </c>
      <c r="AO12" s="17"/>
      <c r="AP12" s="17">
        <v>0.144575860766785</v>
      </c>
      <c r="AQ12" s="17">
        <v>0.15045190403080599</v>
      </c>
      <c r="AR12" s="17">
        <v>0.18553638670425901</v>
      </c>
      <c r="AS12" s="17">
        <v>0.109778432464624</v>
      </c>
      <c r="AT12" s="17">
        <v>0.136463000532595</v>
      </c>
      <c r="AU12" s="17"/>
      <c r="AV12" s="17">
        <v>0.153998419632073</v>
      </c>
      <c r="AW12" s="17">
        <v>0.182908433233538</v>
      </c>
      <c r="AX12" s="17">
        <v>0.127276040795328</v>
      </c>
      <c r="AY12" s="17">
        <v>5.9302206849663898E-2</v>
      </c>
      <c r="AZ12" s="17">
        <v>0.111411231309185</v>
      </c>
    </row>
    <row r="13" spans="2:52" ht="45">
      <c r="B13" s="18" t="s">
        <v>338</v>
      </c>
      <c r="C13" s="17">
        <v>7.1888574939248398E-2</v>
      </c>
      <c r="D13" s="17">
        <v>6.0698230661275103E-2</v>
      </c>
      <c r="E13" s="17">
        <v>8.1174016378511196E-2</v>
      </c>
      <c r="F13" s="17"/>
      <c r="G13" s="17">
        <v>7.8943803939688403E-2</v>
      </c>
      <c r="H13" s="17">
        <v>4.2097810556097903E-2</v>
      </c>
      <c r="I13" s="17">
        <v>4.82646365931369E-2</v>
      </c>
      <c r="J13" s="17">
        <v>0.117352307156773</v>
      </c>
      <c r="K13" s="17">
        <v>8.7823438117277303E-2</v>
      </c>
      <c r="L13" s="17">
        <v>6.1276569127698903E-2</v>
      </c>
      <c r="M13" s="17"/>
      <c r="N13" s="17">
        <v>6.1784137534519203E-2</v>
      </c>
      <c r="O13" s="17">
        <v>7.6612085938076502E-2</v>
      </c>
      <c r="P13" s="17">
        <v>6.5583514365368703E-2</v>
      </c>
      <c r="Q13" s="17">
        <v>7.8937443749486497E-2</v>
      </c>
      <c r="R13" s="17"/>
      <c r="S13" s="17">
        <v>5.3309592194070499E-2</v>
      </c>
      <c r="T13" s="17">
        <v>7.6443885253751703E-2</v>
      </c>
      <c r="U13" s="17">
        <v>5.6183841768216301E-2</v>
      </c>
      <c r="V13" s="17">
        <v>1.7996062983951299E-2</v>
      </c>
      <c r="W13" s="17">
        <v>0.133348574958808</v>
      </c>
      <c r="X13" s="17">
        <v>5.5660699590422101E-2</v>
      </c>
      <c r="Y13" s="17">
        <v>0.109795115151783</v>
      </c>
      <c r="Z13" s="17">
        <v>8.0794016720421802E-2</v>
      </c>
      <c r="AA13" s="17">
        <v>8.4189752404028595E-2</v>
      </c>
      <c r="AB13" s="17">
        <v>0.11858948844570801</v>
      </c>
      <c r="AC13" s="17">
        <v>5.9070455898255297E-2</v>
      </c>
      <c r="AD13" s="17">
        <v>3.06548177414484E-2</v>
      </c>
      <c r="AE13" s="17"/>
      <c r="AF13" s="17">
        <v>7.8474550874794699E-2</v>
      </c>
      <c r="AG13" s="17">
        <v>7.5021065107948398E-2</v>
      </c>
      <c r="AH13" s="17">
        <v>4.97672892367748E-2</v>
      </c>
      <c r="AI13" s="17"/>
      <c r="AJ13" s="17">
        <v>6.5887223351646998E-2</v>
      </c>
      <c r="AK13" s="17">
        <v>7.5715869249854795E-2</v>
      </c>
      <c r="AL13" s="17">
        <v>0.125372759455364</v>
      </c>
      <c r="AM13" s="17">
        <v>0.105607667381479</v>
      </c>
      <c r="AN13" s="17">
        <v>7.2592652836388702E-2</v>
      </c>
      <c r="AO13" s="17"/>
      <c r="AP13" s="17">
        <v>5.3490446816502599E-2</v>
      </c>
      <c r="AQ13" s="17">
        <v>7.2080340386386901E-2</v>
      </c>
      <c r="AR13" s="17">
        <v>0.11058929654147499</v>
      </c>
      <c r="AS13" s="17">
        <v>8.8002891541501094E-2</v>
      </c>
      <c r="AT13" s="17">
        <v>6.4473412869002503E-2</v>
      </c>
      <c r="AU13" s="17"/>
      <c r="AV13" s="17">
        <v>7.1501898709025499E-2</v>
      </c>
      <c r="AW13" s="17">
        <v>0.10000521329826</v>
      </c>
      <c r="AX13" s="17">
        <v>7.8667173774866997E-2</v>
      </c>
      <c r="AY13" s="17">
        <v>1.4329657941049101E-2</v>
      </c>
      <c r="AZ13" s="17">
        <v>5.4092036998588902E-2</v>
      </c>
    </row>
    <row r="14" spans="2:52" ht="30">
      <c r="B14" s="18" t="s">
        <v>339</v>
      </c>
      <c r="C14" s="17">
        <v>5.8039272252456302E-2</v>
      </c>
      <c r="D14" s="17">
        <v>7.0131574505273103E-2</v>
      </c>
      <c r="E14" s="17">
        <v>4.7258256798732898E-2</v>
      </c>
      <c r="F14" s="17"/>
      <c r="G14" s="17">
        <v>3.5453780326535803E-2</v>
      </c>
      <c r="H14" s="17">
        <v>4.91239883302442E-2</v>
      </c>
      <c r="I14" s="17">
        <v>6.41302623682352E-2</v>
      </c>
      <c r="J14" s="17">
        <v>6.5185168537893107E-2</v>
      </c>
      <c r="K14" s="17">
        <v>5.5871794118495799E-2</v>
      </c>
      <c r="L14" s="17">
        <v>7.3095970130095195E-2</v>
      </c>
      <c r="M14" s="17"/>
      <c r="N14" s="17">
        <v>3.94976037442369E-2</v>
      </c>
      <c r="O14" s="17">
        <v>6.7619911463004195E-2</v>
      </c>
      <c r="P14" s="17">
        <v>4.9345239235279698E-2</v>
      </c>
      <c r="Q14" s="17">
        <v>7.41114708100995E-2</v>
      </c>
      <c r="R14" s="17"/>
      <c r="S14" s="17">
        <v>3.3034399095609901E-2</v>
      </c>
      <c r="T14" s="17">
        <v>7.1874729251420799E-2</v>
      </c>
      <c r="U14" s="17">
        <v>2.2408463409895898E-2</v>
      </c>
      <c r="V14" s="17">
        <v>4.7359271759996803E-2</v>
      </c>
      <c r="W14" s="17">
        <v>6.1051744015165298E-2</v>
      </c>
      <c r="X14" s="17">
        <v>1.3073244065156499E-2</v>
      </c>
      <c r="Y14" s="17">
        <v>5.1749107080626897E-2</v>
      </c>
      <c r="Z14" s="17">
        <v>8.0263917971379203E-2</v>
      </c>
      <c r="AA14" s="17">
        <v>7.6895357639340106E-2</v>
      </c>
      <c r="AB14" s="17">
        <v>0.127037209148887</v>
      </c>
      <c r="AC14" s="17">
        <v>6.1907399808804699E-2</v>
      </c>
      <c r="AD14" s="17">
        <v>7.8116995946533194E-2</v>
      </c>
      <c r="AE14" s="17"/>
      <c r="AF14" s="17">
        <v>5.3359073406243303E-2</v>
      </c>
      <c r="AG14" s="17">
        <v>5.2000993375704803E-2</v>
      </c>
      <c r="AH14" s="17">
        <v>9.0262196534946895E-2</v>
      </c>
      <c r="AI14" s="17"/>
      <c r="AJ14" s="17">
        <v>5.7614379117280998E-2</v>
      </c>
      <c r="AK14" s="17">
        <v>4.0112825600614702E-2</v>
      </c>
      <c r="AL14" s="17">
        <v>6.9753782898401506E-2</v>
      </c>
      <c r="AM14" s="17">
        <v>0.10533783291599801</v>
      </c>
      <c r="AN14" s="17">
        <v>0.100553351055497</v>
      </c>
      <c r="AO14" s="17"/>
      <c r="AP14" s="17">
        <v>4.8137238171021501E-2</v>
      </c>
      <c r="AQ14" s="17">
        <v>5.9753171178944402E-2</v>
      </c>
      <c r="AR14" s="17">
        <v>2.78593695775235E-2</v>
      </c>
      <c r="AS14" s="17">
        <v>5.0306735126128301E-2</v>
      </c>
      <c r="AT14" s="17">
        <v>6.66329366443148E-2</v>
      </c>
      <c r="AU14" s="17"/>
      <c r="AV14" s="17">
        <v>8.5203126322637796E-2</v>
      </c>
      <c r="AW14" s="17">
        <v>5.69715691759985E-2</v>
      </c>
      <c r="AX14" s="17">
        <v>4.5606142016194902E-2</v>
      </c>
      <c r="AY14" s="17">
        <v>1.1390529721754901E-2</v>
      </c>
      <c r="AZ14" s="17">
        <v>6.9151306782796504E-2</v>
      </c>
    </row>
    <row r="15" spans="2:52">
      <c r="B15" s="18" t="s">
        <v>107</v>
      </c>
      <c r="C15" s="19">
        <v>0.124091885594257</v>
      </c>
      <c r="D15" s="19">
        <v>0.107166473889532</v>
      </c>
      <c r="E15" s="19">
        <v>0.14097468743914399</v>
      </c>
      <c r="F15" s="19"/>
      <c r="G15" s="19">
        <v>4.0330962425717702E-2</v>
      </c>
      <c r="H15" s="19">
        <v>0.122684532348299</v>
      </c>
      <c r="I15" s="19">
        <v>0.12881409655517101</v>
      </c>
      <c r="J15" s="19">
        <v>0.124996421513174</v>
      </c>
      <c r="K15" s="19">
        <v>0.19804145274358201</v>
      </c>
      <c r="L15" s="19">
        <v>0.12521142983356501</v>
      </c>
      <c r="M15" s="19"/>
      <c r="N15" s="19">
        <v>8.9504665875781902E-2</v>
      </c>
      <c r="O15" s="19">
        <v>0.144188832345236</v>
      </c>
      <c r="P15" s="19">
        <v>0.101255549577539</v>
      </c>
      <c r="Q15" s="19">
        <v>0.153115373464179</v>
      </c>
      <c r="R15" s="19"/>
      <c r="S15" s="19">
        <v>8.4329820905823596E-2</v>
      </c>
      <c r="T15" s="19">
        <v>0.12517896772274101</v>
      </c>
      <c r="U15" s="19">
        <v>0.12417899920211101</v>
      </c>
      <c r="V15" s="19">
        <v>7.8328505664457301E-2</v>
      </c>
      <c r="W15" s="19">
        <v>0.12557502041458199</v>
      </c>
      <c r="X15" s="19">
        <v>0.14064443673357299</v>
      </c>
      <c r="Y15" s="19">
        <v>0.13222270591747001</v>
      </c>
      <c r="Z15" s="19">
        <v>0.13049718611979</v>
      </c>
      <c r="AA15" s="19">
        <v>0.127408414757474</v>
      </c>
      <c r="AB15" s="19">
        <v>0.14017970858529599</v>
      </c>
      <c r="AC15" s="19">
        <v>0.21781470669362499</v>
      </c>
      <c r="AD15" s="19">
        <v>0.14006780856473999</v>
      </c>
      <c r="AE15" s="19"/>
      <c r="AF15" s="19">
        <v>0.126636145968236</v>
      </c>
      <c r="AG15" s="19">
        <v>0.113473379119754</v>
      </c>
      <c r="AH15" s="19">
        <v>0.176706926606293</v>
      </c>
      <c r="AI15" s="19"/>
      <c r="AJ15" s="19">
        <v>9.4447160793953405E-2</v>
      </c>
      <c r="AK15" s="19">
        <v>0.12192981683191501</v>
      </c>
      <c r="AL15" s="19">
        <v>6.3210819437718696E-2</v>
      </c>
      <c r="AM15" s="19">
        <v>6.0565269854818103E-2</v>
      </c>
      <c r="AN15" s="19">
        <v>0.20247646646036599</v>
      </c>
      <c r="AO15" s="19"/>
      <c r="AP15" s="19">
        <v>9.6771911935581406E-2</v>
      </c>
      <c r="AQ15" s="19">
        <v>9.5799520705216995E-2</v>
      </c>
      <c r="AR15" s="19">
        <v>5.7917949617022201E-2</v>
      </c>
      <c r="AS15" s="19">
        <v>0.110194888060515</v>
      </c>
      <c r="AT15" s="19">
        <v>0.28774446419300498</v>
      </c>
      <c r="AU15" s="19"/>
      <c r="AV15" s="19">
        <v>0.13577700847126201</v>
      </c>
      <c r="AW15" s="19">
        <v>9.7518457186138302E-2</v>
      </c>
      <c r="AX15" s="19">
        <v>0.11365312399024299</v>
      </c>
      <c r="AY15" s="19">
        <v>0.117673959673168</v>
      </c>
      <c r="AZ15" s="19">
        <v>8.40864051054621E-2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1028</v>
      </c>
      <c r="D7" s="10">
        <v>512</v>
      </c>
      <c r="E7" s="10">
        <v>511</v>
      </c>
      <c r="F7" s="10"/>
      <c r="G7" s="10">
        <v>124</v>
      </c>
      <c r="H7" s="10">
        <v>163</v>
      </c>
      <c r="I7" s="10">
        <v>200</v>
      </c>
      <c r="J7" s="10">
        <v>173</v>
      </c>
      <c r="K7" s="10">
        <v>140</v>
      </c>
      <c r="L7" s="10">
        <v>228</v>
      </c>
      <c r="M7" s="10"/>
      <c r="N7" s="10">
        <v>319</v>
      </c>
      <c r="O7" s="10">
        <v>293</v>
      </c>
      <c r="P7" s="10">
        <v>192</v>
      </c>
      <c r="Q7" s="10">
        <v>223</v>
      </c>
      <c r="R7" s="10"/>
      <c r="S7" s="10">
        <v>138</v>
      </c>
      <c r="T7" s="10">
        <v>145</v>
      </c>
      <c r="U7" s="10">
        <v>72</v>
      </c>
      <c r="V7" s="10">
        <v>114</v>
      </c>
      <c r="W7" s="10">
        <v>75</v>
      </c>
      <c r="X7" s="10">
        <v>94</v>
      </c>
      <c r="Y7" s="10">
        <v>92</v>
      </c>
      <c r="Z7" s="10">
        <v>42</v>
      </c>
      <c r="AA7" s="10">
        <v>122</v>
      </c>
      <c r="AB7" s="10">
        <v>63</v>
      </c>
      <c r="AC7" s="10">
        <v>40</v>
      </c>
      <c r="AD7" s="10">
        <v>31</v>
      </c>
      <c r="AE7" s="10"/>
      <c r="AF7" s="10">
        <v>356</v>
      </c>
      <c r="AG7" s="10">
        <v>408</v>
      </c>
      <c r="AH7" s="10">
        <v>169</v>
      </c>
      <c r="AI7" s="10"/>
      <c r="AJ7" s="10">
        <v>367</v>
      </c>
      <c r="AK7" s="10">
        <v>287</v>
      </c>
      <c r="AL7" s="10">
        <v>78</v>
      </c>
      <c r="AM7" s="10">
        <v>14</v>
      </c>
      <c r="AN7" s="10">
        <v>146</v>
      </c>
      <c r="AO7" s="10"/>
      <c r="AP7" s="10">
        <v>195</v>
      </c>
      <c r="AQ7" s="10">
        <v>394</v>
      </c>
      <c r="AR7" s="10">
        <v>83</v>
      </c>
      <c r="AS7" s="10">
        <v>115</v>
      </c>
      <c r="AT7" s="10">
        <v>89</v>
      </c>
      <c r="AU7" s="10"/>
      <c r="AV7" s="10">
        <v>254</v>
      </c>
      <c r="AW7" s="10">
        <v>214</v>
      </c>
      <c r="AX7" s="10">
        <v>298</v>
      </c>
      <c r="AY7" s="10">
        <v>95</v>
      </c>
      <c r="AZ7" s="10">
        <v>21</v>
      </c>
    </row>
    <row r="8" spans="2:52" ht="30" customHeight="1">
      <c r="B8" s="11" t="s">
        <v>68</v>
      </c>
      <c r="C8" s="11">
        <v>1021</v>
      </c>
      <c r="D8" s="11">
        <v>498</v>
      </c>
      <c r="E8" s="11">
        <v>518</v>
      </c>
      <c r="F8" s="11"/>
      <c r="G8" s="11">
        <v>136</v>
      </c>
      <c r="H8" s="11">
        <v>163</v>
      </c>
      <c r="I8" s="11">
        <v>193</v>
      </c>
      <c r="J8" s="11">
        <v>172</v>
      </c>
      <c r="K8" s="11">
        <v>136</v>
      </c>
      <c r="L8" s="11">
        <v>222</v>
      </c>
      <c r="M8" s="11"/>
      <c r="N8" s="11">
        <v>284</v>
      </c>
      <c r="O8" s="11">
        <v>268</v>
      </c>
      <c r="P8" s="11">
        <v>228</v>
      </c>
      <c r="Q8" s="11">
        <v>241</v>
      </c>
      <c r="R8" s="11"/>
      <c r="S8" s="11">
        <v>142</v>
      </c>
      <c r="T8" s="11">
        <v>132</v>
      </c>
      <c r="U8" s="11">
        <v>71</v>
      </c>
      <c r="V8" s="11">
        <v>110</v>
      </c>
      <c r="W8" s="11">
        <v>72</v>
      </c>
      <c r="X8" s="11">
        <v>98</v>
      </c>
      <c r="Y8" s="11">
        <v>84</v>
      </c>
      <c r="Z8" s="11">
        <v>37</v>
      </c>
      <c r="AA8" s="11">
        <v>118</v>
      </c>
      <c r="AB8" s="11">
        <v>81</v>
      </c>
      <c r="AC8" s="11">
        <v>42</v>
      </c>
      <c r="AD8" s="11">
        <v>34</v>
      </c>
      <c r="AE8" s="11"/>
      <c r="AF8" s="11">
        <v>350</v>
      </c>
      <c r="AG8" s="11">
        <v>394</v>
      </c>
      <c r="AH8" s="11">
        <v>174</v>
      </c>
      <c r="AI8" s="11"/>
      <c r="AJ8" s="11">
        <v>354</v>
      </c>
      <c r="AK8" s="11">
        <v>280</v>
      </c>
      <c r="AL8" s="11">
        <v>75</v>
      </c>
      <c r="AM8" s="11">
        <v>13</v>
      </c>
      <c r="AN8" s="11">
        <v>150</v>
      </c>
      <c r="AO8" s="11"/>
      <c r="AP8" s="11">
        <v>185</v>
      </c>
      <c r="AQ8" s="11">
        <v>396</v>
      </c>
      <c r="AR8" s="11">
        <v>80</v>
      </c>
      <c r="AS8" s="11">
        <v>111</v>
      </c>
      <c r="AT8" s="11">
        <v>87</v>
      </c>
      <c r="AU8" s="11"/>
      <c r="AV8" s="11">
        <v>261</v>
      </c>
      <c r="AW8" s="11">
        <v>222</v>
      </c>
      <c r="AX8" s="11">
        <v>287</v>
      </c>
      <c r="AY8" s="11">
        <v>88</v>
      </c>
      <c r="AZ8" s="11">
        <v>17</v>
      </c>
    </row>
    <row r="9" spans="2:52" ht="45">
      <c r="B9" s="18" t="s">
        <v>334</v>
      </c>
      <c r="C9" s="17">
        <v>6.6222879575543001E-2</v>
      </c>
      <c r="D9" s="17">
        <v>6.34773920894037E-2</v>
      </c>
      <c r="E9" s="17">
        <v>6.9540507911028004E-2</v>
      </c>
      <c r="F9" s="17"/>
      <c r="G9" s="17">
        <v>0.101594085408163</v>
      </c>
      <c r="H9" s="17">
        <v>0.125633153606274</v>
      </c>
      <c r="I9" s="17">
        <v>6.0560926981496697E-2</v>
      </c>
      <c r="J9" s="17">
        <v>6.1153786944713101E-2</v>
      </c>
      <c r="K9" s="17">
        <v>3.90401624375427E-2</v>
      </c>
      <c r="L9" s="17">
        <v>2.63567685928527E-2</v>
      </c>
      <c r="M9" s="17"/>
      <c r="N9" s="17">
        <v>8.0158221235900301E-2</v>
      </c>
      <c r="O9" s="17">
        <v>5.2857934763173298E-2</v>
      </c>
      <c r="P9" s="17">
        <v>6.2912004782546896E-2</v>
      </c>
      <c r="Q9" s="17">
        <v>6.8041984834287597E-2</v>
      </c>
      <c r="R9" s="17"/>
      <c r="S9" s="17">
        <v>0.101046676346823</v>
      </c>
      <c r="T9" s="17">
        <v>4.8954081753714601E-2</v>
      </c>
      <c r="U9" s="17">
        <v>5.9374905684859001E-2</v>
      </c>
      <c r="V9" s="17">
        <v>3.24429138888635E-2</v>
      </c>
      <c r="W9" s="17">
        <v>7.2525582613635606E-2</v>
      </c>
      <c r="X9" s="17">
        <v>8.9258291273644805E-2</v>
      </c>
      <c r="Y9" s="17">
        <v>6.6929457708462606E-2</v>
      </c>
      <c r="Z9" s="17">
        <v>7.2388655226947901E-2</v>
      </c>
      <c r="AA9" s="17">
        <v>4.9479310365676397E-2</v>
      </c>
      <c r="AB9" s="17">
        <v>9.9482647965839194E-2</v>
      </c>
      <c r="AC9" s="17">
        <v>1.63080392316595E-2</v>
      </c>
      <c r="AD9" s="17">
        <v>6.29705525567614E-2</v>
      </c>
      <c r="AE9" s="17"/>
      <c r="AF9" s="17">
        <v>4.2472586852375198E-2</v>
      </c>
      <c r="AG9" s="17">
        <v>7.5120325982852704E-2</v>
      </c>
      <c r="AH9" s="17">
        <v>7.4833061965573905E-2</v>
      </c>
      <c r="AI9" s="17"/>
      <c r="AJ9" s="17">
        <v>4.6349986897118403E-2</v>
      </c>
      <c r="AK9" s="17">
        <v>9.1413328282195394E-2</v>
      </c>
      <c r="AL9" s="17">
        <v>5.1458395828242201E-2</v>
      </c>
      <c r="AM9" s="17">
        <v>0</v>
      </c>
      <c r="AN9" s="17">
        <v>6.3427146822459604E-2</v>
      </c>
      <c r="AO9" s="17"/>
      <c r="AP9" s="17">
        <v>6.5800402773760994E-2</v>
      </c>
      <c r="AQ9" s="17">
        <v>7.5051944895096603E-2</v>
      </c>
      <c r="AR9" s="17">
        <v>7.9048749884754299E-2</v>
      </c>
      <c r="AS9" s="17">
        <v>1.5731659344862699E-2</v>
      </c>
      <c r="AT9" s="17">
        <v>2.21781731463861E-2</v>
      </c>
      <c r="AU9" s="17"/>
      <c r="AV9" s="17">
        <v>4.5515529695240198E-2</v>
      </c>
      <c r="AW9" s="17">
        <v>4.5916712603107701E-2</v>
      </c>
      <c r="AX9" s="17">
        <v>9.2706816798427905E-2</v>
      </c>
      <c r="AY9" s="17">
        <v>0.13222563836391399</v>
      </c>
      <c r="AZ9" s="17">
        <v>0.138109917103999</v>
      </c>
    </row>
    <row r="10" spans="2:52" ht="45">
      <c r="B10" s="18" t="s">
        <v>335</v>
      </c>
      <c r="C10" s="17">
        <v>0.21355345458478101</v>
      </c>
      <c r="D10" s="17">
        <v>0.24750585555868199</v>
      </c>
      <c r="E10" s="17">
        <v>0.18126197645306599</v>
      </c>
      <c r="F10" s="17"/>
      <c r="G10" s="17">
        <v>0.24585426117444301</v>
      </c>
      <c r="H10" s="17">
        <v>0.29135157056345501</v>
      </c>
      <c r="I10" s="17">
        <v>0.25964761661921198</v>
      </c>
      <c r="J10" s="17">
        <v>0.22802039262381801</v>
      </c>
      <c r="K10" s="17">
        <v>0.16815292803490101</v>
      </c>
      <c r="L10" s="17">
        <v>0.11300782110096901</v>
      </c>
      <c r="M10" s="17"/>
      <c r="N10" s="17">
        <v>0.22307534003273799</v>
      </c>
      <c r="O10" s="17">
        <v>0.190133339574108</v>
      </c>
      <c r="P10" s="17">
        <v>0.24723172653835401</v>
      </c>
      <c r="Q10" s="17">
        <v>0.197421733505561</v>
      </c>
      <c r="R10" s="17"/>
      <c r="S10" s="17">
        <v>0.249649082319366</v>
      </c>
      <c r="T10" s="17">
        <v>0.17279305613520499</v>
      </c>
      <c r="U10" s="17">
        <v>0.174015812032772</v>
      </c>
      <c r="V10" s="17">
        <v>0.23046967595377399</v>
      </c>
      <c r="W10" s="17">
        <v>0.15960783759889399</v>
      </c>
      <c r="X10" s="17">
        <v>0.17260831879871399</v>
      </c>
      <c r="Y10" s="17">
        <v>0.156464551009669</v>
      </c>
      <c r="Z10" s="17">
        <v>0.28424983795640602</v>
      </c>
      <c r="AA10" s="17">
        <v>0.277612231920148</v>
      </c>
      <c r="AB10" s="17">
        <v>0.227870533712692</v>
      </c>
      <c r="AC10" s="17">
        <v>0.25466124240388999</v>
      </c>
      <c r="AD10" s="17">
        <v>0.23663064739713</v>
      </c>
      <c r="AE10" s="17"/>
      <c r="AF10" s="17">
        <v>0.23174588395915399</v>
      </c>
      <c r="AG10" s="17">
        <v>0.20416606112963601</v>
      </c>
      <c r="AH10" s="17">
        <v>0.22037899823861701</v>
      </c>
      <c r="AI10" s="17"/>
      <c r="AJ10" s="17">
        <v>0.21761249005140801</v>
      </c>
      <c r="AK10" s="17">
        <v>0.24563011461030201</v>
      </c>
      <c r="AL10" s="17">
        <v>0.23056152279183401</v>
      </c>
      <c r="AM10" s="17">
        <v>0.36371300716336202</v>
      </c>
      <c r="AN10" s="17">
        <v>0.15387621223577999</v>
      </c>
      <c r="AO10" s="17"/>
      <c r="AP10" s="17">
        <v>0.229921768112376</v>
      </c>
      <c r="AQ10" s="17">
        <v>0.26448983750819499</v>
      </c>
      <c r="AR10" s="17">
        <v>0.19012225611844999</v>
      </c>
      <c r="AS10" s="17">
        <v>0.20720719826350201</v>
      </c>
      <c r="AT10" s="17">
        <v>0.111169449104472</v>
      </c>
      <c r="AU10" s="17"/>
      <c r="AV10" s="17">
        <v>0.206582319687619</v>
      </c>
      <c r="AW10" s="17">
        <v>0.21370633087608701</v>
      </c>
      <c r="AX10" s="17">
        <v>0.21114335491213701</v>
      </c>
      <c r="AY10" s="17">
        <v>0.31704086046883401</v>
      </c>
      <c r="AZ10" s="17">
        <v>0.20721142173947299</v>
      </c>
    </row>
    <row r="11" spans="2:52" ht="45">
      <c r="B11" s="18" t="s">
        <v>336</v>
      </c>
      <c r="C11" s="17">
        <v>0.25094232149380202</v>
      </c>
      <c r="D11" s="17">
        <v>0.25350747441277599</v>
      </c>
      <c r="E11" s="17">
        <v>0.249146572671368</v>
      </c>
      <c r="F11" s="17"/>
      <c r="G11" s="17">
        <v>0.28073076690208398</v>
      </c>
      <c r="H11" s="17">
        <v>0.20086107867026901</v>
      </c>
      <c r="I11" s="17">
        <v>0.245150621936225</v>
      </c>
      <c r="J11" s="17">
        <v>0.218378282284868</v>
      </c>
      <c r="K11" s="17">
        <v>0.25788546370246102</v>
      </c>
      <c r="L11" s="17">
        <v>0.29546707749305201</v>
      </c>
      <c r="M11" s="17"/>
      <c r="N11" s="17">
        <v>0.26963080677913998</v>
      </c>
      <c r="O11" s="17">
        <v>0.26169456822146397</v>
      </c>
      <c r="P11" s="17">
        <v>0.283372379236635</v>
      </c>
      <c r="Q11" s="17">
        <v>0.18749721431581801</v>
      </c>
      <c r="R11" s="17"/>
      <c r="S11" s="17">
        <v>0.25167585723347202</v>
      </c>
      <c r="T11" s="17">
        <v>0.293260195908851</v>
      </c>
      <c r="U11" s="17">
        <v>0.27376270533764901</v>
      </c>
      <c r="V11" s="17">
        <v>0.26739913733940501</v>
      </c>
      <c r="W11" s="17">
        <v>0.28499153104609398</v>
      </c>
      <c r="X11" s="17">
        <v>0.22849952886078301</v>
      </c>
      <c r="Y11" s="17">
        <v>0.24371608930770799</v>
      </c>
      <c r="Z11" s="17">
        <v>0.163018808229731</v>
      </c>
      <c r="AA11" s="17">
        <v>0.27366341184689702</v>
      </c>
      <c r="AB11" s="17">
        <v>0.17188115972882301</v>
      </c>
      <c r="AC11" s="17">
        <v>0.26250509841671898</v>
      </c>
      <c r="AD11" s="17">
        <v>0.18593405031395299</v>
      </c>
      <c r="AE11" s="17"/>
      <c r="AF11" s="17">
        <v>0.25125261692664702</v>
      </c>
      <c r="AG11" s="17">
        <v>0.27925367448660099</v>
      </c>
      <c r="AH11" s="17">
        <v>0.18362561818876799</v>
      </c>
      <c r="AI11" s="17"/>
      <c r="AJ11" s="17">
        <v>0.29067870178898297</v>
      </c>
      <c r="AK11" s="17">
        <v>0.27288345233609201</v>
      </c>
      <c r="AL11" s="17">
        <v>0.28038761006389101</v>
      </c>
      <c r="AM11" s="17">
        <v>0.12618734719555999</v>
      </c>
      <c r="AN11" s="17">
        <v>0.15166101630098799</v>
      </c>
      <c r="AO11" s="17"/>
      <c r="AP11" s="17">
        <v>0.25038562190360403</v>
      </c>
      <c r="AQ11" s="17">
        <v>0.24726461884842499</v>
      </c>
      <c r="AR11" s="17">
        <v>0.28421614586767802</v>
      </c>
      <c r="AS11" s="17">
        <v>0.32130634855835</v>
      </c>
      <c r="AT11" s="17">
        <v>0.234660800799494</v>
      </c>
      <c r="AU11" s="17"/>
      <c r="AV11" s="17">
        <v>0.26580377580178799</v>
      </c>
      <c r="AW11" s="17">
        <v>0.22328794819843101</v>
      </c>
      <c r="AX11" s="17">
        <v>0.25634748193838802</v>
      </c>
      <c r="AY11" s="17">
        <v>0.214633064235486</v>
      </c>
      <c r="AZ11" s="17">
        <v>0.27235275297885497</v>
      </c>
    </row>
    <row r="12" spans="2:52" ht="45">
      <c r="B12" s="18" t="s">
        <v>337</v>
      </c>
      <c r="C12" s="17">
        <v>0.13436556745445999</v>
      </c>
      <c r="D12" s="17">
        <v>0.125688645879245</v>
      </c>
      <c r="E12" s="17">
        <v>0.14120278180696599</v>
      </c>
      <c r="F12" s="17"/>
      <c r="G12" s="17">
        <v>0.18555762894730099</v>
      </c>
      <c r="H12" s="17">
        <v>9.5599832951863403E-2</v>
      </c>
      <c r="I12" s="17">
        <v>0.106427770099996</v>
      </c>
      <c r="J12" s="17">
        <v>9.8116857494466705E-2</v>
      </c>
      <c r="K12" s="17">
        <v>0.18147296948859701</v>
      </c>
      <c r="L12" s="17">
        <v>0.15497468775392401</v>
      </c>
      <c r="M12" s="17"/>
      <c r="N12" s="17">
        <v>0.14167639629807199</v>
      </c>
      <c r="O12" s="17">
        <v>0.121438685908359</v>
      </c>
      <c r="P12" s="17">
        <v>0.12374021943553699</v>
      </c>
      <c r="Q12" s="17">
        <v>0.15064399566407999</v>
      </c>
      <c r="R12" s="17"/>
      <c r="S12" s="17">
        <v>0.11103093113788599</v>
      </c>
      <c r="T12" s="17">
        <v>0.14503526895313101</v>
      </c>
      <c r="U12" s="17">
        <v>0.174142357897344</v>
      </c>
      <c r="V12" s="17">
        <v>0.14970946616031999</v>
      </c>
      <c r="W12" s="17">
        <v>0.16543177995393099</v>
      </c>
      <c r="X12" s="17">
        <v>0.16085545722376099</v>
      </c>
      <c r="Y12" s="17">
        <v>0.149478029871077</v>
      </c>
      <c r="Z12" s="17">
        <v>0.123497266135251</v>
      </c>
      <c r="AA12" s="17">
        <v>9.19025456492603E-2</v>
      </c>
      <c r="AB12" s="17">
        <v>7.5260250850922597E-2</v>
      </c>
      <c r="AC12" s="17">
        <v>0.13113558904188799</v>
      </c>
      <c r="AD12" s="17">
        <v>0.18359110677227899</v>
      </c>
      <c r="AE12" s="17"/>
      <c r="AF12" s="17">
        <v>0.11869377239835401</v>
      </c>
      <c r="AG12" s="17">
        <v>0.13476882638993001</v>
      </c>
      <c r="AH12" s="17">
        <v>0.12259813128144401</v>
      </c>
      <c r="AI12" s="17"/>
      <c r="AJ12" s="17">
        <v>0.15261738590707399</v>
      </c>
      <c r="AK12" s="17">
        <v>0.109903923817433</v>
      </c>
      <c r="AL12" s="17">
        <v>0.13041494537020501</v>
      </c>
      <c r="AM12" s="17">
        <v>0</v>
      </c>
      <c r="AN12" s="17">
        <v>0.14192461180190899</v>
      </c>
      <c r="AO12" s="17"/>
      <c r="AP12" s="17">
        <v>0.183254328123544</v>
      </c>
      <c r="AQ12" s="17">
        <v>0.114090442157377</v>
      </c>
      <c r="AR12" s="17">
        <v>0.126562271200098</v>
      </c>
      <c r="AS12" s="17">
        <v>0.13080853201187601</v>
      </c>
      <c r="AT12" s="17">
        <v>0.18646971448496899</v>
      </c>
      <c r="AU12" s="17"/>
      <c r="AV12" s="17">
        <v>0.140718968761671</v>
      </c>
      <c r="AW12" s="17">
        <v>0.14612232084180601</v>
      </c>
      <c r="AX12" s="17">
        <v>0.113268791403371</v>
      </c>
      <c r="AY12" s="17">
        <v>0.14982784478188599</v>
      </c>
      <c r="AZ12" s="17">
        <v>0</v>
      </c>
    </row>
    <row r="13" spans="2:52" ht="45">
      <c r="B13" s="18" t="s">
        <v>338</v>
      </c>
      <c r="C13" s="17">
        <v>0.12879579833117599</v>
      </c>
      <c r="D13" s="17">
        <v>0.109397298228537</v>
      </c>
      <c r="E13" s="17">
        <v>0.146961384847722</v>
      </c>
      <c r="F13" s="17"/>
      <c r="G13" s="17">
        <v>0.10621911927682701</v>
      </c>
      <c r="H13" s="17">
        <v>0.13305076695673501</v>
      </c>
      <c r="I13" s="17">
        <v>0.121908723787731</v>
      </c>
      <c r="J13" s="17">
        <v>0.163595964739358</v>
      </c>
      <c r="K13" s="17">
        <v>0.100150661448257</v>
      </c>
      <c r="L13" s="17">
        <v>0.136102886465154</v>
      </c>
      <c r="M13" s="17"/>
      <c r="N13" s="17">
        <v>0.11801547355559699</v>
      </c>
      <c r="O13" s="17">
        <v>0.134874632970408</v>
      </c>
      <c r="P13" s="17">
        <v>0.103410918944889</v>
      </c>
      <c r="Q13" s="17">
        <v>0.15915579114956299</v>
      </c>
      <c r="R13" s="17"/>
      <c r="S13" s="17">
        <v>0.12463934651114</v>
      </c>
      <c r="T13" s="17">
        <v>8.8919889822593301E-2</v>
      </c>
      <c r="U13" s="17">
        <v>0.139295188573241</v>
      </c>
      <c r="V13" s="17">
        <v>0.13180427683111501</v>
      </c>
      <c r="W13" s="17">
        <v>0.111212904482269</v>
      </c>
      <c r="X13" s="17">
        <v>0.17348688566529999</v>
      </c>
      <c r="Y13" s="17">
        <v>0.14611492774901699</v>
      </c>
      <c r="Z13" s="17">
        <v>0.151248160350859</v>
      </c>
      <c r="AA13" s="17">
        <v>0.14168185871496899</v>
      </c>
      <c r="AB13" s="17">
        <v>0.10696753765561499</v>
      </c>
      <c r="AC13" s="17">
        <v>0.14657033298138999</v>
      </c>
      <c r="AD13" s="17">
        <v>9.5770895407693901E-2</v>
      </c>
      <c r="AE13" s="17"/>
      <c r="AF13" s="17">
        <v>0.14602108892479701</v>
      </c>
      <c r="AG13" s="17">
        <v>0.11537946409793701</v>
      </c>
      <c r="AH13" s="17">
        <v>0.106224598194002</v>
      </c>
      <c r="AI13" s="17"/>
      <c r="AJ13" s="17">
        <v>0.113664763407626</v>
      </c>
      <c r="AK13" s="17">
        <v>0.115169048672076</v>
      </c>
      <c r="AL13" s="17">
        <v>0.110107144249148</v>
      </c>
      <c r="AM13" s="17">
        <v>0.155453309583095</v>
      </c>
      <c r="AN13" s="17">
        <v>0.18101205305711099</v>
      </c>
      <c r="AO13" s="17"/>
      <c r="AP13" s="17">
        <v>0.10136884162594299</v>
      </c>
      <c r="AQ13" s="17">
        <v>0.12835212564114101</v>
      </c>
      <c r="AR13" s="17">
        <v>0.13442641813707401</v>
      </c>
      <c r="AS13" s="17">
        <v>0.14648238399067701</v>
      </c>
      <c r="AT13" s="17">
        <v>0.13372958316084499</v>
      </c>
      <c r="AU13" s="17"/>
      <c r="AV13" s="17">
        <v>0.119717167285637</v>
      </c>
      <c r="AW13" s="17">
        <v>0.16932942786191801</v>
      </c>
      <c r="AX13" s="17">
        <v>0.13569326132724299</v>
      </c>
      <c r="AY13" s="17">
        <v>4.5129066208973001E-2</v>
      </c>
      <c r="AZ13" s="17">
        <v>0.17887617184305499</v>
      </c>
    </row>
    <row r="14" spans="2:52" ht="30">
      <c r="B14" s="18" t="s">
        <v>339</v>
      </c>
      <c r="C14" s="17">
        <v>8.1302780662500795E-2</v>
      </c>
      <c r="D14" s="17">
        <v>8.4363678151973001E-2</v>
      </c>
      <c r="E14" s="17">
        <v>7.7368226422737205E-2</v>
      </c>
      <c r="F14" s="17"/>
      <c r="G14" s="17">
        <v>4.0723587173477398E-2</v>
      </c>
      <c r="H14" s="17">
        <v>5.5367345094814703E-2</v>
      </c>
      <c r="I14" s="17">
        <v>6.0506029764857902E-2</v>
      </c>
      <c r="J14" s="17">
        <v>6.2973034170680398E-2</v>
      </c>
      <c r="K14" s="17">
        <v>0.103899689859369</v>
      </c>
      <c r="L14" s="17">
        <v>0.143764498566365</v>
      </c>
      <c r="M14" s="17"/>
      <c r="N14" s="17">
        <v>7.5668400126261401E-2</v>
      </c>
      <c r="O14" s="17">
        <v>0.113025034368084</v>
      </c>
      <c r="P14" s="17">
        <v>6.9829733652477993E-2</v>
      </c>
      <c r="Q14" s="17">
        <v>6.3902766654414606E-2</v>
      </c>
      <c r="R14" s="17"/>
      <c r="S14" s="17">
        <v>4.29801113499245E-2</v>
      </c>
      <c r="T14" s="17">
        <v>0.120781454570684</v>
      </c>
      <c r="U14" s="17">
        <v>4.3480359308280599E-2</v>
      </c>
      <c r="V14" s="17">
        <v>5.9338578973071598E-2</v>
      </c>
      <c r="W14" s="17">
        <v>0.11568086453910099</v>
      </c>
      <c r="X14" s="17">
        <v>4.9232564869556301E-2</v>
      </c>
      <c r="Y14" s="17">
        <v>0.10429728756488101</v>
      </c>
      <c r="Z14" s="17">
        <v>8.6662505107405793E-2</v>
      </c>
      <c r="AA14" s="17">
        <v>6.8462468431351994E-2</v>
      </c>
      <c r="AB14" s="17">
        <v>0.17401530789215899</v>
      </c>
      <c r="AC14" s="17">
        <v>4.5985075127840898E-2</v>
      </c>
      <c r="AD14" s="17">
        <v>6.1538359850792403E-2</v>
      </c>
      <c r="AE14" s="17"/>
      <c r="AF14" s="17">
        <v>9.1371274826238594E-2</v>
      </c>
      <c r="AG14" s="17">
        <v>7.5344296591813797E-2</v>
      </c>
      <c r="AH14" s="17">
        <v>9.0988810818361701E-2</v>
      </c>
      <c r="AI14" s="17"/>
      <c r="AJ14" s="17">
        <v>9.3445232677704104E-2</v>
      </c>
      <c r="AK14" s="17">
        <v>6.3397256042913006E-2</v>
      </c>
      <c r="AL14" s="17">
        <v>6.2618765593953907E-2</v>
      </c>
      <c r="AM14" s="17">
        <v>0.151730680006641</v>
      </c>
      <c r="AN14" s="17">
        <v>7.7315884077396202E-2</v>
      </c>
      <c r="AO14" s="17"/>
      <c r="AP14" s="17">
        <v>8.5303811488900205E-2</v>
      </c>
      <c r="AQ14" s="17">
        <v>7.1138278560202897E-2</v>
      </c>
      <c r="AR14" s="17">
        <v>6.6762290347702105E-2</v>
      </c>
      <c r="AS14" s="17">
        <v>0.104561732019397</v>
      </c>
      <c r="AT14" s="17">
        <v>6.4075638980852001E-2</v>
      </c>
      <c r="AU14" s="17"/>
      <c r="AV14" s="17">
        <v>7.7253110754618701E-2</v>
      </c>
      <c r="AW14" s="17">
        <v>0.10035974751493</v>
      </c>
      <c r="AX14" s="17">
        <v>8.1853727660336204E-2</v>
      </c>
      <c r="AY14" s="17">
        <v>4.6952663835195703E-2</v>
      </c>
      <c r="AZ14" s="17">
        <v>6.8639309121180103E-2</v>
      </c>
    </row>
    <row r="15" spans="2:52">
      <c r="B15" s="18" t="s">
        <v>107</v>
      </c>
      <c r="C15" s="19">
        <v>0.124817197897737</v>
      </c>
      <c r="D15" s="19">
        <v>0.11605965567938301</v>
      </c>
      <c r="E15" s="19">
        <v>0.13451854988711201</v>
      </c>
      <c r="F15" s="19"/>
      <c r="G15" s="19">
        <v>3.9320551117705098E-2</v>
      </c>
      <c r="H15" s="19">
        <v>9.8136252156589804E-2</v>
      </c>
      <c r="I15" s="19">
        <v>0.14579831081048</v>
      </c>
      <c r="J15" s="19">
        <v>0.16776168174209499</v>
      </c>
      <c r="K15" s="19">
        <v>0.14939812502887201</v>
      </c>
      <c r="L15" s="19">
        <v>0.13032626002768499</v>
      </c>
      <c r="M15" s="19"/>
      <c r="N15" s="19">
        <v>9.1775361972290304E-2</v>
      </c>
      <c r="O15" s="19">
        <v>0.12597580419440499</v>
      </c>
      <c r="P15" s="19">
        <v>0.10950301740956001</v>
      </c>
      <c r="Q15" s="19">
        <v>0.17333651387627599</v>
      </c>
      <c r="R15" s="19"/>
      <c r="S15" s="19">
        <v>0.118977995101387</v>
      </c>
      <c r="T15" s="19">
        <v>0.13025605285582301</v>
      </c>
      <c r="U15" s="19">
        <v>0.135928671165854</v>
      </c>
      <c r="V15" s="19">
        <v>0.12883595085345001</v>
      </c>
      <c r="W15" s="19">
        <v>9.0549499766076305E-2</v>
      </c>
      <c r="X15" s="19">
        <v>0.12605895330824199</v>
      </c>
      <c r="Y15" s="19">
        <v>0.13299965678918499</v>
      </c>
      <c r="Z15" s="19">
        <v>0.1189347669934</v>
      </c>
      <c r="AA15" s="19">
        <v>9.7198173071696994E-2</v>
      </c>
      <c r="AB15" s="19">
        <v>0.14452256219394899</v>
      </c>
      <c r="AC15" s="19">
        <v>0.14283462279661199</v>
      </c>
      <c r="AD15" s="19">
        <v>0.17356438770138999</v>
      </c>
      <c r="AE15" s="19"/>
      <c r="AF15" s="19">
        <v>0.11844277611243401</v>
      </c>
      <c r="AG15" s="19">
        <v>0.11596735132123</v>
      </c>
      <c r="AH15" s="19">
        <v>0.201350781313233</v>
      </c>
      <c r="AI15" s="19"/>
      <c r="AJ15" s="19">
        <v>8.5631439270086096E-2</v>
      </c>
      <c r="AK15" s="19">
        <v>0.101602876238989</v>
      </c>
      <c r="AL15" s="19">
        <v>0.13445161610272599</v>
      </c>
      <c r="AM15" s="19">
        <v>0.20291565605134099</v>
      </c>
      <c r="AN15" s="19">
        <v>0.23078307570435599</v>
      </c>
      <c r="AO15" s="19"/>
      <c r="AP15" s="19">
        <v>8.3965225971872004E-2</v>
      </c>
      <c r="AQ15" s="19">
        <v>9.9612752389563103E-2</v>
      </c>
      <c r="AR15" s="19">
        <v>0.118861868444244</v>
      </c>
      <c r="AS15" s="19">
        <v>7.3902145811335196E-2</v>
      </c>
      <c r="AT15" s="19">
        <v>0.24771664032298199</v>
      </c>
      <c r="AU15" s="19"/>
      <c r="AV15" s="19">
        <v>0.14440912801342601</v>
      </c>
      <c r="AW15" s="19">
        <v>0.10127751210372</v>
      </c>
      <c r="AX15" s="19">
        <v>0.108986565960097</v>
      </c>
      <c r="AY15" s="19">
        <v>9.4190862105711204E-2</v>
      </c>
      <c r="AZ15" s="19">
        <v>0.134810427213438</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1018</v>
      </c>
      <c r="D7" s="10">
        <v>509</v>
      </c>
      <c r="E7" s="10">
        <v>505</v>
      </c>
      <c r="F7" s="10"/>
      <c r="G7" s="10">
        <v>123</v>
      </c>
      <c r="H7" s="10">
        <v>169</v>
      </c>
      <c r="I7" s="10">
        <v>173</v>
      </c>
      <c r="J7" s="10">
        <v>178</v>
      </c>
      <c r="K7" s="10">
        <v>154</v>
      </c>
      <c r="L7" s="10">
        <v>221</v>
      </c>
      <c r="M7" s="10"/>
      <c r="N7" s="10">
        <v>323</v>
      </c>
      <c r="O7" s="10">
        <v>265</v>
      </c>
      <c r="P7" s="10">
        <v>169</v>
      </c>
      <c r="Q7" s="10">
        <v>259</v>
      </c>
      <c r="R7" s="10"/>
      <c r="S7" s="10">
        <v>129</v>
      </c>
      <c r="T7" s="10">
        <v>130</v>
      </c>
      <c r="U7" s="10">
        <v>88</v>
      </c>
      <c r="V7" s="10">
        <v>92</v>
      </c>
      <c r="W7" s="10">
        <v>79</v>
      </c>
      <c r="X7" s="10">
        <v>93</v>
      </c>
      <c r="Y7" s="10">
        <v>100</v>
      </c>
      <c r="Z7" s="10">
        <v>44</v>
      </c>
      <c r="AA7" s="10">
        <v>126</v>
      </c>
      <c r="AB7" s="10">
        <v>60</v>
      </c>
      <c r="AC7" s="10">
        <v>43</v>
      </c>
      <c r="AD7" s="10">
        <v>34</v>
      </c>
      <c r="AE7" s="10"/>
      <c r="AF7" s="10">
        <v>368</v>
      </c>
      <c r="AG7" s="10">
        <v>404</v>
      </c>
      <c r="AH7" s="10">
        <v>148</v>
      </c>
      <c r="AI7" s="10"/>
      <c r="AJ7" s="10">
        <v>380</v>
      </c>
      <c r="AK7" s="10">
        <v>287</v>
      </c>
      <c r="AL7" s="10">
        <v>70</v>
      </c>
      <c r="AM7" s="10">
        <v>9</v>
      </c>
      <c r="AN7" s="10">
        <v>132</v>
      </c>
      <c r="AO7" s="10"/>
      <c r="AP7" s="10">
        <v>214</v>
      </c>
      <c r="AQ7" s="10">
        <v>375</v>
      </c>
      <c r="AR7" s="10">
        <v>74</v>
      </c>
      <c r="AS7" s="10">
        <v>124</v>
      </c>
      <c r="AT7" s="10">
        <v>110</v>
      </c>
      <c r="AU7" s="10"/>
      <c r="AV7" s="10">
        <v>278</v>
      </c>
      <c r="AW7" s="10">
        <v>209</v>
      </c>
      <c r="AX7" s="10">
        <v>258</v>
      </c>
      <c r="AY7" s="10">
        <v>97</v>
      </c>
      <c r="AZ7" s="10">
        <v>24</v>
      </c>
    </row>
    <row r="8" spans="2:52" ht="30" customHeight="1">
      <c r="B8" s="11" t="s">
        <v>68</v>
      </c>
      <c r="C8" s="11">
        <v>1006</v>
      </c>
      <c r="D8" s="11">
        <v>493</v>
      </c>
      <c r="E8" s="11">
        <v>508</v>
      </c>
      <c r="F8" s="11"/>
      <c r="G8" s="11">
        <v>133</v>
      </c>
      <c r="H8" s="11">
        <v>168</v>
      </c>
      <c r="I8" s="11">
        <v>170</v>
      </c>
      <c r="J8" s="11">
        <v>177</v>
      </c>
      <c r="K8" s="11">
        <v>147</v>
      </c>
      <c r="L8" s="11">
        <v>212</v>
      </c>
      <c r="M8" s="11"/>
      <c r="N8" s="11">
        <v>284</v>
      </c>
      <c r="O8" s="11">
        <v>243</v>
      </c>
      <c r="P8" s="11">
        <v>200</v>
      </c>
      <c r="Q8" s="11">
        <v>277</v>
      </c>
      <c r="R8" s="11"/>
      <c r="S8" s="11">
        <v>132</v>
      </c>
      <c r="T8" s="11">
        <v>119</v>
      </c>
      <c r="U8" s="11">
        <v>84</v>
      </c>
      <c r="V8" s="11">
        <v>87</v>
      </c>
      <c r="W8" s="11">
        <v>74</v>
      </c>
      <c r="X8" s="11">
        <v>92</v>
      </c>
      <c r="Y8" s="11">
        <v>94</v>
      </c>
      <c r="Z8" s="11">
        <v>39</v>
      </c>
      <c r="AA8" s="11">
        <v>124</v>
      </c>
      <c r="AB8" s="11">
        <v>77</v>
      </c>
      <c r="AC8" s="11">
        <v>45</v>
      </c>
      <c r="AD8" s="11">
        <v>37</v>
      </c>
      <c r="AE8" s="11"/>
      <c r="AF8" s="11">
        <v>361</v>
      </c>
      <c r="AG8" s="11">
        <v>396</v>
      </c>
      <c r="AH8" s="11">
        <v>149</v>
      </c>
      <c r="AI8" s="11"/>
      <c r="AJ8" s="11">
        <v>367</v>
      </c>
      <c r="AK8" s="11">
        <v>279</v>
      </c>
      <c r="AL8" s="11">
        <v>68</v>
      </c>
      <c r="AM8" s="11">
        <v>8</v>
      </c>
      <c r="AN8" s="11">
        <v>134</v>
      </c>
      <c r="AO8" s="11"/>
      <c r="AP8" s="11">
        <v>208</v>
      </c>
      <c r="AQ8" s="11">
        <v>370</v>
      </c>
      <c r="AR8" s="11">
        <v>73</v>
      </c>
      <c r="AS8" s="11">
        <v>121</v>
      </c>
      <c r="AT8" s="11">
        <v>109</v>
      </c>
      <c r="AU8" s="11"/>
      <c r="AV8" s="11">
        <v>283</v>
      </c>
      <c r="AW8" s="11">
        <v>212</v>
      </c>
      <c r="AX8" s="11">
        <v>249</v>
      </c>
      <c r="AY8" s="11">
        <v>91</v>
      </c>
      <c r="AZ8" s="11">
        <v>19</v>
      </c>
    </row>
    <row r="9" spans="2:52" ht="45">
      <c r="B9" s="18" t="s">
        <v>334</v>
      </c>
      <c r="C9" s="17">
        <v>5.7263057955940402E-2</v>
      </c>
      <c r="D9" s="17">
        <v>6.6889251861789206E-2</v>
      </c>
      <c r="E9" s="17">
        <v>4.8409193974797898E-2</v>
      </c>
      <c r="F9" s="17"/>
      <c r="G9" s="17">
        <v>8.0250668031180999E-2</v>
      </c>
      <c r="H9" s="17">
        <v>9.1873512733698398E-2</v>
      </c>
      <c r="I9" s="17">
        <v>9.3074392660510097E-2</v>
      </c>
      <c r="J9" s="17">
        <v>3.0747813130455302E-2</v>
      </c>
      <c r="K9" s="17">
        <v>3.34924853612759E-2</v>
      </c>
      <c r="L9" s="17">
        <v>2.5173826398565701E-2</v>
      </c>
      <c r="M9" s="17"/>
      <c r="N9" s="17">
        <v>7.3624000543310794E-2</v>
      </c>
      <c r="O9" s="17">
        <v>2.4532802341383199E-2</v>
      </c>
      <c r="P9" s="17">
        <v>5.67837190224817E-2</v>
      </c>
      <c r="Q9" s="17">
        <v>6.6135056319688496E-2</v>
      </c>
      <c r="R9" s="17"/>
      <c r="S9" s="17">
        <v>9.1085507706995097E-2</v>
      </c>
      <c r="T9" s="17">
        <v>3.4989972389943197E-2</v>
      </c>
      <c r="U9" s="17">
        <v>4.5554332002714498E-2</v>
      </c>
      <c r="V9" s="17">
        <v>1.7511931316203599E-2</v>
      </c>
      <c r="W9" s="17">
        <v>5.4595069348328099E-2</v>
      </c>
      <c r="X9" s="17">
        <v>8.1907679573111597E-2</v>
      </c>
      <c r="Y9" s="17">
        <v>3.0824555478671599E-2</v>
      </c>
      <c r="Z9" s="17">
        <v>7.1655175157833803E-2</v>
      </c>
      <c r="AA9" s="17">
        <v>5.4407999385340203E-2</v>
      </c>
      <c r="AB9" s="17">
        <v>9.2515755577529599E-2</v>
      </c>
      <c r="AC9" s="17">
        <v>4.0263498718274497E-2</v>
      </c>
      <c r="AD9" s="17">
        <v>8.1954571232361204E-2</v>
      </c>
      <c r="AE9" s="17"/>
      <c r="AF9" s="17">
        <v>5.7179922789578702E-2</v>
      </c>
      <c r="AG9" s="17">
        <v>5.7304233387036801E-2</v>
      </c>
      <c r="AH9" s="17">
        <v>6.4207934969053901E-2</v>
      </c>
      <c r="AI9" s="17"/>
      <c r="AJ9" s="17">
        <v>5.2068398182063103E-2</v>
      </c>
      <c r="AK9" s="17">
        <v>7.1892560548619797E-2</v>
      </c>
      <c r="AL9" s="17">
        <v>7.3234726081675194E-2</v>
      </c>
      <c r="AM9" s="17">
        <v>0.20969495390908199</v>
      </c>
      <c r="AN9" s="17">
        <v>3.7510416357384703E-2</v>
      </c>
      <c r="AO9" s="17"/>
      <c r="AP9" s="17">
        <v>5.5665146542124899E-2</v>
      </c>
      <c r="AQ9" s="17">
        <v>7.3119172743882299E-2</v>
      </c>
      <c r="AR9" s="17">
        <v>6.6550225914675104E-2</v>
      </c>
      <c r="AS9" s="17">
        <v>6.0795668199371898E-2</v>
      </c>
      <c r="AT9" s="17">
        <v>2.1086490527785801E-2</v>
      </c>
      <c r="AU9" s="17"/>
      <c r="AV9" s="17">
        <v>4.0693947454323302E-2</v>
      </c>
      <c r="AW9" s="17">
        <v>2.9939321989448299E-2</v>
      </c>
      <c r="AX9" s="17">
        <v>9.0597716559677299E-2</v>
      </c>
      <c r="AY9" s="17">
        <v>0.152233710114587</v>
      </c>
      <c r="AZ9" s="17">
        <v>7.0369701737680201E-2</v>
      </c>
    </row>
    <row r="10" spans="2:52" ht="45">
      <c r="B10" s="18" t="s">
        <v>335</v>
      </c>
      <c r="C10" s="17">
        <v>0.15805799898363301</v>
      </c>
      <c r="D10" s="17">
        <v>0.15847608223916901</v>
      </c>
      <c r="E10" s="17">
        <v>0.157250902067397</v>
      </c>
      <c r="F10" s="17"/>
      <c r="G10" s="17">
        <v>0.26219406844112197</v>
      </c>
      <c r="H10" s="17">
        <v>0.223359843385627</v>
      </c>
      <c r="I10" s="17">
        <v>0.17933835987046901</v>
      </c>
      <c r="J10" s="17">
        <v>0.13608470144705601</v>
      </c>
      <c r="K10" s="17">
        <v>4.84095846528457E-2</v>
      </c>
      <c r="L10" s="17">
        <v>0.118011893569153</v>
      </c>
      <c r="M10" s="17"/>
      <c r="N10" s="17">
        <v>0.177438641185519</v>
      </c>
      <c r="O10" s="17">
        <v>0.162426033544087</v>
      </c>
      <c r="P10" s="17">
        <v>0.19274434956782699</v>
      </c>
      <c r="Q10" s="17">
        <v>0.110360862939749</v>
      </c>
      <c r="R10" s="17"/>
      <c r="S10" s="17">
        <v>0.22585359420756099</v>
      </c>
      <c r="T10" s="17">
        <v>0.140761177721552</v>
      </c>
      <c r="U10" s="17">
        <v>0.109708524281322</v>
      </c>
      <c r="V10" s="17">
        <v>0.222048981657506</v>
      </c>
      <c r="W10" s="17">
        <v>0.166796736915132</v>
      </c>
      <c r="X10" s="17">
        <v>0.14338069364179301</v>
      </c>
      <c r="Y10" s="17">
        <v>0.131177601867529</v>
      </c>
      <c r="Z10" s="17">
        <v>0.110667755337868</v>
      </c>
      <c r="AA10" s="17">
        <v>0.16303598033578101</v>
      </c>
      <c r="AB10" s="17">
        <v>0.14934609721104899</v>
      </c>
      <c r="AC10" s="17">
        <v>0.17845754406651601</v>
      </c>
      <c r="AD10" s="17">
        <v>4.7420884676642301E-2</v>
      </c>
      <c r="AE10" s="17"/>
      <c r="AF10" s="17">
        <v>0.12847190346333601</v>
      </c>
      <c r="AG10" s="17">
        <v>0.181213278069321</v>
      </c>
      <c r="AH10" s="17">
        <v>0.14231258082870599</v>
      </c>
      <c r="AI10" s="17"/>
      <c r="AJ10" s="17">
        <v>0.130519430057149</v>
      </c>
      <c r="AK10" s="17">
        <v>0.23708636429331301</v>
      </c>
      <c r="AL10" s="17">
        <v>0.16098818000787599</v>
      </c>
      <c r="AM10" s="17">
        <v>0</v>
      </c>
      <c r="AN10" s="17">
        <v>0.124946252689322</v>
      </c>
      <c r="AO10" s="17"/>
      <c r="AP10" s="17">
        <v>0.19407208043042501</v>
      </c>
      <c r="AQ10" s="17">
        <v>0.20911262813435899</v>
      </c>
      <c r="AR10" s="17">
        <v>0.14468619606005201</v>
      </c>
      <c r="AS10" s="17">
        <v>0.112885305257915</v>
      </c>
      <c r="AT10" s="17">
        <v>3.6939156736729303E-2</v>
      </c>
      <c r="AU10" s="17"/>
      <c r="AV10" s="17">
        <v>0.11249112072702</v>
      </c>
      <c r="AW10" s="17">
        <v>0.11957263094311001</v>
      </c>
      <c r="AX10" s="17">
        <v>0.20219102234852601</v>
      </c>
      <c r="AY10" s="17">
        <v>0.24367009674607601</v>
      </c>
      <c r="AZ10" s="17">
        <v>0.24494240651399199</v>
      </c>
    </row>
    <row r="11" spans="2:52" ht="45">
      <c r="B11" s="18" t="s">
        <v>336</v>
      </c>
      <c r="C11" s="17">
        <v>0.23207358075409101</v>
      </c>
      <c r="D11" s="17">
        <v>0.222470841613054</v>
      </c>
      <c r="E11" s="17">
        <v>0.24156096205363101</v>
      </c>
      <c r="F11" s="17"/>
      <c r="G11" s="17">
        <v>0.27310168947063601</v>
      </c>
      <c r="H11" s="17">
        <v>0.23464913070500101</v>
      </c>
      <c r="I11" s="17">
        <v>0.26540284523912899</v>
      </c>
      <c r="J11" s="17">
        <v>0.204687817266199</v>
      </c>
      <c r="K11" s="17">
        <v>0.25439817549214599</v>
      </c>
      <c r="L11" s="17">
        <v>0.184936842739025</v>
      </c>
      <c r="M11" s="17"/>
      <c r="N11" s="17">
        <v>0.22925307189187799</v>
      </c>
      <c r="O11" s="17">
        <v>0.25960911625989702</v>
      </c>
      <c r="P11" s="17">
        <v>0.24068367608413399</v>
      </c>
      <c r="Q11" s="17">
        <v>0.20629322421910601</v>
      </c>
      <c r="R11" s="17"/>
      <c r="S11" s="17">
        <v>0.22395650797123001</v>
      </c>
      <c r="T11" s="17">
        <v>0.22160991503349101</v>
      </c>
      <c r="U11" s="17">
        <v>0.186379320373286</v>
      </c>
      <c r="V11" s="17">
        <v>0.14082342800037201</v>
      </c>
      <c r="W11" s="17">
        <v>0.27962949651284602</v>
      </c>
      <c r="X11" s="17">
        <v>0.31095217218343801</v>
      </c>
      <c r="Y11" s="17">
        <v>0.20725754836027499</v>
      </c>
      <c r="Z11" s="17">
        <v>0.232883440852305</v>
      </c>
      <c r="AA11" s="17">
        <v>0.22725398201239899</v>
      </c>
      <c r="AB11" s="17">
        <v>0.18019357541931999</v>
      </c>
      <c r="AC11" s="17">
        <v>0.378650839049817</v>
      </c>
      <c r="AD11" s="17">
        <v>0.33219432047411401</v>
      </c>
      <c r="AE11" s="17"/>
      <c r="AF11" s="17">
        <v>0.22034958815132</v>
      </c>
      <c r="AG11" s="17">
        <v>0.25678447760672801</v>
      </c>
      <c r="AH11" s="17">
        <v>0.20184974140780901</v>
      </c>
      <c r="AI11" s="17"/>
      <c r="AJ11" s="17">
        <v>0.24969669599234801</v>
      </c>
      <c r="AK11" s="17">
        <v>0.22265670964398901</v>
      </c>
      <c r="AL11" s="17">
        <v>0.217036178902727</v>
      </c>
      <c r="AM11" s="17">
        <v>0.11733551643712201</v>
      </c>
      <c r="AN11" s="17">
        <v>0.205252885547446</v>
      </c>
      <c r="AO11" s="17"/>
      <c r="AP11" s="17">
        <v>0.268069868992799</v>
      </c>
      <c r="AQ11" s="17">
        <v>0.23053916802056201</v>
      </c>
      <c r="AR11" s="17">
        <v>0.30587974392084699</v>
      </c>
      <c r="AS11" s="17">
        <v>0.208364646494337</v>
      </c>
      <c r="AT11" s="17">
        <v>0.164367526681722</v>
      </c>
      <c r="AU11" s="17"/>
      <c r="AV11" s="17">
        <v>0.23049868296008699</v>
      </c>
      <c r="AW11" s="17">
        <v>0.22569123789805601</v>
      </c>
      <c r="AX11" s="17">
        <v>0.226531025450979</v>
      </c>
      <c r="AY11" s="17">
        <v>0.23478649841661201</v>
      </c>
      <c r="AZ11" s="17">
        <v>0.17374589287352099</v>
      </c>
    </row>
    <row r="12" spans="2:52" ht="45">
      <c r="B12" s="18" t="s">
        <v>337</v>
      </c>
      <c r="C12" s="17">
        <v>0.19671577137226501</v>
      </c>
      <c r="D12" s="17">
        <v>0.194236337265808</v>
      </c>
      <c r="E12" s="17">
        <v>0.200809434550591</v>
      </c>
      <c r="F12" s="17"/>
      <c r="G12" s="17">
        <v>0.147527253444144</v>
      </c>
      <c r="H12" s="17">
        <v>0.14497204795789501</v>
      </c>
      <c r="I12" s="17">
        <v>0.179118609245945</v>
      </c>
      <c r="J12" s="17">
        <v>0.256047952357568</v>
      </c>
      <c r="K12" s="17">
        <v>0.228308556324373</v>
      </c>
      <c r="L12" s="17">
        <v>0.211477392439399</v>
      </c>
      <c r="M12" s="17"/>
      <c r="N12" s="17">
        <v>0.15733916703591799</v>
      </c>
      <c r="O12" s="17">
        <v>0.20724580410506899</v>
      </c>
      <c r="P12" s="17">
        <v>0.21854601668586701</v>
      </c>
      <c r="Q12" s="17">
        <v>0.21360542421850401</v>
      </c>
      <c r="R12" s="17"/>
      <c r="S12" s="17">
        <v>0.155946540677637</v>
      </c>
      <c r="T12" s="17">
        <v>0.17699128422415999</v>
      </c>
      <c r="U12" s="17">
        <v>0.24463591205395799</v>
      </c>
      <c r="V12" s="17">
        <v>0.21024936761390201</v>
      </c>
      <c r="W12" s="17">
        <v>0.178014394137779</v>
      </c>
      <c r="X12" s="17">
        <v>0.162818807365818</v>
      </c>
      <c r="Y12" s="17">
        <v>0.24913896862276899</v>
      </c>
      <c r="Z12" s="17">
        <v>0.219195576665877</v>
      </c>
      <c r="AA12" s="17">
        <v>0.19784724960017999</v>
      </c>
      <c r="AB12" s="17">
        <v>0.19750241076989999</v>
      </c>
      <c r="AC12" s="17">
        <v>0.122174907657137</v>
      </c>
      <c r="AD12" s="17">
        <v>0.31185328368033699</v>
      </c>
      <c r="AE12" s="17"/>
      <c r="AF12" s="17">
        <v>0.21560627475865499</v>
      </c>
      <c r="AG12" s="17">
        <v>0.19101264820645</v>
      </c>
      <c r="AH12" s="17">
        <v>0.18149172639414701</v>
      </c>
      <c r="AI12" s="17"/>
      <c r="AJ12" s="17">
        <v>0.20332860168910699</v>
      </c>
      <c r="AK12" s="17">
        <v>0.17324900927422901</v>
      </c>
      <c r="AL12" s="17">
        <v>0.19382563148418</v>
      </c>
      <c r="AM12" s="17">
        <v>0.13298641441484901</v>
      </c>
      <c r="AN12" s="17">
        <v>0.17339785106314601</v>
      </c>
      <c r="AO12" s="17"/>
      <c r="AP12" s="17">
        <v>0.160823019873436</v>
      </c>
      <c r="AQ12" s="17">
        <v>0.192760054145108</v>
      </c>
      <c r="AR12" s="17">
        <v>0.24732308681224099</v>
      </c>
      <c r="AS12" s="17">
        <v>0.24752833312883901</v>
      </c>
      <c r="AT12" s="17">
        <v>0.18841593163675799</v>
      </c>
      <c r="AU12" s="17"/>
      <c r="AV12" s="17">
        <v>0.19513701032120601</v>
      </c>
      <c r="AW12" s="17">
        <v>0.24964011614053899</v>
      </c>
      <c r="AX12" s="17">
        <v>0.192244495949945</v>
      </c>
      <c r="AY12" s="17">
        <v>0.16527931153015299</v>
      </c>
      <c r="AZ12" s="17">
        <v>0.13501152357207899</v>
      </c>
    </row>
    <row r="13" spans="2:52" ht="45">
      <c r="B13" s="18" t="s">
        <v>338</v>
      </c>
      <c r="C13" s="17">
        <v>0.15028111768664801</v>
      </c>
      <c r="D13" s="17">
        <v>0.14820627258403499</v>
      </c>
      <c r="E13" s="17">
        <v>0.15064723911578901</v>
      </c>
      <c r="F13" s="17"/>
      <c r="G13" s="17">
        <v>0.155367690683055</v>
      </c>
      <c r="H13" s="17">
        <v>0.11824791320191599</v>
      </c>
      <c r="I13" s="17">
        <v>0.118719173364602</v>
      </c>
      <c r="J13" s="17">
        <v>0.11663464101683001</v>
      </c>
      <c r="K13" s="17">
        <v>0.204458639675834</v>
      </c>
      <c r="L13" s="17">
        <v>0.18840594123468299</v>
      </c>
      <c r="M13" s="17"/>
      <c r="N13" s="17">
        <v>0.17213874320580899</v>
      </c>
      <c r="O13" s="17">
        <v>0.160707585027064</v>
      </c>
      <c r="P13" s="17">
        <v>9.97589144234374E-2</v>
      </c>
      <c r="Q13" s="17">
        <v>0.156328133403172</v>
      </c>
      <c r="R13" s="17"/>
      <c r="S13" s="17">
        <v>7.5855951938750193E-2</v>
      </c>
      <c r="T13" s="17">
        <v>0.18781724279638801</v>
      </c>
      <c r="U13" s="17">
        <v>0.17671222349201601</v>
      </c>
      <c r="V13" s="17">
        <v>0.19250412927447</v>
      </c>
      <c r="W13" s="17">
        <v>0.15602090382223999</v>
      </c>
      <c r="X13" s="17">
        <v>0.157979880298213</v>
      </c>
      <c r="Y13" s="17">
        <v>0.15521652168235101</v>
      </c>
      <c r="Z13" s="17">
        <v>0.17628032104117999</v>
      </c>
      <c r="AA13" s="17">
        <v>0.166361738226285</v>
      </c>
      <c r="AB13" s="17">
        <v>0.14380664142562799</v>
      </c>
      <c r="AC13" s="17">
        <v>0.12337108527978501</v>
      </c>
      <c r="AD13" s="17">
        <v>5.53924753183416E-2</v>
      </c>
      <c r="AE13" s="17"/>
      <c r="AF13" s="17">
        <v>0.179428119632768</v>
      </c>
      <c r="AG13" s="17">
        <v>0.13234078755630199</v>
      </c>
      <c r="AH13" s="17">
        <v>0.103605603706817</v>
      </c>
      <c r="AI13" s="17"/>
      <c r="AJ13" s="17">
        <v>0.17099498652039199</v>
      </c>
      <c r="AK13" s="17">
        <v>0.14212207925622999</v>
      </c>
      <c r="AL13" s="17">
        <v>0.134394434394176</v>
      </c>
      <c r="AM13" s="17">
        <v>0.28771464287089998</v>
      </c>
      <c r="AN13" s="17">
        <v>0.13539697737555501</v>
      </c>
      <c r="AO13" s="17"/>
      <c r="AP13" s="17">
        <v>0.15243878766493901</v>
      </c>
      <c r="AQ13" s="17">
        <v>0.151819479687194</v>
      </c>
      <c r="AR13" s="17">
        <v>9.0887732352760903E-2</v>
      </c>
      <c r="AS13" s="17">
        <v>0.13455418094507501</v>
      </c>
      <c r="AT13" s="17">
        <v>0.19588130065692499</v>
      </c>
      <c r="AU13" s="17"/>
      <c r="AV13" s="17">
        <v>0.17163438651610499</v>
      </c>
      <c r="AW13" s="17">
        <v>0.18663597205854501</v>
      </c>
      <c r="AX13" s="17">
        <v>0.110444677595449</v>
      </c>
      <c r="AY13" s="17">
        <v>0.12902283439886</v>
      </c>
      <c r="AZ13" s="17">
        <v>0.17513972795594099</v>
      </c>
    </row>
    <row r="14" spans="2:52" ht="30">
      <c r="B14" s="18" t="s">
        <v>339</v>
      </c>
      <c r="C14" s="17">
        <v>5.6167035266628799E-2</v>
      </c>
      <c r="D14" s="17">
        <v>5.7216751236400097E-2</v>
      </c>
      <c r="E14" s="17">
        <v>5.5629590351562702E-2</v>
      </c>
      <c r="F14" s="17"/>
      <c r="G14" s="17">
        <v>2.1075176264274E-2</v>
      </c>
      <c r="H14" s="17">
        <v>4.2095752586266001E-2</v>
      </c>
      <c r="I14" s="17">
        <v>4.23246709193053E-2</v>
      </c>
      <c r="J14" s="17">
        <v>7.1362262426808806E-2</v>
      </c>
      <c r="K14" s="17">
        <v>7.7925186773103894E-2</v>
      </c>
      <c r="L14" s="17">
        <v>7.27279737087346E-2</v>
      </c>
      <c r="M14" s="17"/>
      <c r="N14" s="17">
        <v>5.2082884177318101E-2</v>
      </c>
      <c r="O14" s="17">
        <v>4.4552742921249701E-2</v>
      </c>
      <c r="P14" s="17">
        <v>5.2599840240622503E-2</v>
      </c>
      <c r="Q14" s="17">
        <v>7.3545415783253798E-2</v>
      </c>
      <c r="R14" s="17"/>
      <c r="S14" s="17">
        <v>2.3505095626413001E-2</v>
      </c>
      <c r="T14" s="17">
        <v>7.9111616086823294E-2</v>
      </c>
      <c r="U14" s="17">
        <v>2.3172629505935499E-2</v>
      </c>
      <c r="V14" s="17">
        <v>7.9797102531365197E-2</v>
      </c>
      <c r="W14" s="17">
        <v>5.2828209006132498E-2</v>
      </c>
      <c r="X14" s="17">
        <v>5.9910057132112997E-2</v>
      </c>
      <c r="Y14" s="17">
        <v>6.6162784605069094E-2</v>
      </c>
      <c r="Z14" s="17">
        <v>0</v>
      </c>
      <c r="AA14" s="17">
        <v>5.7859427605517502E-2</v>
      </c>
      <c r="AB14" s="17">
        <v>8.1868906696892896E-2</v>
      </c>
      <c r="AC14" s="17">
        <v>8.5838680894451402E-2</v>
      </c>
      <c r="AD14" s="17">
        <v>5.4555576134716503E-2</v>
      </c>
      <c r="AE14" s="17"/>
      <c r="AF14" s="17">
        <v>5.8192085303868803E-2</v>
      </c>
      <c r="AG14" s="17">
        <v>5.3377175345153099E-2</v>
      </c>
      <c r="AH14" s="17">
        <v>6.80120016280511E-2</v>
      </c>
      <c r="AI14" s="17"/>
      <c r="AJ14" s="17">
        <v>7.1113880103970004E-2</v>
      </c>
      <c r="AK14" s="17">
        <v>4.4370789853022202E-2</v>
      </c>
      <c r="AL14" s="17">
        <v>4.8599482689890297E-2</v>
      </c>
      <c r="AM14" s="17">
        <v>0</v>
      </c>
      <c r="AN14" s="17">
        <v>5.1237846337309399E-2</v>
      </c>
      <c r="AO14" s="17"/>
      <c r="AP14" s="17">
        <v>4.1594107872056703E-2</v>
      </c>
      <c r="AQ14" s="17">
        <v>4.9824697658169402E-2</v>
      </c>
      <c r="AR14" s="17">
        <v>2.7202453507759301E-2</v>
      </c>
      <c r="AS14" s="17">
        <v>9.1766897511126697E-2</v>
      </c>
      <c r="AT14" s="17">
        <v>7.4555031068196206E-2</v>
      </c>
      <c r="AU14" s="17"/>
      <c r="AV14" s="17">
        <v>8.42796613935268E-2</v>
      </c>
      <c r="AW14" s="17">
        <v>4.7877958830668699E-2</v>
      </c>
      <c r="AX14" s="17">
        <v>4.7840098923400298E-2</v>
      </c>
      <c r="AY14" s="17">
        <v>1.7098696873995699E-2</v>
      </c>
      <c r="AZ14" s="17">
        <v>0.112641121131922</v>
      </c>
    </row>
    <row r="15" spans="2:52">
      <c r="B15" s="18" t="s">
        <v>107</v>
      </c>
      <c r="C15" s="19">
        <v>0.14944143798079401</v>
      </c>
      <c r="D15" s="19">
        <v>0.15250446319974401</v>
      </c>
      <c r="E15" s="19">
        <v>0.145692677886231</v>
      </c>
      <c r="F15" s="19"/>
      <c r="G15" s="19">
        <v>6.0483453665587703E-2</v>
      </c>
      <c r="H15" s="19">
        <v>0.14480179942959601</v>
      </c>
      <c r="I15" s="19">
        <v>0.12202194870004</v>
      </c>
      <c r="J15" s="19">
        <v>0.18443481235508299</v>
      </c>
      <c r="K15" s="19">
        <v>0.153007371720422</v>
      </c>
      <c r="L15" s="19">
        <v>0.19926612991044099</v>
      </c>
      <c r="M15" s="19"/>
      <c r="N15" s="19">
        <v>0.13812349196024701</v>
      </c>
      <c r="O15" s="19">
        <v>0.14092591580125</v>
      </c>
      <c r="P15" s="19">
        <v>0.13888348397563</v>
      </c>
      <c r="Q15" s="19">
        <v>0.17373188311652701</v>
      </c>
      <c r="R15" s="19"/>
      <c r="S15" s="19">
        <v>0.203796801871415</v>
      </c>
      <c r="T15" s="19">
        <v>0.158718791747643</v>
      </c>
      <c r="U15" s="19">
        <v>0.21383705829076699</v>
      </c>
      <c r="V15" s="19">
        <v>0.13706505960618201</v>
      </c>
      <c r="W15" s="19">
        <v>0.11211519025754201</v>
      </c>
      <c r="X15" s="19">
        <v>8.3050709805514003E-2</v>
      </c>
      <c r="Y15" s="19">
        <v>0.160222019383335</v>
      </c>
      <c r="Z15" s="19">
        <v>0.18931773094493601</v>
      </c>
      <c r="AA15" s="19">
        <v>0.133233622834497</v>
      </c>
      <c r="AB15" s="19">
        <v>0.154766612899679</v>
      </c>
      <c r="AC15" s="19">
        <v>7.1243444334019704E-2</v>
      </c>
      <c r="AD15" s="19">
        <v>0.116628888483487</v>
      </c>
      <c r="AE15" s="19"/>
      <c r="AF15" s="19">
        <v>0.14077210590047401</v>
      </c>
      <c r="AG15" s="19">
        <v>0.12796739982901001</v>
      </c>
      <c r="AH15" s="19">
        <v>0.23852041106541599</v>
      </c>
      <c r="AI15" s="19"/>
      <c r="AJ15" s="19">
        <v>0.12227800745497</v>
      </c>
      <c r="AK15" s="19">
        <v>0.108622487130597</v>
      </c>
      <c r="AL15" s="19">
        <v>0.171921366439475</v>
      </c>
      <c r="AM15" s="19">
        <v>0.252268472368047</v>
      </c>
      <c r="AN15" s="19">
        <v>0.27225777062983703</v>
      </c>
      <c r="AO15" s="19"/>
      <c r="AP15" s="19">
        <v>0.12733698862422099</v>
      </c>
      <c r="AQ15" s="19">
        <v>9.2824799610725997E-2</v>
      </c>
      <c r="AR15" s="19">
        <v>0.117470561431664</v>
      </c>
      <c r="AS15" s="19">
        <v>0.14410496846333601</v>
      </c>
      <c r="AT15" s="19">
        <v>0.31875456269188401</v>
      </c>
      <c r="AU15" s="19"/>
      <c r="AV15" s="19">
        <v>0.16526519062773201</v>
      </c>
      <c r="AW15" s="19">
        <v>0.140642762139633</v>
      </c>
      <c r="AX15" s="19">
        <v>0.13015096317202299</v>
      </c>
      <c r="AY15" s="19">
        <v>5.7908851919716703E-2</v>
      </c>
      <c r="AZ15" s="19">
        <v>8.8149626214864302E-2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1021</v>
      </c>
      <c r="D7" s="10">
        <v>504</v>
      </c>
      <c r="E7" s="10">
        <v>515</v>
      </c>
      <c r="F7" s="10"/>
      <c r="G7" s="10">
        <v>125</v>
      </c>
      <c r="H7" s="10">
        <v>186</v>
      </c>
      <c r="I7" s="10">
        <v>169</v>
      </c>
      <c r="J7" s="10">
        <v>179</v>
      </c>
      <c r="K7" s="10">
        <v>152</v>
      </c>
      <c r="L7" s="10">
        <v>210</v>
      </c>
      <c r="M7" s="10"/>
      <c r="N7" s="10">
        <v>305</v>
      </c>
      <c r="O7" s="10">
        <v>301</v>
      </c>
      <c r="P7" s="10">
        <v>197</v>
      </c>
      <c r="Q7" s="10">
        <v>217</v>
      </c>
      <c r="R7" s="10"/>
      <c r="S7" s="10">
        <v>140</v>
      </c>
      <c r="T7" s="10">
        <v>135</v>
      </c>
      <c r="U7" s="10">
        <v>86</v>
      </c>
      <c r="V7" s="10">
        <v>94</v>
      </c>
      <c r="W7" s="10">
        <v>62</v>
      </c>
      <c r="X7" s="10">
        <v>97</v>
      </c>
      <c r="Y7" s="10">
        <v>83</v>
      </c>
      <c r="Z7" s="10">
        <v>45</v>
      </c>
      <c r="AA7" s="10">
        <v>131</v>
      </c>
      <c r="AB7" s="10">
        <v>82</v>
      </c>
      <c r="AC7" s="10">
        <v>45</v>
      </c>
      <c r="AD7" s="10">
        <v>21</v>
      </c>
      <c r="AE7" s="10"/>
      <c r="AF7" s="10">
        <v>334</v>
      </c>
      <c r="AG7" s="10">
        <v>413</v>
      </c>
      <c r="AH7" s="10">
        <v>178</v>
      </c>
      <c r="AI7" s="10"/>
      <c r="AJ7" s="10">
        <v>328</v>
      </c>
      <c r="AK7" s="10">
        <v>298</v>
      </c>
      <c r="AL7" s="10">
        <v>61</v>
      </c>
      <c r="AM7" s="10">
        <v>19</v>
      </c>
      <c r="AN7" s="10">
        <v>162</v>
      </c>
      <c r="AO7" s="10"/>
      <c r="AP7" s="10">
        <v>181</v>
      </c>
      <c r="AQ7" s="10">
        <v>408</v>
      </c>
      <c r="AR7" s="10">
        <v>61</v>
      </c>
      <c r="AS7" s="10">
        <v>110</v>
      </c>
      <c r="AT7" s="10">
        <v>108</v>
      </c>
      <c r="AU7" s="10"/>
      <c r="AV7" s="10">
        <v>244</v>
      </c>
      <c r="AW7" s="10">
        <v>227</v>
      </c>
      <c r="AX7" s="10">
        <v>291</v>
      </c>
      <c r="AY7" s="10">
        <v>108</v>
      </c>
      <c r="AZ7" s="10">
        <v>19</v>
      </c>
    </row>
    <row r="8" spans="2:52" ht="30" customHeight="1">
      <c r="B8" s="11" t="s">
        <v>68</v>
      </c>
      <c r="C8" s="11">
        <v>1023</v>
      </c>
      <c r="D8" s="11">
        <v>497</v>
      </c>
      <c r="E8" s="11">
        <v>524</v>
      </c>
      <c r="F8" s="11"/>
      <c r="G8" s="11">
        <v>137</v>
      </c>
      <c r="H8" s="11">
        <v>189</v>
      </c>
      <c r="I8" s="11">
        <v>163</v>
      </c>
      <c r="J8" s="11">
        <v>179</v>
      </c>
      <c r="K8" s="11">
        <v>149</v>
      </c>
      <c r="L8" s="11">
        <v>206</v>
      </c>
      <c r="M8" s="11"/>
      <c r="N8" s="11">
        <v>274</v>
      </c>
      <c r="O8" s="11">
        <v>276</v>
      </c>
      <c r="P8" s="11">
        <v>235</v>
      </c>
      <c r="Q8" s="11">
        <v>237</v>
      </c>
      <c r="R8" s="11"/>
      <c r="S8" s="11">
        <v>144</v>
      </c>
      <c r="T8" s="11">
        <v>124</v>
      </c>
      <c r="U8" s="11">
        <v>82</v>
      </c>
      <c r="V8" s="11">
        <v>92</v>
      </c>
      <c r="W8" s="11">
        <v>59</v>
      </c>
      <c r="X8" s="11">
        <v>100</v>
      </c>
      <c r="Y8" s="11">
        <v>78</v>
      </c>
      <c r="Z8" s="11">
        <v>41</v>
      </c>
      <c r="AA8" s="11">
        <v>129</v>
      </c>
      <c r="AB8" s="11">
        <v>107</v>
      </c>
      <c r="AC8" s="11">
        <v>48</v>
      </c>
      <c r="AD8" s="11">
        <v>22</v>
      </c>
      <c r="AE8" s="11"/>
      <c r="AF8" s="11">
        <v>329</v>
      </c>
      <c r="AG8" s="11">
        <v>410</v>
      </c>
      <c r="AH8" s="11">
        <v>182</v>
      </c>
      <c r="AI8" s="11"/>
      <c r="AJ8" s="11">
        <v>318</v>
      </c>
      <c r="AK8" s="11">
        <v>297</v>
      </c>
      <c r="AL8" s="11">
        <v>61</v>
      </c>
      <c r="AM8" s="11">
        <v>19</v>
      </c>
      <c r="AN8" s="11">
        <v>164</v>
      </c>
      <c r="AO8" s="11"/>
      <c r="AP8" s="11">
        <v>173</v>
      </c>
      <c r="AQ8" s="11">
        <v>410</v>
      </c>
      <c r="AR8" s="11">
        <v>61</v>
      </c>
      <c r="AS8" s="11">
        <v>109</v>
      </c>
      <c r="AT8" s="11">
        <v>108</v>
      </c>
      <c r="AU8" s="11"/>
      <c r="AV8" s="11">
        <v>254</v>
      </c>
      <c r="AW8" s="11">
        <v>236</v>
      </c>
      <c r="AX8" s="11">
        <v>282</v>
      </c>
      <c r="AY8" s="11">
        <v>102</v>
      </c>
      <c r="AZ8" s="11">
        <v>17</v>
      </c>
    </row>
    <row r="9" spans="2:52" ht="45">
      <c r="B9" s="18" t="s">
        <v>334</v>
      </c>
      <c r="C9" s="17">
        <v>6.0240727928685601E-2</v>
      </c>
      <c r="D9" s="17">
        <v>7.0325579408184402E-2</v>
      </c>
      <c r="E9" s="17">
        <v>5.0888818159977298E-2</v>
      </c>
      <c r="F9" s="17"/>
      <c r="G9" s="17">
        <v>0.133040091304922</v>
      </c>
      <c r="H9" s="17">
        <v>6.5455829439579602E-2</v>
      </c>
      <c r="I9" s="17">
        <v>4.5444537394082399E-2</v>
      </c>
      <c r="J9" s="17">
        <v>6.5942589382715203E-2</v>
      </c>
      <c r="K9" s="17">
        <v>4.7104518294795603E-2</v>
      </c>
      <c r="L9" s="17">
        <v>2.3255972717404899E-2</v>
      </c>
      <c r="M9" s="17"/>
      <c r="N9" s="17">
        <v>9.5887922518333807E-2</v>
      </c>
      <c r="O9" s="17">
        <v>3.04169850920279E-2</v>
      </c>
      <c r="P9" s="17">
        <v>6.8822896353828503E-2</v>
      </c>
      <c r="Q9" s="17">
        <v>4.5439635883518299E-2</v>
      </c>
      <c r="R9" s="17"/>
      <c r="S9" s="17">
        <v>8.3281517194355906E-2</v>
      </c>
      <c r="T9" s="17">
        <v>4.3704786480862401E-2</v>
      </c>
      <c r="U9" s="17">
        <v>3.10107090139079E-2</v>
      </c>
      <c r="V9" s="17">
        <v>2.2557121923899099E-2</v>
      </c>
      <c r="W9" s="17">
        <v>7.9638216170572901E-2</v>
      </c>
      <c r="X9" s="17">
        <v>0.113476998177615</v>
      </c>
      <c r="Y9" s="17">
        <v>2.22296015203386E-2</v>
      </c>
      <c r="Z9" s="17">
        <v>4.5671288812123803E-2</v>
      </c>
      <c r="AA9" s="17">
        <v>7.0540556730668003E-2</v>
      </c>
      <c r="AB9" s="17">
        <v>6.3164120534693294E-2</v>
      </c>
      <c r="AC9" s="17">
        <v>4.4675346083154002E-2</v>
      </c>
      <c r="AD9" s="17">
        <v>9.5649235373128694E-2</v>
      </c>
      <c r="AE9" s="17"/>
      <c r="AF9" s="17">
        <v>7.7982886071821397E-2</v>
      </c>
      <c r="AG9" s="17">
        <v>5.5471225228125101E-2</v>
      </c>
      <c r="AH9" s="17">
        <v>4.31500941443193E-2</v>
      </c>
      <c r="AI9" s="17"/>
      <c r="AJ9" s="17">
        <v>7.7362331904191395E-2</v>
      </c>
      <c r="AK9" s="17">
        <v>6.7947267250845003E-2</v>
      </c>
      <c r="AL9" s="17">
        <v>9.4273624768525494E-2</v>
      </c>
      <c r="AM9" s="17">
        <v>5.7815809054368499E-2</v>
      </c>
      <c r="AN9" s="17">
        <v>1.8532950177633199E-2</v>
      </c>
      <c r="AO9" s="17"/>
      <c r="AP9" s="17">
        <v>0.106083058890452</v>
      </c>
      <c r="AQ9" s="17">
        <v>6.0872451636431998E-2</v>
      </c>
      <c r="AR9" s="17">
        <v>0.117763379387469</v>
      </c>
      <c r="AS9" s="17">
        <v>5.4127517921051901E-2</v>
      </c>
      <c r="AT9" s="17">
        <v>0</v>
      </c>
      <c r="AU9" s="17"/>
      <c r="AV9" s="17">
        <v>6.1175505567864399E-2</v>
      </c>
      <c r="AW9" s="17">
        <v>4.5372683352527102E-2</v>
      </c>
      <c r="AX9" s="17">
        <v>6.4916096296834397E-2</v>
      </c>
      <c r="AY9" s="17">
        <v>7.4980364090247401E-2</v>
      </c>
      <c r="AZ9" s="17">
        <v>0.144871567118353</v>
      </c>
    </row>
    <row r="10" spans="2:52" ht="45">
      <c r="B10" s="18" t="s">
        <v>335</v>
      </c>
      <c r="C10" s="17">
        <v>0.18088573255448501</v>
      </c>
      <c r="D10" s="17">
        <v>0.20416946098215</v>
      </c>
      <c r="E10" s="17">
        <v>0.15757583958030399</v>
      </c>
      <c r="F10" s="17"/>
      <c r="G10" s="17">
        <v>0.24220266489839401</v>
      </c>
      <c r="H10" s="17">
        <v>0.24405469953304901</v>
      </c>
      <c r="I10" s="17">
        <v>0.27655287197754502</v>
      </c>
      <c r="J10" s="17">
        <v>8.2050474410565205E-2</v>
      </c>
      <c r="K10" s="17">
        <v>0.128893978139588</v>
      </c>
      <c r="L10" s="17">
        <v>0.12965323763825901</v>
      </c>
      <c r="M10" s="17"/>
      <c r="N10" s="17">
        <v>0.17778987839132701</v>
      </c>
      <c r="O10" s="17">
        <v>0.15624069289484999</v>
      </c>
      <c r="P10" s="17">
        <v>0.213045124764845</v>
      </c>
      <c r="Q10" s="17">
        <v>0.18205907877126101</v>
      </c>
      <c r="R10" s="17"/>
      <c r="S10" s="17">
        <v>0.25290703405916298</v>
      </c>
      <c r="T10" s="17">
        <v>0.11065034244405</v>
      </c>
      <c r="U10" s="17">
        <v>0.103631424933591</v>
      </c>
      <c r="V10" s="17">
        <v>0.195768089469534</v>
      </c>
      <c r="W10" s="17">
        <v>0.11124868177031499</v>
      </c>
      <c r="X10" s="17">
        <v>0.23226770703753799</v>
      </c>
      <c r="Y10" s="17">
        <v>0.229404981929197</v>
      </c>
      <c r="Z10" s="17">
        <v>0.23819161578828399</v>
      </c>
      <c r="AA10" s="17">
        <v>0.20134769483604101</v>
      </c>
      <c r="AB10" s="17">
        <v>0.13488770592831101</v>
      </c>
      <c r="AC10" s="17">
        <v>0.13102217613460301</v>
      </c>
      <c r="AD10" s="17">
        <v>0.218156113345959</v>
      </c>
      <c r="AE10" s="17"/>
      <c r="AF10" s="17">
        <v>0.17092668773028799</v>
      </c>
      <c r="AG10" s="17">
        <v>0.19327388998800299</v>
      </c>
      <c r="AH10" s="17">
        <v>0.15764498796911999</v>
      </c>
      <c r="AI10" s="17"/>
      <c r="AJ10" s="17">
        <v>0.17411210981755901</v>
      </c>
      <c r="AK10" s="17">
        <v>0.23733726153516299</v>
      </c>
      <c r="AL10" s="17">
        <v>0.102399100695494</v>
      </c>
      <c r="AM10" s="17">
        <v>0.14849890033462401</v>
      </c>
      <c r="AN10" s="17">
        <v>0.12697349852279199</v>
      </c>
      <c r="AO10" s="17"/>
      <c r="AP10" s="17">
        <v>0.187619878782053</v>
      </c>
      <c r="AQ10" s="17">
        <v>0.23174076582788999</v>
      </c>
      <c r="AR10" s="17">
        <v>0.16466796768980099</v>
      </c>
      <c r="AS10" s="17">
        <v>0.13016253643831299</v>
      </c>
      <c r="AT10" s="17">
        <v>8.0216186854230501E-2</v>
      </c>
      <c r="AU10" s="17"/>
      <c r="AV10" s="17">
        <v>0.15696841091185701</v>
      </c>
      <c r="AW10" s="17">
        <v>0.18170479689987701</v>
      </c>
      <c r="AX10" s="17">
        <v>0.188100037671003</v>
      </c>
      <c r="AY10" s="17">
        <v>0.21544876158418799</v>
      </c>
      <c r="AZ10" s="17">
        <v>0.28692682667397401</v>
      </c>
    </row>
    <row r="11" spans="2:52" ht="45">
      <c r="B11" s="18" t="s">
        <v>336</v>
      </c>
      <c r="C11" s="17">
        <v>0.237898932900038</v>
      </c>
      <c r="D11" s="17">
        <v>0.23133652011326999</v>
      </c>
      <c r="E11" s="17">
        <v>0.24493097287887</v>
      </c>
      <c r="F11" s="17"/>
      <c r="G11" s="17">
        <v>0.196888950876211</v>
      </c>
      <c r="H11" s="17">
        <v>0.27779350530382602</v>
      </c>
      <c r="I11" s="17">
        <v>0.22247709772865301</v>
      </c>
      <c r="J11" s="17">
        <v>0.28913472481117602</v>
      </c>
      <c r="K11" s="17">
        <v>0.220184865664175</v>
      </c>
      <c r="L11" s="17">
        <v>0.209274526763195</v>
      </c>
      <c r="M11" s="17"/>
      <c r="N11" s="17">
        <v>0.24204859769892001</v>
      </c>
      <c r="O11" s="17">
        <v>0.26798238995241902</v>
      </c>
      <c r="P11" s="17">
        <v>0.22122668282258701</v>
      </c>
      <c r="Q11" s="17">
        <v>0.211399589851334</v>
      </c>
      <c r="R11" s="17"/>
      <c r="S11" s="17">
        <v>0.19403949194926901</v>
      </c>
      <c r="T11" s="17">
        <v>0.315879491187402</v>
      </c>
      <c r="U11" s="17">
        <v>0.26774805319457001</v>
      </c>
      <c r="V11" s="17">
        <v>0.24453553491656899</v>
      </c>
      <c r="W11" s="17">
        <v>0.191337116816922</v>
      </c>
      <c r="X11" s="17">
        <v>0.237358476743528</v>
      </c>
      <c r="Y11" s="17">
        <v>0.20808210304455699</v>
      </c>
      <c r="Z11" s="17">
        <v>0.22173325089301399</v>
      </c>
      <c r="AA11" s="17">
        <v>0.191226845411862</v>
      </c>
      <c r="AB11" s="17">
        <v>0.283368765984091</v>
      </c>
      <c r="AC11" s="17">
        <v>0.25430071519574199</v>
      </c>
      <c r="AD11" s="17">
        <v>0.22704445276846699</v>
      </c>
      <c r="AE11" s="17"/>
      <c r="AF11" s="17">
        <v>0.22702677022485601</v>
      </c>
      <c r="AG11" s="17">
        <v>0.25273202909696302</v>
      </c>
      <c r="AH11" s="17">
        <v>0.22726245254490601</v>
      </c>
      <c r="AI11" s="17"/>
      <c r="AJ11" s="17">
        <v>0.23929357933370701</v>
      </c>
      <c r="AK11" s="17">
        <v>0.24056113957257</v>
      </c>
      <c r="AL11" s="17">
        <v>0.188721815376553</v>
      </c>
      <c r="AM11" s="17">
        <v>0.22527004375273799</v>
      </c>
      <c r="AN11" s="17">
        <v>0.20924368285579301</v>
      </c>
      <c r="AO11" s="17"/>
      <c r="AP11" s="17">
        <v>0.23709228078748201</v>
      </c>
      <c r="AQ11" s="17">
        <v>0.253965904898381</v>
      </c>
      <c r="AR11" s="17">
        <v>0.243866183548586</v>
      </c>
      <c r="AS11" s="17">
        <v>0.25996905975593099</v>
      </c>
      <c r="AT11" s="17">
        <v>0.24000699512189799</v>
      </c>
      <c r="AU11" s="17"/>
      <c r="AV11" s="17">
        <v>0.19844524919119999</v>
      </c>
      <c r="AW11" s="17">
        <v>0.20928900171605599</v>
      </c>
      <c r="AX11" s="17">
        <v>0.25946982792517798</v>
      </c>
      <c r="AY11" s="17">
        <v>0.36123630799736101</v>
      </c>
      <c r="AZ11" s="17">
        <v>9.1245686699211001E-2</v>
      </c>
    </row>
    <row r="12" spans="2:52" ht="45">
      <c r="B12" s="18" t="s">
        <v>337</v>
      </c>
      <c r="C12" s="17">
        <v>0.198441419606884</v>
      </c>
      <c r="D12" s="17">
        <v>0.19879612534018601</v>
      </c>
      <c r="E12" s="17">
        <v>0.19722830451846199</v>
      </c>
      <c r="F12" s="17"/>
      <c r="G12" s="17">
        <v>0.21949396378615399</v>
      </c>
      <c r="H12" s="17">
        <v>0.16814137197177201</v>
      </c>
      <c r="I12" s="17">
        <v>0.169868197122307</v>
      </c>
      <c r="J12" s="17">
        <v>0.18106181368834001</v>
      </c>
      <c r="K12" s="17">
        <v>0.217664165457822</v>
      </c>
      <c r="L12" s="17">
        <v>0.23595791508264799</v>
      </c>
      <c r="M12" s="17"/>
      <c r="N12" s="17">
        <v>0.207700051358891</v>
      </c>
      <c r="O12" s="17">
        <v>0.220636205968887</v>
      </c>
      <c r="P12" s="17">
        <v>0.183814978881777</v>
      </c>
      <c r="Q12" s="17">
        <v>0.17724905791565601</v>
      </c>
      <c r="R12" s="17"/>
      <c r="S12" s="17">
        <v>0.14928780719836901</v>
      </c>
      <c r="T12" s="17">
        <v>0.19870448158270801</v>
      </c>
      <c r="U12" s="17">
        <v>0.24980541029366499</v>
      </c>
      <c r="V12" s="17">
        <v>0.22167375357042399</v>
      </c>
      <c r="W12" s="17">
        <v>0.26567283205805597</v>
      </c>
      <c r="X12" s="17">
        <v>0.18111528118148101</v>
      </c>
      <c r="Y12" s="17">
        <v>0.17555343178100899</v>
      </c>
      <c r="Z12" s="17">
        <v>0.23960676699797301</v>
      </c>
      <c r="AA12" s="17">
        <v>0.18856592879654499</v>
      </c>
      <c r="AB12" s="17">
        <v>0.20467284381399001</v>
      </c>
      <c r="AC12" s="17">
        <v>0.19707459326562099</v>
      </c>
      <c r="AD12" s="17">
        <v>0.16493445224725201</v>
      </c>
      <c r="AE12" s="17"/>
      <c r="AF12" s="17">
        <v>0.19676308272510601</v>
      </c>
      <c r="AG12" s="17">
        <v>0.210928797665274</v>
      </c>
      <c r="AH12" s="17">
        <v>0.150288561868272</v>
      </c>
      <c r="AI12" s="17"/>
      <c r="AJ12" s="17">
        <v>0.206279983557487</v>
      </c>
      <c r="AK12" s="17">
        <v>0.20532377781296601</v>
      </c>
      <c r="AL12" s="17">
        <v>0.16275117303034001</v>
      </c>
      <c r="AM12" s="17">
        <v>0.105866982194067</v>
      </c>
      <c r="AN12" s="17">
        <v>0.17454773784052499</v>
      </c>
      <c r="AO12" s="17"/>
      <c r="AP12" s="17">
        <v>0.16322756865638299</v>
      </c>
      <c r="AQ12" s="17">
        <v>0.208707153838284</v>
      </c>
      <c r="AR12" s="17">
        <v>0.13318912051211501</v>
      </c>
      <c r="AS12" s="17">
        <v>0.215457591360359</v>
      </c>
      <c r="AT12" s="17">
        <v>0.25121893345245599</v>
      </c>
      <c r="AU12" s="17"/>
      <c r="AV12" s="17">
        <v>0.22649175761344101</v>
      </c>
      <c r="AW12" s="17">
        <v>0.20532481753346901</v>
      </c>
      <c r="AX12" s="17">
        <v>0.174483331144481</v>
      </c>
      <c r="AY12" s="17">
        <v>0.16473609904608599</v>
      </c>
      <c r="AZ12" s="17">
        <v>0.15895435676764699</v>
      </c>
    </row>
    <row r="13" spans="2:52" ht="45">
      <c r="B13" s="18" t="s">
        <v>338</v>
      </c>
      <c r="C13" s="17">
        <v>0.12871536625742999</v>
      </c>
      <c r="D13" s="17">
        <v>0.113853463496466</v>
      </c>
      <c r="E13" s="17">
        <v>0.14324009143017999</v>
      </c>
      <c r="F13" s="17"/>
      <c r="G13" s="17">
        <v>9.7980962469591204E-2</v>
      </c>
      <c r="H13" s="17">
        <v>0.11445407003039799</v>
      </c>
      <c r="I13" s="17">
        <v>9.0715039007475406E-2</v>
      </c>
      <c r="J13" s="17">
        <v>0.12979350340590901</v>
      </c>
      <c r="K13" s="17">
        <v>0.12997470097997499</v>
      </c>
      <c r="L13" s="17">
        <v>0.19044701573484399</v>
      </c>
      <c r="M13" s="17"/>
      <c r="N13" s="17">
        <v>0.102873824995576</v>
      </c>
      <c r="O13" s="17">
        <v>0.13811233379490301</v>
      </c>
      <c r="P13" s="17">
        <v>0.127502101635732</v>
      </c>
      <c r="Q13" s="17">
        <v>0.14942713583096401</v>
      </c>
      <c r="R13" s="17"/>
      <c r="S13" s="17">
        <v>0.12941816276298199</v>
      </c>
      <c r="T13" s="17">
        <v>0.104571531256759</v>
      </c>
      <c r="U13" s="17">
        <v>0.13376891518376499</v>
      </c>
      <c r="V13" s="17">
        <v>0.123614354698745</v>
      </c>
      <c r="W13" s="17">
        <v>0.14304263470493001</v>
      </c>
      <c r="X13" s="17">
        <v>6.1179099130891999E-2</v>
      </c>
      <c r="Y13" s="17">
        <v>0.19348085412956401</v>
      </c>
      <c r="Z13" s="17">
        <v>0.10601539900575301</v>
      </c>
      <c r="AA13" s="17">
        <v>0.156356836198139</v>
      </c>
      <c r="AB13" s="17">
        <v>0.107679125504252</v>
      </c>
      <c r="AC13" s="17">
        <v>0.20983006962833101</v>
      </c>
      <c r="AD13" s="17">
        <v>0.106837335244858</v>
      </c>
      <c r="AE13" s="17"/>
      <c r="AF13" s="17">
        <v>0.147858593924548</v>
      </c>
      <c r="AG13" s="17">
        <v>0.114464666750914</v>
      </c>
      <c r="AH13" s="17">
        <v>0.134825043510993</v>
      </c>
      <c r="AI13" s="17"/>
      <c r="AJ13" s="17">
        <v>0.15289870388705701</v>
      </c>
      <c r="AK13" s="17">
        <v>9.6400376585143194E-2</v>
      </c>
      <c r="AL13" s="17">
        <v>0.23187789617330101</v>
      </c>
      <c r="AM13" s="17">
        <v>0.14306684653475901</v>
      </c>
      <c r="AN13" s="17">
        <v>0.15104315587849601</v>
      </c>
      <c r="AO13" s="17"/>
      <c r="AP13" s="17">
        <v>0.15476011305639301</v>
      </c>
      <c r="AQ13" s="17">
        <v>9.30422526200608E-2</v>
      </c>
      <c r="AR13" s="17">
        <v>0.17923922587004101</v>
      </c>
      <c r="AS13" s="17">
        <v>0.17322231799378901</v>
      </c>
      <c r="AT13" s="17">
        <v>0.105151516452205</v>
      </c>
      <c r="AU13" s="17"/>
      <c r="AV13" s="17">
        <v>0.13252960112075601</v>
      </c>
      <c r="AW13" s="17">
        <v>0.14587581866152899</v>
      </c>
      <c r="AX13" s="17">
        <v>0.13199361195273299</v>
      </c>
      <c r="AY13" s="17">
        <v>0.12931981519033101</v>
      </c>
      <c r="AZ13" s="17">
        <v>0.10813617212493699</v>
      </c>
    </row>
    <row r="14" spans="2:52" ht="30">
      <c r="B14" s="18" t="s">
        <v>339</v>
      </c>
      <c r="C14" s="17">
        <v>6.5597462343742904E-2</v>
      </c>
      <c r="D14" s="17">
        <v>7.0700383660256994E-2</v>
      </c>
      <c r="E14" s="17">
        <v>6.0985363582737401E-2</v>
      </c>
      <c r="F14" s="17"/>
      <c r="G14" s="17">
        <v>5.9761683913031403E-2</v>
      </c>
      <c r="H14" s="17">
        <v>2.8678328137486799E-2</v>
      </c>
      <c r="I14" s="17">
        <v>8.3330629635636297E-2</v>
      </c>
      <c r="J14" s="17">
        <v>7.2309942958070902E-2</v>
      </c>
      <c r="K14" s="17">
        <v>8.0097117344533397E-2</v>
      </c>
      <c r="L14" s="17">
        <v>7.2987695356642998E-2</v>
      </c>
      <c r="M14" s="17"/>
      <c r="N14" s="17">
        <v>5.5458974030119998E-2</v>
      </c>
      <c r="O14" s="17">
        <v>4.7581581250486102E-2</v>
      </c>
      <c r="P14" s="17">
        <v>9.0591829297877804E-2</v>
      </c>
      <c r="Q14" s="17">
        <v>7.3811608697881795E-2</v>
      </c>
      <c r="R14" s="17"/>
      <c r="S14" s="17">
        <v>8.3450744940101698E-2</v>
      </c>
      <c r="T14" s="17">
        <v>4.4639219403219001E-2</v>
      </c>
      <c r="U14" s="17">
        <v>3.9123195625551797E-2</v>
      </c>
      <c r="V14" s="17">
        <v>6.4337783439147894E-2</v>
      </c>
      <c r="W14" s="17">
        <v>4.85516437263116E-2</v>
      </c>
      <c r="X14" s="17">
        <v>9.1076173416171094E-2</v>
      </c>
      <c r="Y14" s="17">
        <v>5.7863543717167197E-2</v>
      </c>
      <c r="Z14" s="17">
        <v>6.1935349122349201E-2</v>
      </c>
      <c r="AA14" s="17">
        <v>6.9789173690710402E-2</v>
      </c>
      <c r="AB14" s="17">
        <v>6.2767233566793396E-2</v>
      </c>
      <c r="AC14" s="17">
        <v>8.0766690239456998E-2</v>
      </c>
      <c r="AD14" s="17">
        <v>9.1171579919686302E-2</v>
      </c>
      <c r="AE14" s="17"/>
      <c r="AF14" s="17">
        <v>8.1161365654575005E-2</v>
      </c>
      <c r="AG14" s="17">
        <v>5.9156859950634799E-2</v>
      </c>
      <c r="AH14" s="17">
        <v>6.58343010121821E-2</v>
      </c>
      <c r="AI14" s="17"/>
      <c r="AJ14" s="17">
        <v>6.4431180167784E-2</v>
      </c>
      <c r="AK14" s="17">
        <v>4.7002094127341597E-2</v>
      </c>
      <c r="AL14" s="17">
        <v>5.5920768715870102E-2</v>
      </c>
      <c r="AM14" s="17">
        <v>0.118200609499083</v>
      </c>
      <c r="AN14" s="17">
        <v>0.10166796609685499</v>
      </c>
      <c r="AO14" s="17"/>
      <c r="AP14" s="17">
        <v>5.8596233932489299E-2</v>
      </c>
      <c r="AQ14" s="17">
        <v>5.07610689352593E-2</v>
      </c>
      <c r="AR14" s="17">
        <v>4.1810075797210099E-2</v>
      </c>
      <c r="AS14" s="17">
        <v>6.4462083791835101E-2</v>
      </c>
      <c r="AT14" s="17">
        <v>8.1725625093588897E-2</v>
      </c>
      <c r="AU14" s="17"/>
      <c r="AV14" s="17">
        <v>0.100194220781476</v>
      </c>
      <c r="AW14" s="17">
        <v>7.9662931704425705E-2</v>
      </c>
      <c r="AX14" s="17">
        <v>4.7148355695660199E-2</v>
      </c>
      <c r="AY14" s="17">
        <v>1.9030359177880901E-2</v>
      </c>
      <c r="AZ14" s="17">
        <v>5.6366501635954802E-2</v>
      </c>
    </row>
    <row r="15" spans="2:52">
      <c r="B15" s="18" t="s">
        <v>107</v>
      </c>
      <c r="C15" s="19">
        <v>0.128220358408735</v>
      </c>
      <c r="D15" s="19">
        <v>0.110818466999487</v>
      </c>
      <c r="E15" s="19">
        <v>0.14515060984946901</v>
      </c>
      <c r="F15" s="19"/>
      <c r="G15" s="19">
        <v>5.0631682751695502E-2</v>
      </c>
      <c r="H15" s="19">
        <v>0.101422195583889</v>
      </c>
      <c r="I15" s="19">
        <v>0.11161162713430101</v>
      </c>
      <c r="J15" s="19">
        <v>0.17970695134322401</v>
      </c>
      <c r="K15" s="19">
        <v>0.17608065411911</v>
      </c>
      <c r="L15" s="19">
        <v>0.138423636707007</v>
      </c>
      <c r="M15" s="19"/>
      <c r="N15" s="19">
        <v>0.118240751006832</v>
      </c>
      <c r="O15" s="19">
        <v>0.139029811046427</v>
      </c>
      <c r="P15" s="19">
        <v>9.4996386243353603E-2</v>
      </c>
      <c r="Q15" s="19">
        <v>0.160613893049385</v>
      </c>
      <c r="R15" s="19"/>
      <c r="S15" s="19">
        <v>0.107615241895759</v>
      </c>
      <c r="T15" s="19">
        <v>0.18185014764499899</v>
      </c>
      <c r="U15" s="19">
        <v>0.17491229175494899</v>
      </c>
      <c r="V15" s="19">
        <v>0.12751336198168001</v>
      </c>
      <c r="W15" s="19">
        <v>0.16050887475289299</v>
      </c>
      <c r="X15" s="19">
        <v>8.3526264312774698E-2</v>
      </c>
      <c r="Y15" s="19">
        <v>0.11338548387816701</v>
      </c>
      <c r="Z15" s="19">
        <v>8.6846329380503406E-2</v>
      </c>
      <c r="AA15" s="19">
        <v>0.122172964336035</v>
      </c>
      <c r="AB15" s="19">
        <v>0.14346020466786999</v>
      </c>
      <c r="AC15" s="19">
        <v>8.2330409453091905E-2</v>
      </c>
      <c r="AD15" s="19">
        <v>9.6206831100649495E-2</v>
      </c>
      <c r="AE15" s="19"/>
      <c r="AF15" s="19">
        <v>9.8280613668805195E-2</v>
      </c>
      <c r="AG15" s="19">
        <v>0.113972531320086</v>
      </c>
      <c r="AH15" s="19">
        <v>0.220994558950207</v>
      </c>
      <c r="AI15" s="19"/>
      <c r="AJ15" s="19">
        <v>8.5622111332213702E-2</v>
      </c>
      <c r="AK15" s="19">
        <v>0.105428083115971</v>
      </c>
      <c r="AL15" s="19">
        <v>0.16405562123991699</v>
      </c>
      <c r="AM15" s="19">
        <v>0.20128080863035999</v>
      </c>
      <c r="AN15" s="19">
        <v>0.21799100862790499</v>
      </c>
      <c r="AO15" s="19"/>
      <c r="AP15" s="19">
        <v>9.2620865894748605E-2</v>
      </c>
      <c r="AQ15" s="19">
        <v>0.10091040224369199</v>
      </c>
      <c r="AR15" s="19">
        <v>0.119464047194778</v>
      </c>
      <c r="AS15" s="19">
        <v>0.102598892738722</v>
      </c>
      <c r="AT15" s="19">
        <v>0.24168074302562201</v>
      </c>
      <c r="AU15" s="19"/>
      <c r="AV15" s="19">
        <v>0.124195254813405</v>
      </c>
      <c r="AW15" s="19">
        <v>0.13276995013211601</v>
      </c>
      <c r="AX15" s="19">
        <v>0.13388873931410999</v>
      </c>
      <c r="AY15" s="19">
        <v>3.5248292913905903E-2</v>
      </c>
      <c r="AZ15" s="19">
        <v>0.153498888979923</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1088</v>
      </c>
      <c r="D7" s="10">
        <v>529</v>
      </c>
      <c r="E7" s="10">
        <v>554</v>
      </c>
      <c r="F7" s="10"/>
      <c r="G7" s="10">
        <v>137</v>
      </c>
      <c r="H7" s="10">
        <v>191</v>
      </c>
      <c r="I7" s="10">
        <v>196</v>
      </c>
      <c r="J7" s="10">
        <v>174</v>
      </c>
      <c r="K7" s="10">
        <v>157</v>
      </c>
      <c r="L7" s="10">
        <v>233</v>
      </c>
      <c r="M7" s="10"/>
      <c r="N7" s="10">
        <v>339</v>
      </c>
      <c r="O7" s="10">
        <v>294</v>
      </c>
      <c r="P7" s="10">
        <v>213</v>
      </c>
      <c r="Q7" s="10">
        <v>241</v>
      </c>
      <c r="R7" s="10"/>
      <c r="S7" s="10">
        <v>147</v>
      </c>
      <c r="T7" s="10">
        <v>158</v>
      </c>
      <c r="U7" s="10">
        <v>91</v>
      </c>
      <c r="V7" s="10">
        <v>91</v>
      </c>
      <c r="W7" s="10">
        <v>80</v>
      </c>
      <c r="X7" s="10">
        <v>94</v>
      </c>
      <c r="Y7" s="10">
        <v>96</v>
      </c>
      <c r="Z7" s="10">
        <v>45</v>
      </c>
      <c r="AA7" s="10">
        <v>119</v>
      </c>
      <c r="AB7" s="10">
        <v>71</v>
      </c>
      <c r="AC7" s="10">
        <v>62</v>
      </c>
      <c r="AD7" s="10">
        <v>34</v>
      </c>
      <c r="AE7" s="10"/>
      <c r="AF7" s="10">
        <v>358</v>
      </c>
      <c r="AG7" s="10">
        <v>436</v>
      </c>
      <c r="AH7" s="10">
        <v>180</v>
      </c>
      <c r="AI7" s="10"/>
      <c r="AJ7" s="10">
        <v>355</v>
      </c>
      <c r="AK7" s="10">
        <v>322</v>
      </c>
      <c r="AL7" s="10">
        <v>77</v>
      </c>
      <c r="AM7" s="10">
        <v>17</v>
      </c>
      <c r="AN7" s="10">
        <v>149</v>
      </c>
      <c r="AO7" s="10"/>
      <c r="AP7" s="10">
        <v>204</v>
      </c>
      <c r="AQ7" s="10">
        <v>416</v>
      </c>
      <c r="AR7" s="10">
        <v>86</v>
      </c>
      <c r="AS7" s="10">
        <v>105</v>
      </c>
      <c r="AT7" s="10">
        <v>99</v>
      </c>
      <c r="AU7" s="10"/>
      <c r="AV7" s="10">
        <v>271</v>
      </c>
      <c r="AW7" s="10">
        <v>225</v>
      </c>
      <c r="AX7" s="10">
        <v>316</v>
      </c>
      <c r="AY7" s="10">
        <v>114</v>
      </c>
      <c r="AZ7" s="10">
        <v>23</v>
      </c>
    </row>
    <row r="8" spans="2:52" ht="30" customHeight="1">
      <c r="B8" s="11" t="s">
        <v>68</v>
      </c>
      <c r="C8" s="11">
        <v>1086</v>
      </c>
      <c r="D8" s="11">
        <v>522</v>
      </c>
      <c r="E8" s="11">
        <v>559</v>
      </c>
      <c r="F8" s="11"/>
      <c r="G8" s="11">
        <v>149</v>
      </c>
      <c r="H8" s="11">
        <v>196</v>
      </c>
      <c r="I8" s="11">
        <v>186</v>
      </c>
      <c r="J8" s="11">
        <v>178</v>
      </c>
      <c r="K8" s="11">
        <v>151</v>
      </c>
      <c r="L8" s="11">
        <v>226</v>
      </c>
      <c r="M8" s="11"/>
      <c r="N8" s="11">
        <v>302</v>
      </c>
      <c r="O8" s="11">
        <v>270</v>
      </c>
      <c r="P8" s="11">
        <v>251</v>
      </c>
      <c r="Q8" s="11">
        <v>261</v>
      </c>
      <c r="R8" s="11"/>
      <c r="S8" s="11">
        <v>150</v>
      </c>
      <c r="T8" s="11">
        <v>146</v>
      </c>
      <c r="U8" s="11">
        <v>87</v>
      </c>
      <c r="V8" s="11">
        <v>88</v>
      </c>
      <c r="W8" s="11">
        <v>76</v>
      </c>
      <c r="X8" s="11">
        <v>100</v>
      </c>
      <c r="Y8" s="11">
        <v>91</v>
      </c>
      <c r="Z8" s="11">
        <v>41</v>
      </c>
      <c r="AA8" s="11">
        <v>112</v>
      </c>
      <c r="AB8" s="11">
        <v>91</v>
      </c>
      <c r="AC8" s="11">
        <v>66</v>
      </c>
      <c r="AD8" s="11">
        <v>36</v>
      </c>
      <c r="AE8" s="11"/>
      <c r="AF8" s="11">
        <v>353</v>
      </c>
      <c r="AG8" s="11">
        <v>430</v>
      </c>
      <c r="AH8" s="11">
        <v>183</v>
      </c>
      <c r="AI8" s="11"/>
      <c r="AJ8" s="11">
        <v>345</v>
      </c>
      <c r="AK8" s="11">
        <v>317</v>
      </c>
      <c r="AL8" s="11">
        <v>73</v>
      </c>
      <c r="AM8" s="11">
        <v>17</v>
      </c>
      <c r="AN8" s="11">
        <v>154</v>
      </c>
      <c r="AO8" s="11"/>
      <c r="AP8" s="11">
        <v>198</v>
      </c>
      <c r="AQ8" s="11">
        <v>415</v>
      </c>
      <c r="AR8" s="11">
        <v>83</v>
      </c>
      <c r="AS8" s="11">
        <v>106</v>
      </c>
      <c r="AT8" s="11">
        <v>99</v>
      </c>
      <c r="AU8" s="11"/>
      <c r="AV8" s="11">
        <v>282</v>
      </c>
      <c r="AW8" s="11">
        <v>231</v>
      </c>
      <c r="AX8" s="11">
        <v>306</v>
      </c>
      <c r="AY8" s="11">
        <v>108</v>
      </c>
      <c r="AZ8" s="11">
        <v>18</v>
      </c>
    </row>
    <row r="9" spans="2:52" ht="45">
      <c r="B9" s="18" t="s">
        <v>334</v>
      </c>
      <c r="C9" s="17">
        <v>9.9863211893388606E-2</v>
      </c>
      <c r="D9" s="17">
        <v>0.107281416656631</v>
      </c>
      <c r="E9" s="17">
        <v>9.2224545514199202E-2</v>
      </c>
      <c r="F9" s="17"/>
      <c r="G9" s="17">
        <v>0.16897153249038399</v>
      </c>
      <c r="H9" s="17">
        <v>0.17667077996521599</v>
      </c>
      <c r="I9" s="17">
        <v>0.13663488176521499</v>
      </c>
      <c r="J9" s="17">
        <v>7.2634837216550396E-2</v>
      </c>
      <c r="K9" s="17">
        <v>3.1578697456064203E-2</v>
      </c>
      <c r="L9" s="17">
        <v>2.4752510794764201E-2</v>
      </c>
      <c r="M9" s="17"/>
      <c r="N9" s="17">
        <v>0.134432011484766</v>
      </c>
      <c r="O9" s="17">
        <v>7.5586476108402995E-2</v>
      </c>
      <c r="P9" s="17">
        <v>9.3770784528996606E-2</v>
      </c>
      <c r="Q9" s="17">
        <v>8.7204098733035806E-2</v>
      </c>
      <c r="R9" s="17"/>
      <c r="S9" s="17">
        <v>0.18978442087009201</v>
      </c>
      <c r="T9" s="17">
        <v>6.82568757573008E-2</v>
      </c>
      <c r="U9" s="17">
        <v>4.7942261545028397E-2</v>
      </c>
      <c r="V9" s="17">
        <v>6.1387035039856999E-2</v>
      </c>
      <c r="W9" s="17">
        <v>0.10735907982526199</v>
      </c>
      <c r="X9" s="17">
        <v>0.12851840252019001</v>
      </c>
      <c r="Y9" s="17">
        <v>4.88274482573113E-2</v>
      </c>
      <c r="Z9" s="17">
        <v>6.9543381095548903E-2</v>
      </c>
      <c r="AA9" s="17">
        <v>7.8609366902289604E-2</v>
      </c>
      <c r="AB9" s="17">
        <v>0.13180883717752001</v>
      </c>
      <c r="AC9" s="17">
        <v>0.121124233760058</v>
      </c>
      <c r="AD9" s="17">
        <v>8.8243652127540498E-2</v>
      </c>
      <c r="AE9" s="17"/>
      <c r="AF9" s="17">
        <v>7.6437590867817595E-2</v>
      </c>
      <c r="AG9" s="17">
        <v>0.112491700749554</v>
      </c>
      <c r="AH9" s="17">
        <v>0.11466811294491</v>
      </c>
      <c r="AI9" s="17"/>
      <c r="AJ9" s="17">
        <v>7.3681040095238695E-2</v>
      </c>
      <c r="AK9" s="17">
        <v>0.14832255925217699</v>
      </c>
      <c r="AL9" s="17">
        <v>5.37398050195112E-2</v>
      </c>
      <c r="AM9" s="17">
        <v>0.124397662009972</v>
      </c>
      <c r="AN9" s="17">
        <v>0.101529609364731</v>
      </c>
      <c r="AO9" s="17"/>
      <c r="AP9" s="17">
        <v>0.108889537965977</v>
      </c>
      <c r="AQ9" s="17">
        <v>0.130335848237707</v>
      </c>
      <c r="AR9" s="17">
        <v>8.1134912097217196E-2</v>
      </c>
      <c r="AS9" s="17">
        <v>6.2817458109103094E-2</v>
      </c>
      <c r="AT9" s="17">
        <v>5.3201829110626903E-2</v>
      </c>
      <c r="AU9" s="17"/>
      <c r="AV9" s="17">
        <v>7.5250091952147005E-2</v>
      </c>
      <c r="AW9" s="17">
        <v>6.4074947620736303E-2</v>
      </c>
      <c r="AX9" s="17">
        <v>0.13524257581768301</v>
      </c>
      <c r="AY9" s="17">
        <v>0.20687603780663499</v>
      </c>
      <c r="AZ9" s="17">
        <v>9.2687514145490493E-2</v>
      </c>
    </row>
    <row r="10" spans="2:52" ht="45">
      <c r="B10" s="18" t="s">
        <v>335</v>
      </c>
      <c r="C10" s="17">
        <v>0.249656440221034</v>
      </c>
      <c r="D10" s="17">
        <v>0.27418006981005699</v>
      </c>
      <c r="E10" s="17">
        <v>0.22896601397972</v>
      </c>
      <c r="F10" s="17"/>
      <c r="G10" s="17">
        <v>0.27059042910833903</v>
      </c>
      <c r="H10" s="17">
        <v>0.30818684677636599</v>
      </c>
      <c r="I10" s="17">
        <v>0.34179212622247701</v>
      </c>
      <c r="J10" s="17">
        <v>0.23528722852328601</v>
      </c>
      <c r="K10" s="17">
        <v>0.152831983646812</v>
      </c>
      <c r="L10" s="17">
        <v>0.185557504255042</v>
      </c>
      <c r="M10" s="17"/>
      <c r="N10" s="17">
        <v>0.25111672804549201</v>
      </c>
      <c r="O10" s="17">
        <v>0.200318408139365</v>
      </c>
      <c r="P10" s="17">
        <v>0.33618531496008702</v>
      </c>
      <c r="Q10" s="17">
        <v>0.21690458069745</v>
      </c>
      <c r="R10" s="17"/>
      <c r="S10" s="17">
        <v>0.30485574950792499</v>
      </c>
      <c r="T10" s="17">
        <v>0.247731826025824</v>
      </c>
      <c r="U10" s="17">
        <v>0.17088455055308899</v>
      </c>
      <c r="V10" s="17">
        <v>0.25763769202381498</v>
      </c>
      <c r="W10" s="17">
        <v>0.240359406125907</v>
      </c>
      <c r="X10" s="17">
        <v>0.241489074407295</v>
      </c>
      <c r="Y10" s="17">
        <v>0.205525070188017</v>
      </c>
      <c r="Z10" s="17">
        <v>0.27179178880365001</v>
      </c>
      <c r="AA10" s="17">
        <v>0.26769837241013</v>
      </c>
      <c r="AB10" s="17">
        <v>0.231568829419983</v>
      </c>
      <c r="AC10" s="17">
        <v>0.24739663953650901</v>
      </c>
      <c r="AD10" s="17">
        <v>0.32080205393762301</v>
      </c>
      <c r="AE10" s="17"/>
      <c r="AF10" s="17">
        <v>0.240702485124765</v>
      </c>
      <c r="AG10" s="17">
        <v>0.25627744852703299</v>
      </c>
      <c r="AH10" s="17">
        <v>0.28095699040872801</v>
      </c>
      <c r="AI10" s="17"/>
      <c r="AJ10" s="17">
        <v>0.27396317831024303</v>
      </c>
      <c r="AK10" s="17">
        <v>0.27912934024802999</v>
      </c>
      <c r="AL10" s="17">
        <v>0.19524807069695499</v>
      </c>
      <c r="AM10" s="17">
        <v>0.172119274816211</v>
      </c>
      <c r="AN10" s="17">
        <v>0.19931889413842599</v>
      </c>
      <c r="AO10" s="17"/>
      <c r="AP10" s="17">
        <v>0.293971949743981</v>
      </c>
      <c r="AQ10" s="17">
        <v>0.27935097707145201</v>
      </c>
      <c r="AR10" s="17">
        <v>0.24510727444689601</v>
      </c>
      <c r="AS10" s="17">
        <v>0.19806652068691699</v>
      </c>
      <c r="AT10" s="17">
        <v>0.223172662019296</v>
      </c>
      <c r="AU10" s="17"/>
      <c r="AV10" s="17">
        <v>0.20750988264887599</v>
      </c>
      <c r="AW10" s="17">
        <v>0.28901624924816399</v>
      </c>
      <c r="AX10" s="17">
        <v>0.26095044086208602</v>
      </c>
      <c r="AY10" s="17">
        <v>0.29029483593621003</v>
      </c>
      <c r="AZ10" s="17">
        <v>0.26205244073390199</v>
      </c>
    </row>
    <row r="11" spans="2:52" ht="45">
      <c r="B11" s="18" t="s">
        <v>336</v>
      </c>
      <c r="C11" s="17">
        <v>0.25788647956439198</v>
      </c>
      <c r="D11" s="17">
        <v>0.224336157379075</v>
      </c>
      <c r="E11" s="17">
        <v>0.28734513970218301</v>
      </c>
      <c r="F11" s="17"/>
      <c r="G11" s="17">
        <v>0.33780679358758597</v>
      </c>
      <c r="H11" s="17">
        <v>0.23589043748567401</v>
      </c>
      <c r="I11" s="17">
        <v>0.173686636993128</v>
      </c>
      <c r="J11" s="17">
        <v>0.22711487553301399</v>
      </c>
      <c r="K11" s="17">
        <v>0.29435143095473998</v>
      </c>
      <c r="L11" s="17">
        <v>0.29337665305339</v>
      </c>
      <c r="M11" s="17"/>
      <c r="N11" s="17">
        <v>0.25882099862647401</v>
      </c>
      <c r="O11" s="17">
        <v>0.29437873280244697</v>
      </c>
      <c r="P11" s="17">
        <v>0.26670368142506901</v>
      </c>
      <c r="Q11" s="17">
        <v>0.21156827201300701</v>
      </c>
      <c r="R11" s="17"/>
      <c r="S11" s="17">
        <v>0.24641219738608799</v>
      </c>
      <c r="T11" s="17">
        <v>0.30263926017765402</v>
      </c>
      <c r="U11" s="17">
        <v>0.34868819441035498</v>
      </c>
      <c r="V11" s="17">
        <v>0.310449416851803</v>
      </c>
      <c r="W11" s="17">
        <v>0.23035312856590301</v>
      </c>
      <c r="X11" s="17">
        <v>0.22178574248053301</v>
      </c>
      <c r="Y11" s="17">
        <v>0.287232368005645</v>
      </c>
      <c r="Z11" s="17">
        <v>0.22897223806411501</v>
      </c>
      <c r="AA11" s="17">
        <v>0.24680941689365599</v>
      </c>
      <c r="AB11" s="17">
        <v>0.211201539004788</v>
      </c>
      <c r="AC11" s="17">
        <v>0.16568858322757099</v>
      </c>
      <c r="AD11" s="17">
        <v>0.214740669254679</v>
      </c>
      <c r="AE11" s="17"/>
      <c r="AF11" s="17">
        <v>0.247319546338928</v>
      </c>
      <c r="AG11" s="17">
        <v>0.258143708582114</v>
      </c>
      <c r="AH11" s="17">
        <v>0.220664388416353</v>
      </c>
      <c r="AI11" s="17"/>
      <c r="AJ11" s="17">
        <v>0.265232534597236</v>
      </c>
      <c r="AK11" s="17">
        <v>0.25066558472662698</v>
      </c>
      <c r="AL11" s="17">
        <v>0.34850892194896799</v>
      </c>
      <c r="AM11" s="17">
        <v>0.179267297488447</v>
      </c>
      <c r="AN11" s="17">
        <v>0.21551809968605701</v>
      </c>
      <c r="AO11" s="17"/>
      <c r="AP11" s="17">
        <v>0.22976656352767999</v>
      </c>
      <c r="AQ11" s="17">
        <v>0.25949312642857603</v>
      </c>
      <c r="AR11" s="17">
        <v>0.29945074337422001</v>
      </c>
      <c r="AS11" s="17">
        <v>0.23815342522229799</v>
      </c>
      <c r="AT11" s="17">
        <v>0.28007725023591901</v>
      </c>
      <c r="AU11" s="17"/>
      <c r="AV11" s="17">
        <v>0.249516221876487</v>
      </c>
      <c r="AW11" s="17">
        <v>0.26032060096139098</v>
      </c>
      <c r="AX11" s="17">
        <v>0.25958638913937998</v>
      </c>
      <c r="AY11" s="17">
        <v>0.26367920057401301</v>
      </c>
      <c r="AZ11" s="17">
        <v>0.30473047825198302</v>
      </c>
    </row>
    <row r="12" spans="2:52" ht="45">
      <c r="B12" s="18" t="s">
        <v>337</v>
      </c>
      <c r="C12" s="17">
        <v>0.14649622299419299</v>
      </c>
      <c r="D12" s="17">
        <v>0.143833831927654</v>
      </c>
      <c r="E12" s="17">
        <v>0.14715444916991599</v>
      </c>
      <c r="F12" s="17"/>
      <c r="G12" s="17">
        <v>0.110480776398154</v>
      </c>
      <c r="H12" s="17">
        <v>8.4594698632672494E-2</v>
      </c>
      <c r="I12" s="17">
        <v>0.13709125389677701</v>
      </c>
      <c r="J12" s="17">
        <v>0.18138225909664801</v>
      </c>
      <c r="K12" s="17">
        <v>0.16645681413348401</v>
      </c>
      <c r="L12" s="17">
        <v>0.190788219049773</v>
      </c>
      <c r="M12" s="17"/>
      <c r="N12" s="17">
        <v>0.16066360743621599</v>
      </c>
      <c r="O12" s="17">
        <v>0.152505495092463</v>
      </c>
      <c r="P12" s="17">
        <v>0.12388292940164</v>
      </c>
      <c r="Q12" s="17">
        <v>0.146178589356595</v>
      </c>
      <c r="R12" s="17"/>
      <c r="S12" s="17">
        <v>9.0063399941495398E-2</v>
      </c>
      <c r="T12" s="17">
        <v>0.13854536567032699</v>
      </c>
      <c r="U12" s="17">
        <v>0.20119409107892</v>
      </c>
      <c r="V12" s="17">
        <v>0.16274611466901001</v>
      </c>
      <c r="W12" s="17">
        <v>0.155832793659261</v>
      </c>
      <c r="X12" s="17">
        <v>9.6256808972275607E-2</v>
      </c>
      <c r="Y12" s="17">
        <v>0.13910923775002501</v>
      </c>
      <c r="Z12" s="17">
        <v>0.13790936587184799</v>
      </c>
      <c r="AA12" s="17">
        <v>0.23077563451031699</v>
      </c>
      <c r="AB12" s="17">
        <v>0.158281822484509</v>
      </c>
      <c r="AC12" s="17">
        <v>0.130501621463748</v>
      </c>
      <c r="AD12" s="17">
        <v>0.127972591103373</v>
      </c>
      <c r="AE12" s="17"/>
      <c r="AF12" s="17">
        <v>0.16928384710328501</v>
      </c>
      <c r="AG12" s="17">
        <v>0.149741042955057</v>
      </c>
      <c r="AH12" s="17">
        <v>0.13372161272340799</v>
      </c>
      <c r="AI12" s="17"/>
      <c r="AJ12" s="17">
        <v>0.15865324866108799</v>
      </c>
      <c r="AK12" s="17">
        <v>0.119981219582589</v>
      </c>
      <c r="AL12" s="17">
        <v>0.16963151479379501</v>
      </c>
      <c r="AM12" s="17">
        <v>0.15981893244647299</v>
      </c>
      <c r="AN12" s="17">
        <v>0.15179348705156501</v>
      </c>
      <c r="AO12" s="17"/>
      <c r="AP12" s="17">
        <v>0.158848034444349</v>
      </c>
      <c r="AQ12" s="17">
        <v>0.150216612160954</v>
      </c>
      <c r="AR12" s="17">
        <v>0.114023115647069</v>
      </c>
      <c r="AS12" s="17">
        <v>0.13876443966334401</v>
      </c>
      <c r="AT12" s="17">
        <v>0.150742825544876</v>
      </c>
      <c r="AU12" s="17"/>
      <c r="AV12" s="17">
        <v>0.16394164139488401</v>
      </c>
      <c r="AW12" s="17">
        <v>0.133622978805683</v>
      </c>
      <c r="AX12" s="17">
        <v>0.14858521256277099</v>
      </c>
      <c r="AY12" s="17">
        <v>8.8080557273434307E-2</v>
      </c>
      <c r="AZ12" s="17">
        <v>0.206460181439824</v>
      </c>
    </row>
    <row r="13" spans="2:52" ht="45">
      <c r="B13" s="18" t="s">
        <v>338</v>
      </c>
      <c r="C13" s="17">
        <v>6.8084538558121202E-2</v>
      </c>
      <c r="D13" s="17">
        <v>7.4941655063747101E-2</v>
      </c>
      <c r="E13" s="17">
        <v>6.2283799579805003E-2</v>
      </c>
      <c r="F13" s="17"/>
      <c r="G13" s="17">
        <v>4.4282098511520901E-2</v>
      </c>
      <c r="H13" s="17">
        <v>6.8580289047305995E-2</v>
      </c>
      <c r="I13" s="17">
        <v>8.7360954577121397E-2</v>
      </c>
      <c r="J13" s="17">
        <v>7.0941177617687506E-2</v>
      </c>
      <c r="K13" s="17">
        <v>9.1921115491898506E-2</v>
      </c>
      <c r="L13" s="17">
        <v>4.9273480900138202E-2</v>
      </c>
      <c r="M13" s="17"/>
      <c r="N13" s="17">
        <v>4.6338417444788602E-2</v>
      </c>
      <c r="O13" s="17">
        <v>7.1894581413728495E-2</v>
      </c>
      <c r="P13" s="17">
        <v>6.8996331218450405E-2</v>
      </c>
      <c r="Q13" s="17">
        <v>8.8729370223170803E-2</v>
      </c>
      <c r="R13" s="17"/>
      <c r="S13" s="17">
        <v>3.7019452138131202E-2</v>
      </c>
      <c r="T13" s="17">
        <v>4.7707836467216803E-2</v>
      </c>
      <c r="U13" s="17">
        <v>2.0364518707717501E-2</v>
      </c>
      <c r="V13" s="17">
        <v>6.2422152726627503E-2</v>
      </c>
      <c r="W13" s="17">
        <v>0.13821728558173299</v>
      </c>
      <c r="X13" s="17">
        <v>5.3999126608004197E-2</v>
      </c>
      <c r="Y13" s="17">
        <v>0.109841278134078</v>
      </c>
      <c r="Z13" s="17">
        <v>0.16286087155606899</v>
      </c>
      <c r="AA13" s="17">
        <v>3.9813158034597299E-2</v>
      </c>
      <c r="AB13" s="17">
        <v>5.6767942842670102E-2</v>
      </c>
      <c r="AC13" s="17">
        <v>9.3369560448844105E-2</v>
      </c>
      <c r="AD13" s="17">
        <v>0.156250662083004</v>
      </c>
      <c r="AE13" s="17"/>
      <c r="AF13" s="17">
        <v>5.86390888178768E-2</v>
      </c>
      <c r="AG13" s="17">
        <v>7.7684932972054893E-2</v>
      </c>
      <c r="AH13" s="17">
        <v>5.0378450373871703E-2</v>
      </c>
      <c r="AI13" s="17"/>
      <c r="AJ13" s="17">
        <v>6.4180855563103698E-2</v>
      </c>
      <c r="AK13" s="17">
        <v>5.9120958147456701E-2</v>
      </c>
      <c r="AL13" s="17">
        <v>9.0004585684427804E-2</v>
      </c>
      <c r="AM13" s="17">
        <v>6.41965076810148E-2</v>
      </c>
      <c r="AN13" s="17">
        <v>8.7738807358948095E-2</v>
      </c>
      <c r="AO13" s="17"/>
      <c r="AP13" s="17">
        <v>5.6780731604196798E-2</v>
      </c>
      <c r="AQ13" s="17">
        <v>5.9050154403451599E-2</v>
      </c>
      <c r="AR13" s="17">
        <v>8.4805330228218095E-2</v>
      </c>
      <c r="AS13" s="17">
        <v>7.7696723665757098E-2</v>
      </c>
      <c r="AT13" s="17">
        <v>4.83971766582557E-2</v>
      </c>
      <c r="AU13" s="17"/>
      <c r="AV13" s="17">
        <v>6.9278231382414401E-2</v>
      </c>
      <c r="AW13" s="17">
        <v>0.10641429820857801</v>
      </c>
      <c r="AX13" s="17">
        <v>6.1992909987218903E-2</v>
      </c>
      <c r="AY13" s="17">
        <v>2.2714433746820299E-2</v>
      </c>
      <c r="AZ13" s="17">
        <v>3.5605161988026698E-2</v>
      </c>
    </row>
    <row r="14" spans="2:52" ht="30">
      <c r="B14" s="18" t="s">
        <v>339</v>
      </c>
      <c r="C14" s="17">
        <v>5.82043138722129E-2</v>
      </c>
      <c r="D14" s="17">
        <v>6.8671553996885001E-2</v>
      </c>
      <c r="E14" s="17">
        <v>4.8939901104299702E-2</v>
      </c>
      <c r="F14" s="17"/>
      <c r="G14" s="17">
        <v>9.1467562959280605E-3</v>
      </c>
      <c r="H14" s="17">
        <v>3.7291739095435698E-2</v>
      </c>
      <c r="I14" s="17">
        <v>1.79543077940904E-2</v>
      </c>
      <c r="J14" s="17">
        <v>8.9423057274127998E-2</v>
      </c>
      <c r="K14" s="17">
        <v>6.9436057183487901E-2</v>
      </c>
      <c r="L14" s="17">
        <v>0.109576849559374</v>
      </c>
      <c r="M14" s="17"/>
      <c r="N14" s="17">
        <v>5.3782293978801202E-2</v>
      </c>
      <c r="O14" s="17">
        <v>6.9878850601085798E-2</v>
      </c>
      <c r="P14" s="17">
        <v>5.8895747948702198E-2</v>
      </c>
      <c r="Q14" s="17">
        <v>5.0804922870179098E-2</v>
      </c>
      <c r="R14" s="17"/>
      <c r="S14" s="17">
        <v>3.5160809953535002E-2</v>
      </c>
      <c r="T14" s="17">
        <v>7.8929188149290896E-2</v>
      </c>
      <c r="U14" s="17">
        <v>4.7900753000909797E-2</v>
      </c>
      <c r="V14" s="17">
        <v>6.2532138461356995E-2</v>
      </c>
      <c r="W14" s="17">
        <v>1.11172137951966E-2</v>
      </c>
      <c r="X14" s="17">
        <v>8.8760693897364795E-2</v>
      </c>
      <c r="Y14" s="17">
        <v>6.7082075372154701E-2</v>
      </c>
      <c r="Z14" s="17">
        <v>8.8006241587299999E-2</v>
      </c>
      <c r="AA14" s="17">
        <v>4.8800361672504899E-2</v>
      </c>
      <c r="AB14" s="17">
        <v>5.4542739053274399E-2</v>
      </c>
      <c r="AC14" s="17">
        <v>8.5743114591930902E-2</v>
      </c>
      <c r="AD14" s="17">
        <v>2.9800259898599701E-2</v>
      </c>
      <c r="AE14" s="17"/>
      <c r="AF14" s="17">
        <v>8.7848794115547094E-2</v>
      </c>
      <c r="AG14" s="17">
        <v>3.7344343569860501E-2</v>
      </c>
      <c r="AH14" s="17">
        <v>6.9039585577734999E-2</v>
      </c>
      <c r="AI14" s="17"/>
      <c r="AJ14" s="17">
        <v>6.7234645986512701E-2</v>
      </c>
      <c r="AK14" s="17">
        <v>3.4824326399607697E-2</v>
      </c>
      <c r="AL14" s="17">
        <v>2.34183755947227E-2</v>
      </c>
      <c r="AM14" s="17">
        <v>0.180560442356312</v>
      </c>
      <c r="AN14" s="17">
        <v>7.96934639079631E-2</v>
      </c>
      <c r="AO14" s="17"/>
      <c r="AP14" s="17">
        <v>5.2481952146658697E-2</v>
      </c>
      <c r="AQ14" s="17">
        <v>3.1864461671923597E-2</v>
      </c>
      <c r="AR14" s="17">
        <v>3.6604421965057601E-2</v>
      </c>
      <c r="AS14" s="17">
        <v>0.12271067440830701</v>
      </c>
      <c r="AT14" s="17">
        <v>6.4246695381717497E-2</v>
      </c>
      <c r="AU14" s="17"/>
      <c r="AV14" s="17">
        <v>6.5340905444276703E-2</v>
      </c>
      <c r="AW14" s="17">
        <v>5.60760150523891E-2</v>
      </c>
      <c r="AX14" s="17">
        <v>5.1158705413016897E-2</v>
      </c>
      <c r="AY14" s="17">
        <v>5.2030455423150899E-2</v>
      </c>
      <c r="AZ14" s="17">
        <v>3.1988560414166797E-2</v>
      </c>
    </row>
    <row r="15" spans="2:52">
      <c r="B15" s="18" t="s">
        <v>107</v>
      </c>
      <c r="C15" s="19">
        <v>0.119808792896658</v>
      </c>
      <c r="D15" s="19">
        <v>0.10675531516594999</v>
      </c>
      <c r="E15" s="19">
        <v>0.133086150949877</v>
      </c>
      <c r="F15" s="19"/>
      <c r="G15" s="19">
        <v>5.87216136080871E-2</v>
      </c>
      <c r="H15" s="19">
        <v>8.8785208997329695E-2</v>
      </c>
      <c r="I15" s="19">
        <v>0.105479838751192</v>
      </c>
      <c r="J15" s="19">
        <v>0.123216564738686</v>
      </c>
      <c r="K15" s="19">
        <v>0.19342390113351399</v>
      </c>
      <c r="L15" s="19">
        <v>0.14667478238751799</v>
      </c>
      <c r="M15" s="19"/>
      <c r="N15" s="19">
        <v>9.4845942983463202E-2</v>
      </c>
      <c r="O15" s="19">
        <v>0.13543745584250799</v>
      </c>
      <c r="P15" s="19">
        <v>5.1565210517054101E-2</v>
      </c>
      <c r="Q15" s="19">
        <v>0.19861016610656201</v>
      </c>
      <c r="R15" s="19"/>
      <c r="S15" s="19">
        <v>9.6703970202733094E-2</v>
      </c>
      <c r="T15" s="19">
        <v>0.11618964775238599</v>
      </c>
      <c r="U15" s="19">
        <v>0.16302563070397899</v>
      </c>
      <c r="V15" s="19">
        <v>8.2825450227530004E-2</v>
      </c>
      <c r="W15" s="19">
        <v>0.116761092446738</v>
      </c>
      <c r="X15" s="19">
        <v>0.169190151114337</v>
      </c>
      <c r="Y15" s="19">
        <v>0.14238252229276899</v>
      </c>
      <c r="Z15" s="19">
        <v>4.09161130214689E-2</v>
      </c>
      <c r="AA15" s="19">
        <v>8.7493689576505204E-2</v>
      </c>
      <c r="AB15" s="19">
        <v>0.15582829001725601</v>
      </c>
      <c r="AC15" s="19">
        <v>0.156176246971338</v>
      </c>
      <c r="AD15" s="19">
        <v>6.2190111595180703E-2</v>
      </c>
      <c r="AE15" s="19"/>
      <c r="AF15" s="19">
        <v>0.11976864763178</v>
      </c>
      <c r="AG15" s="19">
        <v>0.108316822644327</v>
      </c>
      <c r="AH15" s="19">
        <v>0.13057085955499401</v>
      </c>
      <c r="AI15" s="19"/>
      <c r="AJ15" s="19">
        <v>9.7054496786577293E-2</v>
      </c>
      <c r="AK15" s="19">
        <v>0.107956011643512</v>
      </c>
      <c r="AL15" s="19">
        <v>0.119448726261619</v>
      </c>
      <c r="AM15" s="19">
        <v>0.119639883201571</v>
      </c>
      <c r="AN15" s="19">
        <v>0.16440763849230899</v>
      </c>
      <c r="AO15" s="19"/>
      <c r="AP15" s="19">
        <v>9.9261230567157799E-2</v>
      </c>
      <c r="AQ15" s="19">
        <v>8.9688820025934604E-2</v>
      </c>
      <c r="AR15" s="19">
        <v>0.13887420224132199</v>
      </c>
      <c r="AS15" s="19">
        <v>0.161790758244274</v>
      </c>
      <c r="AT15" s="19">
        <v>0.180161561049309</v>
      </c>
      <c r="AU15" s="19"/>
      <c r="AV15" s="19">
        <v>0.16916302530091401</v>
      </c>
      <c r="AW15" s="19">
        <v>9.0474910103059206E-2</v>
      </c>
      <c r="AX15" s="19">
        <v>8.2483766217844701E-2</v>
      </c>
      <c r="AY15" s="19">
        <v>7.6324479239736703E-2</v>
      </c>
      <c r="AZ15" s="19">
        <v>6.6475663026606693E-2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1096</v>
      </c>
      <c r="D7" s="10">
        <v>569</v>
      </c>
      <c r="E7" s="10">
        <v>526</v>
      </c>
      <c r="F7" s="10"/>
      <c r="G7" s="10">
        <v>138</v>
      </c>
      <c r="H7" s="10">
        <v>192</v>
      </c>
      <c r="I7" s="10">
        <v>176</v>
      </c>
      <c r="J7" s="10">
        <v>201</v>
      </c>
      <c r="K7" s="10">
        <v>160</v>
      </c>
      <c r="L7" s="10">
        <v>229</v>
      </c>
      <c r="M7" s="10"/>
      <c r="N7" s="10">
        <v>312</v>
      </c>
      <c r="O7" s="10">
        <v>306</v>
      </c>
      <c r="P7" s="10">
        <v>221</v>
      </c>
      <c r="Q7" s="10">
        <v>255</v>
      </c>
      <c r="R7" s="10"/>
      <c r="S7" s="10">
        <v>150</v>
      </c>
      <c r="T7" s="10">
        <v>162</v>
      </c>
      <c r="U7" s="10">
        <v>92</v>
      </c>
      <c r="V7" s="10">
        <v>98</v>
      </c>
      <c r="W7" s="10">
        <v>73</v>
      </c>
      <c r="X7" s="10">
        <v>88</v>
      </c>
      <c r="Y7" s="10">
        <v>92</v>
      </c>
      <c r="Z7" s="10">
        <v>50</v>
      </c>
      <c r="AA7" s="10">
        <v>122</v>
      </c>
      <c r="AB7" s="10">
        <v>82</v>
      </c>
      <c r="AC7" s="10">
        <v>55</v>
      </c>
      <c r="AD7" s="10">
        <v>32</v>
      </c>
      <c r="AE7" s="10"/>
      <c r="AF7" s="10">
        <v>378</v>
      </c>
      <c r="AG7" s="10">
        <v>449</v>
      </c>
      <c r="AH7" s="10">
        <v>159</v>
      </c>
      <c r="AI7" s="10"/>
      <c r="AJ7" s="10">
        <v>396</v>
      </c>
      <c r="AK7" s="10">
        <v>316</v>
      </c>
      <c r="AL7" s="10">
        <v>62</v>
      </c>
      <c r="AM7" s="10">
        <v>20</v>
      </c>
      <c r="AN7" s="10">
        <v>149</v>
      </c>
      <c r="AO7" s="10"/>
      <c r="AP7" s="10">
        <v>203</v>
      </c>
      <c r="AQ7" s="10">
        <v>441</v>
      </c>
      <c r="AR7" s="10">
        <v>75</v>
      </c>
      <c r="AS7" s="10">
        <v>119</v>
      </c>
      <c r="AT7" s="10">
        <v>100</v>
      </c>
      <c r="AU7" s="10"/>
      <c r="AV7" s="10">
        <v>268</v>
      </c>
      <c r="AW7" s="10">
        <v>244</v>
      </c>
      <c r="AX7" s="10">
        <v>305</v>
      </c>
      <c r="AY7" s="10">
        <v>137</v>
      </c>
      <c r="AZ7" s="10">
        <v>16</v>
      </c>
    </row>
    <row r="8" spans="2:52" ht="30" customHeight="1">
      <c r="B8" s="11" t="s">
        <v>68</v>
      </c>
      <c r="C8" s="11">
        <v>1103</v>
      </c>
      <c r="D8" s="11">
        <v>564</v>
      </c>
      <c r="E8" s="11">
        <v>538</v>
      </c>
      <c r="F8" s="11"/>
      <c r="G8" s="11">
        <v>150</v>
      </c>
      <c r="H8" s="11">
        <v>200</v>
      </c>
      <c r="I8" s="11">
        <v>172</v>
      </c>
      <c r="J8" s="11">
        <v>202</v>
      </c>
      <c r="K8" s="11">
        <v>155</v>
      </c>
      <c r="L8" s="11">
        <v>224</v>
      </c>
      <c r="M8" s="11"/>
      <c r="N8" s="11">
        <v>283</v>
      </c>
      <c r="O8" s="11">
        <v>282</v>
      </c>
      <c r="P8" s="11">
        <v>263</v>
      </c>
      <c r="Q8" s="11">
        <v>273</v>
      </c>
      <c r="R8" s="11"/>
      <c r="S8" s="11">
        <v>155</v>
      </c>
      <c r="T8" s="11">
        <v>153</v>
      </c>
      <c r="U8" s="11">
        <v>91</v>
      </c>
      <c r="V8" s="11">
        <v>95</v>
      </c>
      <c r="W8" s="11">
        <v>69</v>
      </c>
      <c r="X8" s="11">
        <v>90</v>
      </c>
      <c r="Y8" s="11">
        <v>84</v>
      </c>
      <c r="Z8" s="11">
        <v>45</v>
      </c>
      <c r="AA8" s="11">
        <v>119</v>
      </c>
      <c r="AB8" s="11">
        <v>107</v>
      </c>
      <c r="AC8" s="11">
        <v>58</v>
      </c>
      <c r="AD8" s="11">
        <v>36</v>
      </c>
      <c r="AE8" s="11"/>
      <c r="AF8" s="11">
        <v>377</v>
      </c>
      <c r="AG8" s="11">
        <v>441</v>
      </c>
      <c r="AH8" s="11">
        <v>166</v>
      </c>
      <c r="AI8" s="11"/>
      <c r="AJ8" s="11">
        <v>386</v>
      </c>
      <c r="AK8" s="11">
        <v>313</v>
      </c>
      <c r="AL8" s="11">
        <v>60</v>
      </c>
      <c r="AM8" s="11">
        <v>21</v>
      </c>
      <c r="AN8" s="11">
        <v>157</v>
      </c>
      <c r="AO8" s="11"/>
      <c r="AP8" s="11">
        <v>197</v>
      </c>
      <c r="AQ8" s="11">
        <v>451</v>
      </c>
      <c r="AR8" s="11">
        <v>72</v>
      </c>
      <c r="AS8" s="11">
        <v>118</v>
      </c>
      <c r="AT8" s="11">
        <v>101</v>
      </c>
      <c r="AU8" s="11"/>
      <c r="AV8" s="11">
        <v>279</v>
      </c>
      <c r="AW8" s="11">
        <v>253</v>
      </c>
      <c r="AX8" s="11">
        <v>299</v>
      </c>
      <c r="AY8" s="11">
        <v>131</v>
      </c>
      <c r="AZ8" s="11">
        <v>14</v>
      </c>
    </row>
    <row r="9" spans="2:52" ht="45">
      <c r="B9" s="18" t="s">
        <v>334</v>
      </c>
      <c r="C9" s="17">
        <v>9.60500308210777E-2</v>
      </c>
      <c r="D9" s="17">
        <v>0.118302722581582</v>
      </c>
      <c r="E9" s="17">
        <v>7.2954721048631793E-2</v>
      </c>
      <c r="F9" s="17"/>
      <c r="G9" s="17">
        <v>0.15832210704223601</v>
      </c>
      <c r="H9" s="17">
        <v>0.13550998176620299</v>
      </c>
      <c r="I9" s="17">
        <v>0.123857221020469</v>
      </c>
      <c r="J9" s="17">
        <v>7.9399703744895106E-2</v>
      </c>
      <c r="K9" s="17">
        <v>4.0455342076144901E-2</v>
      </c>
      <c r="L9" s="17">
        <v>5.1264203402615498E-2</v>
      </c>
      <c r="M9" s="17"/>
      <c r="N9" s="17">
        <v>9.5720142616153095E-2</v>
      </c>
      <c r="O9" s="17">
        <v>6.3967740236816797E-2</v>
      </c>
      <c r="P9" s="17">
        <v>0.14110714836791299</v>
      </c>
      <c r="Q9" s="17">
        <v>8.6707681821824603E-2</v>
      </c>
      <c r="R9" s="17"/>
      <c r="S9" s="17">
        <v>0.13858372631378699</v>
      </c>
      <c r="T9" s="17">
        <v>5.4969899592520202E-2</v>
      </c>
      <c r="U9" s="17">
        <v>5.4344797087972699E-2</v>
      </c>
      <c r="V9" s="17">
        <v>6.3942241264223598E-2</v>
      </c>
      <c r="W9" s="17">
        <v>8.6691863092196494E-2</v>
      </c>
      <c r="X9" s="17">
        <v>0.106026134445436</v>
      </c>
      <c r="Y9" s="17">
        <v>8.2340140196838399E-2</v>
      </c>
      <c r="Z9" s="17">
        <v>7.9945215104774994E-2</v>
      </c>
      <c r="AA9" s="17">
        <v>7.5966882547855996E-2</v>
      </c>
      <c r="AB9" s="17">
        <v>0.18176216138040399</v>
      </c>
      <c r="AC9" s="17">
        <v>0.137049809014198</v>
      </c>
      <c r="AD9" s="17">
        <v>6.7612292575185196E-2</v>
      </c>
      <c r="AE9" s="17"/>
      <c r="AF9" s="17">
        <v>8.9805797650436905E-2</v>
      </c>
      <c r="AG9" s="17">
        <v>8.5380285603780595E-2</v>
      </c>
      <c r="AH9" s="17">
        <v>0.142322068967627</v>
      </c>
      <c r="AI9" s="17"/>
      <c r="AJ9" s="17">
        <v>9.5268120559459296E-2</v>
      </c>
      <c r="AK9" s="17">
        <v>0.102072301665592</v>
      </c>
      <c r="AL9" s="17">
        <v>3.7488576403858297E-2</v>
      </c>
      <c r="AM9" s="17">
        <v>0.249017070427209</v>
      </c>
      <c r="AN9" s="17">
        <v>8.4659420791714499E-2</v>
      </c>
      <c r="AO9" s="17"/>
      <c r="AP9" s="17">
        <v>0.106985653868322</v>
      </c>
      <c r="AQ9" s="17">
        <v>0.12174210472019301</v>
      </c>
      <c r="AR9" s="17">
        <v>6.0538190441482197E-2</v>
      </c>
      <c r="AS9" s="17">
        <v>0.100621943652889</v>
      </c>
      <c r="AT9" s="17">
        <v>4.8135915857852402E-2</v>
      </c>
      <c r="AU9" s="17"/>
      <c r="AV9" s="17">
        <v>9.6292325463874798E-2</v>
      </c>
      <c r="AW9" s="17">
        <v>8.2084003665964703E-2</v>
      </c>
      <c r="AX9" s="17">
        <v>8.8081797318323302E-2</v>
      </c>
      <c r="AY9" s="17">
        <v>0.18283419994610001</v>
      </c>
      <c r="AZ9" s="17">
        <v>0</v>
      </c>
    </row>
    <row r="10" spans="2:52" ht="45">
      <c r="B10" s="18" t="s">
        <v>335</v>
      </c>
      <c r="C10" s="17">
        <v>0.22603619978567699</v>
      </c>
      <c r="D10" s="17">
        <v>0.210194100237379</v>
      </c>
      <c r="E10" s="17">
        <v>0.243103114735612</v>
      </c>
      <c r="F10" s="17"/>
      <c r="G10" s="17">
        <v>0.26712905830032602</v>
      </c>
      <c r="H10" s="17">
        <v>0.25664953934082801</v>
      </c>
      <c r="I10" s="17">
        <v>0.282382698907304</v>
      </c>
      <c r="J10" s="17">
        <v>0.198792822649312</v>
      </c>
      <c r="K10" s="17">
        <v>0.171221055923895</v>
      </c>
      <c r="L10" s="17">
        <v>0.19048521193202</v>
      </c>
      <c r="M10" s="17"/>
      <c r="N10" s="17">
        <v>0.26578704902611699</v>
      </c>
      <c r="O10" s="17">
        <v>0.22457201487407599</v>
      </c>
      <c r="P10" s="17">
        <v>0.225298072642343</v>
      </c>
      <c r="Q10" s="17">
        <v>0.18872167853682401</v>
      </c>
      <c r="R10" s="17"/>
      <c r="S10" s="17">
        <v>0.25936684050501801</v>
      </c>
      <c r="T10" s="17">
        <v>0.2244653457611</v>
      </c>
      <c r="U10" s="17">
        <v>0.231945067391471</v>
      </c>
      <c r="V10" s="17">
        <v>0.197216339246612</v>
      </c>
      <c r="W10" s="17">
        <v>0.16827806715569199</v>
      </c>
      <c r="X10" s="17">
        <v>0.25128072578979199</v>
      </c>
      <c r="Y10" s="17">
        <v>0.19758366672206301</v>
      </c>
      <c r="Z10" s="17">
        <v>0.16725679605656699</v>
      </c>
      <c r="AA10" s="17">
        <v>0.25136836281026498</v>
      </c>
      <c r="AB10" s="17">
        <v>0.191759880650128</v>
      </c>
      <c r="AC10" s="17">
        <v>0.24969069350870499</v>
      </c>
      <c r="AD10" s="17">
        <v>0.318238888613251</v>
      </c>
      <c r="AE10" s="17"/>
      <c r="AF10" s="17">
        <v>0.210246411834627</v>
      </c>
      <c r="AG10" s="17">
        <v>0.243541756361427</v>
      </c>
      <c r="AH10" s="17">
        <v>0.19600597553632301</v>
      </c>
      <c r="AI10" s="17"/>
      <c r="AJ10" s="17">
        <v>0.23266672107649999</v>
      </c>
      <c r="AK10" s="17">
        <v>0.25885052123770802</v>
      </c>
      <c r="AL10" s="17">
        <v>0.15488604689927099</v>
      </c>
      <c r="AM10" s="17">
        <v>0.13625419257444699</v>
      </c>
      <c r="AN10" s="17">
        <v>0.202227996095212</v>
      </c>
      <c r="AO10" s="17"/>
      <c r="AP10" s="17">
        <v>0.220936209711072</v>
      </c>
      <c r="AQ10" s="17">
        <v>0.24097811437422301</v>
      </c>
      <c r="AR10" s="17">
        <v>0.24499875532298401</v>
      </c>
      <c r="AS10" s="17">
        <v>0.19590924172350099</v>
      </c>
      <c r="AT10" s="17">
        <v>0.22565607513049901</v>
      </c>
      <c r="AU10" s="17"/>
      <c r="AV10" s="17">
        <v>0.19342278242970101</v>
      </c>
      <c r="AW10" s="17">
        <v>0.19022790403491999</v>
      </c>
      <c r="AX10" s="17">
        <v>0.2573123107909</v>
      </c>
      <c r="AY10" s="17">
        <v>0.283991168701134</v>
      </c>
      <c r="AZ10" s="17">
        <v>0.41884528310618802</v>
      </c>
    </row>
    <row r="11" spans="2:52" ht="45">
      <c r="B11" s="18" t="s">
        <v>336</v>
      </c>
      <c r="C11" s="17">
        <v>0.264300349485593</v>
      </c>
      <c r="D11" s="17">
        <v>0.27552994188329</v>
      </c>
      <c r="E11" s="17">
        <v>0.25310366805502998</v>
      </c>
      <c r="F11" s="17"/>
      <c r="G11" s="17">
        <v>0.252379208518686</v>
      </c>
      <c r="H11" s="17">
        <v>0.30579743849108398</v>
      </c>
      <c r="I11" s="17">
        <v>0.20825446818978599</v>
      </c>
      <c r="J11" s="17">
        <v>0.25303685129110598</v>
      </c>
      <c r="K11" s="17">
        <v>0.247099590522841</v>
      </c>
      <c r="L11" s="17">
        <v>0.30027399637347202</v>
      </c>
      <c r="M11" s="17"/>
      <c r="N11" s="17">
        <v>0.261138352455001</v>
      </c>
      <c r="O11" s="17">
        <v>0.26003812127511</v>
      </c>
      <c r="P11" s="17">
        <v>0.30034702004888097</v>
      </c>
      <c r="Q11" s="17">
        <v>0.23907424352338699</v>
      </c>
      <c r="R11" s="17"/>
      <c r="S11" s="17">
        <v>0.23552159911638901</v>
      </c>
      <c r="T11" s="17">
        <v>0.30814501794284899</v>
      </c>
      <c r="U11" s="17">
        <v>0.33395763845461501</v>
      </c>
      <c r="V11" s="17">
        <v>0.29931089325723997</v>
      </c>
      <c r="W11" s="17">
        <v>0.26210918120681898</v>
      </c>
      <c r="X11" s="17">
        <v>0.17573805907420501</v>
      </c>
      <c r="Y11" s="17">
        <v>0.23562938964086</v>
      </c>
      <c r="Z11" s="17">
        <v>0.31643707857460102</v>
      </c>
      <c r="AA11" s="17">
        <v>0.279006774557857</v>
      </c>
      <c r="AB11" s="17">
        <v>0.230154138808387</v>
      </c>
      <c r="AC11" s="17">
        <v>0.23078268435781901</v>
      </c>
      <c r="AD11" s="17">
        <v>0.26819968586031401</v>
      </c>
      <c r="AE11" s="17"/>
      <c r="AF11" s="17">
        <v>0.25063049884163102</v>
      </c>
      <c r="AG11" s="17">
        <v>0.26625834689953098</v>
      </c>
      <c r="AH11" s="17">
        <v>0.28400086401708502</v>
      </c>
      <c r="AI11" s="17"/>
      <c r="AJ11" s="17">
        <v>0.25298021914806501</v>
      </c>
      <c r="AK11" s="17">
        <v>0.271802667329958</v>
      </c>
      <c r="AL11" s="17">
        <v>0.33995770640017098</v>
      </c>
      <c r="AM11" s="17">
        <v>0.159341119998262</v>
      </c>
      <c r="AN11" s="17">
        <v>0.26375529925984398</v>
      </c>
      <c r="AO11" s="17"/>
      <c r="AP11" s="17">
        <v>0.28050958891926697</v>
      </c>
      <c r="AQ11" s="17">
        <v>0.29037597166179901</v>
      </c>
      <c r="AR11" s="17">
        <v>0.30493935997903199</v>
      </c>
      <c r="AS11" s="17">
        <v>0.18006566575751601</v>
      </c>
      <c r="AT11" s="17">
        <v>0.24627046061900601</v>
      </c>
      <c r="AU11" s="17"/>
      <c r="AV11" s="17">
        <v>0.26343912043637402</v>
      </c>
      <c r="AW11" s="17">
        <v>0.29178958046387299</v>
      </c>
      <c r="AX11" s="17">
        <v>0.26249088846399199</v>
      </c>
      <c r="AY11" s="17">
        <v>0.217051062409443</v>
      </c>
      <c r="AZ11" s="17">
        <v>0.230957413262766</v>
      </c>
    </row>
    <row r="12" spans="2:52" ht="45">
      <c r="B12" s="18" t="s">
        <v>337</v>
      </c>
      <c r="C12" s="17">
        <v>0.15438985637693201</v>
      </c>
      <c r="D12" s="17">
        <v>0.16185698322413999</v>
      </c>
      <c r="E12" s="17">
        <v>0.14689928065733701</v>
      </c>
      <c r="F12" s="17"/>
      <c r="G12" s="17">
        <v>0.20467795679758599</v>
      </c>
      <c r="H12" s="17">
        <v>0.12088911468180601</v>
      </c>
      <c r="I12" s="17">
        <v>0.154192945734895</v>
      </c>
      <c r="J12" s="17">
        <v>0.166861731993209</v>
      </c>
      <c r="K12" s="17">
        <v>0.13581915405742701</v>
      </c>
      <c r="L12" s="17">
        <v>0.15226869854876701</v>
      </c>
      <c r="M12" s="17"/>
      <c r="N12" s="17">
        <v>0.154128610991737</v>
      </c>
      <c r="O12" s="17">
        <v>0.18630960393876</v>
      </c>
      <c r="P12" s="17">
        <v>0.11600667230314</v>
      </c>
      <c r="Q12" s="17">
        <v>0.15983077006883301</v>
      </c>
      <c r="R12" s="17"/>
      <c r="S12" s="17">
        <v>0.18533998548115599</v>
      </c>
      <c r="T12" s="17">
        <v>0.131640072152928</v>
      </c>
      <c r="U12" s="17">
        <v>0.12714462548603001</v>
      </c>
      <c r="V12" s="17">
        <v>0.17747896488515799</v>
      </c>
      <c r="W12" s="17">
        <v>0.162102979308196</v>
      </c>
      <c r="X12" s="17">
        <v>0.15745819326871399</v>
      </c>
      <c r="Y12" s="17">
        <v>0.19271193265724501</v>
      </c>
      <c r="Z12" s="17">
        <v>0.120387669123141</v>
      </c>
      <c r="AA12" s="17">
        <v>0.14674738112420699</v>
      </c>
      <c r="AB12" s="17">
        <v>0.157085999832516</v>
      </c>
      <c r="AC12" s="17">
        <v>0.100449366369398</v>
      </c>
      <c r="AD12" s="17">
        <v>0.161374867051606</v>
      </c>
      <c r="AE12" s="17"/>
      <c r="AF12" s="17">
        <v>0.14054254006449099</v>
      </c>
      <c r="AG12" s="17">
        <v>0.18323474988048799</v>
      </c>
      <c r="AH12" s="17">
        <v>6.0192383867908698E-2</v>
      </c>
      <c r="AI12" s="17"/>
      <c r="AJ12" s="17">
        <v>0.16852148201421899</v>
      </c>
      <c r="AK12" s="17">
        <v>0.15194379121246299</v>
      </c>
      <c r="AL12" s="17">
        <v>0.16282174995922</v>
      </c>
      <c r="AM12" s="17">
        <v>4.5655414085063198E-2</v>
      </c>
      <c r="AN12" s="17">
        <v>9.8868122227764504E-2</v>
      </c>
      <c r="AO12" s="17"/>
      <c r="AP12" s="17">
        <v>0.18674663900451699</v>
      </c>
      <c r="AQ12" s="17">
        <v>0.14047333500946199</v>
      </c>
      <c r="AR12" s="17">
        <v>0.13704941932269901</v>
      </c>
      <c r="AS12" s="17">
        <v>0.17805499787729701</v>
      </c>
      <c r="AT12" s="17">
        <v>0.133411887446478</v>
      </c>
      <c r="AU12" s="17"/>
      <c r="AV12" s="17">
        <v>0.13062558539951299</v>
      </c>
      <c r="AW12" s="17">
        <v>0.183488317641126</v>
      </c>
      <c r="AX12" s="17">
        <v>0.13050962808942801</v>
      </c>
      <c r="AY12" s="17">
        <v>0.17077546249008799</v>
      </c>
      <c r="AZ12" s="17">
        <v>0.227065536755713</v>
      </c>
    </row>
    <row r="13" spans="2:52" ht="45">
      <c r="B13" s="18" t="s">
        <v>338</v>
      </c>
      <c r="C13" s="17">
        <v>8.2893558528309097E-2</v>
      </c>
      <c r="D13" s="17">
        <v>7.6534811631465804E-2</v>
      </c>
      <c r="E13" s="17">
        <v>8.9727297595005806E-2</v>
      </c>
      <c r="F13" s="17"/>
      <c r="G13" s="17">
        <v>7.0094755163160202E-2</v>
      </c>
      <c r="H13" s="17">
        <v>4.8840812707864702E-2</v>
      </c>
      <c r="I13" s="17">
        <v>6.7350179890121598E-2</v>
      </c>
      <c r="J13" s="17">
        <v>9.2762315095820905E-2</v>
      </c>
      <c r="K13" s="17">
        <v>0.13088106013839099</v>
      </c>
      <c r="L13" s="17">
        <v>9.1685877947851893E-2</v>
      </c>
      <c r="M13" s="17"/>
      <c r="N13" s="17">
        <v>7.3296542753521599E-2</v>
      </c>
      <c r="O13" s="17">
        <v>9.0761975452466295E-2</v>
      </c>
      <c r="P13" s="17">
        <v>7.90125132554792E-2</v>
      </c>
      <c r="Q13" s="17">
        <v>8.9030160716093598E-2</v>
      </c>
      <c r="R13" s="17"/>
      <c r="S13" s="17">
        <v>3.9598235006013803E-2</v>
      </c>
      <c r="T13" s="17">
        <v>9.2722763134869601E-2</v>
      </c>
      <c r="U13" s="17">
        <v>0.11436154831284701</v>
      </c>
      <c r="V13" s="17">
        <v>7.4213344167920303E-2</v>
      </c>
      <c r="W13" s="17">
        <v>8.3279432032179093E-2</v>
      </c>
      <c r="X13" s="17">
        <v>9.4560437976973902E-2</v>
      </c>
      <c r="Y13" s="17">
        <v>6.3945108720012994E-2</v>
      </c>
      <c r="Z13" s="17">
        <v>0.15717822758741501</v>
      </c>
      <c r="AA13" s="17">
        <v>0.10425058067288299</v>
      </c>
      <c r="AB13" s="17">
        <v>8.8086737584015307E-2</v>
      </c>
      <c r="AC13" s="17">
        <v>5.2247656455899599E-2</v>
      </c>
      <c r="AD13" s="17">
        <v>5.5187682045356699E-2</v>
      </c>
      <c r="AE13" s="17"/>
      <c r="AF13" s="17">
        <v>0.112320130253933</v>
      </c>
      <c r="AG13" s="17">
        <v>6.4752386053851904E-2</v>
      </c>
      <c r="AH13" s="17">
        <v>6.9560306352362197E-2</v>
      </c>
      <c r="AI13" s="17"/>
      <c r="AJ13" s="17">
        <v>9.3519110470937999E-2</v>
      </c>
      <c r="AK13" s="17">
        <v>4.6938762408471897E-2</v>
      </c>
      <c r="AL13" s="17">
        <v>0.13564234616583301</v>
      </c>
      <c r="AM13" s="17">
        <v>0.22072997540788</v>
      </c>
      <c r="AN13" s="17">
        <v>7.0930357271118794E-2</v>
      </c>
      <c r="AO13" s="17"/>
      <c r="AP13" s="17">
        <v>6.7355735858202301E-2</v>
      </c>
      <c r="AQ13" s="17">
        <v>6.4028670590966896E-2</v>
      </c>
      <c r="AR13" s="17">
        <v>9.8063503812681904E-2</v>
      </c>
      <c r="AS13" s="17">
        <v>0.121253324038122</v>
      </c>
      <c r="AT13" s="17">
        <v>9.5514469919267195E-2</v>
      </c>
      <c r="AU13" s="17"/>
      <c r="AV13" s="17">
        <v>9.1342673970126007E-2</v>
      </c>
      <c r="AW13" s="17">
        <v>9.2262691616150097E-2</v>
      </c>
      <c r="AX13" s="17">
        <v>9.7419269731985197E-2</v>
      </c>
      <c r="AY13" s="17">
        <v>4.2803991303180501E-2</v>
      </c>
      <c r="AZ13" s="17">
        <v>6.0166667558537001E-2</v>
      </c>
    </row>
    <row r="14" spans="2:52" ht="30">
      <c r="B14" s="18" t="s">
        <v>339</v>
      </c>
      <c r="C14" s="17">
        <v>6.5922311658623306E-2</v>
      </c>
      <c r="D14" s="17">
        <v>7.5131341245237196E-2</v>
      </c>
      <c r="E14" s="17">
        <v>5.6420130059475597E-2</v>
      </c>
      <c r="F14" s="17"/>
      <c r="G14" s="17">
        <v>2.16717627406533E-2</v>
      </c>
      <c r="H14" s="17">
        <v>4.94656189831056E-2</v>
      </c>
      <c r="I14" s="17">
        <v>4.0520150921809397E-2</v>
      </c>
      <c r="J14" s="17">
        <v>7.28365320302196E-2</v>
      </c>
      <c r="K14" s="17">
        <v>0.124036556846618</v>
      </c>
      <c r="L14" s="17">
        <v>8.3333746954015894E-2</v>
      </c>
      <c r="M14" s="17"/>
      <c r="N14" s="17">
        <v>5.9712711695869801E-2</v>
      </c>
      <c r="O14" s="17">
        <v>5.7554430888185001E-2</v>
      </c>
      <c r="P14" s="17">
        <v>6.9957853929465602E-2</v>
      </c>
      <c r="Q14" s="17">
        <v>7.39263560447177E-2</v>
      </c>
      <c r="R14" s="17"/>
      <c r="S14" s="17">
        <v>7.8673551675769206E-3</v>
      </c>
      <c r="T14" s="17">
        <v>8.2912617747353298E-2</v>
      </c>
      <c r="U14" s="17">
        <v>6.7614499284243207E-2</v>
      </c>
      <c r="V14" s="17">
        <v>4.8551664043589501E-2</v>
      </c>
      <c r="W14" s="17">
        <v>8.9293112386237897E-2</v>
      </c>
      <c r="X14" s="17">
        <v>6.8194403109222396E-2</v>
      </c>
      <c r="Y14" s="17">
        <v>8.9203963295513097E-2</v>
      </c>
      <c r="Z14" s="17">
        <v>3.7914906426670697E-2</v>
      </c>
      <c r="AA14" s="17">
        <v>8.3579977986252996E-2</v>
      </c>
      <c r="AB14" s="17">
        <v>8.3997763987062796E-2</v>
      </c>
      <c r="AC14" s="17">
        <v>0.106796385877409</v>
      </c>
      <c r="AD14" s="17">
        <v>3.6365139499270401E-2</v>
      </c>
      <c r="AE14" s="17"/>
      <c r="AF14" s="17">
        <v>8.6503864668411201E-2</v>
      </c>
      <c r="AG14" s="17">
        <v>4.9515007280123903E-2</v>
      </c>
      <c r="AH14" s="17">
        <v>9.0528028326874802E-2</v>
      </c>
      <c r="AI14" s="17"/>
      <c r="AJ14" s="17">
        <v>6.7468473879167101E-2</v>
      </c>
      <c r="AK14" s="17">
        <v>3.3773213587642403E-2</v>
      </c>
      <c r="AL14" s="17">
        <v>6.4147990858372403E-2</v>
      </c>
      <c r="AM14" s="17">
        <v>0.18900222750713899</v>
      </c>
      <c r="AN14" s="17">
        <v>0.10257047829706301</v>
      </c>
      <c r="AO14" s="17"/>
      <c r="AP14" s="17">
        <v>6.2714945601287805E-2</v>
      </c>
      <c r="AQ14" s="17">
        <v>4.8177950774840599E-2</v>
      </c>
      <c r="AR14" s="17">
        <v>3.67347296876228E-2</v>
      </c>
      <c r="AS14" s="17">
        <v>0.107051170174484</v>
      </c>
      <c r="AT14" s="17">
        <v>3.8241102495459499E-2</v>
      </c>
      <c r="AU14" s="17"/>
      <c r="AV14" s="17">
        <v>5.8210539786740997E-2</v>
      </c>
      <c r="AW14" s="17">
        <v>9.6933537741287906E-2</v>
      </c>
      <c r="AX14" s="17">
        <v>6.1532258989206598E-2</v>
      </c>
      <c r="AY14" s="17">
        <v>3.2314004826808997E-2</v>
      </c>
      <c r="AZ14" s="17">
        <v>0</v>
      </c>
    </row>
    <row r="15" spans="2:52">
      <c r="B15" s="18" t="s">
        <v>107</v>
      </c>
      <c r="C15" s="19">
        <v>0.110407693343788</v>
      </c>
      <c r="D15" s="19">
        <v>8.2450099196905699E-2</v>
      </c>
      <c r="E15" s="19">
        <v>0.137791787848907</v>
      </c>
      <c r="F15" s="19"/>
      <c r="G15" s="19">
        <v>2.5725151437352399E-2</v>
      </c>
      <c r="H15" s="19">
        <v>8.2847494029108903E-2</v>
      </c>
      <c r="I15" s="19">
        <v>0.12344233533561599</v>
      </c>
      <c r="J15" s="19">
        <v>0.13631004319543799</v>
      </c>
      <c r="K15" s="19">
        <v>0.15048724043468201</v>
      </c>
      <c r="L15" s="19">
        <v>0.13068826484125801</v>
      </c>
      <c r="M15" s="19"/>
      <c r="N15" s="19">
        <v>9.0216590461600896E-2</v>
      </c>
      <c r="O15" s="19">
        <v>0.116796113334586</v>
      </c>
      <c r="P15" s="19">
        <v>6.8270719452778503E-2</v>
      </c>
      <c r="Q15" s="19">
        <v>0.16270910928832</v>
      </c>
      <c r="R15" s="19"/>
      <c r="S15" s="19">
        <v>0.133722258410059</v>
      </c>
      <c r="T15" s="19">
        <v>0.10514428366838</v>
      </c>
      <c r="U15" s="19">
        <v>7.0631823982820502E-2</v>
      </c>
      <c r="V15" s="19">
        <v>0.13928655313525601</v>
      </c>
      <c r="W15" s="19">
        <v>0.148245364818679</v>
      </c>
      <c r="X15" s="19">
        <v>0.14674204633565699</v>
      </c>
      <c r="Y15" s="19">
        <v>0.13858579876746699</v>
      </c>
      <c r="Z15" s="19">
        <v>0.120880107126831</v>
      </c>
      <c r="AA15" s="19">
        <v>5.9080040300679301E-2</v>
      </c>
      <c r="AB15" s="19">
        <v>6.7153317757486994E-2</v>
      </c>
      <c r="AC15" s="19">
        <v>0.12298340441657001</v>
      </c>
      <c r="AD15" s="19">
        <v>9.3021444355017094E-2</v>
      </c>
      <c r="AE15" s="19"/>
      <c r="AF15" s="19">
        <v>0.10995075668647</v>
      </c>
      <c r="AG15" s="19">
        <v>0.10731746792079799</v>
      </c>
      <c r="AH15" s="19">
        <v>0.15739037293182001</v>
      </c>
      <c r="AI15" s="19"/>
      <c r="AJ15" s="19">
        <v>8.9575872851650806E-2</v>
      </c>
      <c r="AK15" s="19">
        <v>0.134618742558164</v>
      </c>
      <c r="AL15" s="19">
        <v>0.105055583313274</v>
      </c>
      <c r="AM15" s="19">
        <v>0</v>
      </c>
      <c r="AN15" s="19">
        <v>0.17698832605728201</v>
      </c>
      <c r="AO15" s="19"/>
      <c r="AP15" s="19">
        <v>7.47512270373311E-2</v>
      </c>
      <c r="AQ15" s="19">
        <v>9.4223852868516894E-2</v>
      </c>
      <c r="AR15" s="19">
        <v>0.117676041433499</v>
      </c>
      <c r="AS15" s="19">
        <v>0.117043656776191</v>
      </c>
      <c r="AT15" s="19">
        <v>0.212770088531437</v>
      </c>
      <c r="AU15" s="19"/>
      <c r="AV15" s="19">
        <v>0.16666697251366999</v>
      </c>
      <c r="AW15" s="19">
        <v>6.3213964836678196E-2</v>
      </c>
      <c r="AX15" s="19">
        <v>0.102653846616165</v>
      </c>
      <c r="AY15" s="19">
        <v>7.0230110323245595E-2</v>
      </c>
      <c r="AZ15" s="19">
        <v>6.29650993167956E-2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944</v>
      </c>
      <c r="D7" s="10">
        <v>469</v>
      </c>
      <c r="E7" s="10">
        <v>473</v>
      </c>
      <c r="F7" s="10"/>
      <c r="G7" s="10">
        <v>136</v>
      </c>
      <c r="H7" s="10">
        <v>163</v>
      </c>
      <c r="I7" s="10">
        <v>171</v>
      </c>
      <c r="J7" s="10">
        <v>149</v>
      </c>
      <c r="K7" s="10">
        <v>137</v>
      </c>
      <c r="L7" s="10">
        <v>188</v>
      </c>
      <c r="M7" s="10"/>
      <c r="N7" s="10">
        <v>273</v>
      </c>
      <c r="O7" s="10">
        <v>290</v>
      </c>
      <c r="P7" s="10">
        <v>165</v>
      </c>
      <c r="Q7" s="10">
        <v>213</v>
      </c>
      <c r="R7" s="10"/>
      <c r="S7" s="10">
        <v>130</v>
      </c>
      <c r="T7" s="10">
        <v>133</v>
      </c>
      <c r="U7" s="10">
        <v>69</v>
      </c>
      <c r="V7" s="10">
        <v>90</v>
      </c>
      <c r="W7" s="10">
        <v>69</v>
      </c>
      <c r="X7" s="10">
        <v>89</v>
      </c>
      <c r="Y7" s="10">
        <v>71</v>
      </c>
      <c r="Z7" s="10">
        <v>43</v>
      </c>
      <c r="AA7" s="10">
        <v>112</v>
      </c>
      <c r="AB7" s="10">
        <v>68</v>
      </c>
      <c r="AC7" s="10">
        <v>45</v>
      </c>
      <c r="AD7" s="10">
        <v>25</v>
      </c>
      <c r="AE7" s="10"/>
      <c r="AF7" s="10">
        <v>313</v>
      </c>
      <c r="AG7" s="10">
        <v>397</v>
      </c>
      <c r="AH7" s="10">
        <v>138</v>
      </c>
      <c r="AI7" s="10"/>
      <c r="AJ7" s="10">
        <v>305</v>
      </c>
      <c r="AK7" s="10">
        <v>302</v>
      </c>
      <c r="AL7" s="10">
        <v>56</v>
      </c>
      <c r="AM7" s="10">
        <v>12</v>
      </c>
      <c r="AN7" s="10">
        <v>125</v>
      </c>
      <c r="AO7" s="10"/>
      <c r="AP7" s="10">
        <v>184</v>
      </c>
      <c r="AQ7" s="10">
        <v>372</v>
      </c>
      <c r="AR7" s="10">
        <v>63</v>
      </c>
      <c r="AS7" s="10">
        <v>89</v>
      </c>
      <c r="AT7" s="10">
        <v>75</v>
      </c>
      <c r="AU7" s="10"/>
      <c r="AV7" s="10">
        <v>234</v>
      </c>
      <c r="AW7" s="10">
        <v>184</v>
      </c>
      <c r="AX7" s="10">
        <v>301</v>
      </c>
      <c r="AY7" s="10">
        <v>94</v>
      </c>
      <c r="AZ7" s="10">
        <v>10</v>
      </c>
    </row>
    <row r="8" spans="2:52" ht="30" customHeight="1">
      <c r="B8" s="11" t="s">
        <v>68</v>
      </c>
      <c r="C8" s="11">
        <v>945</v>
      </c>
      <c r="D8" s="11">
        <v>462</v>
      </c>
      <c r="E8" s="11">
        <v>481</v>
      </c>
      <c r="F8" s="11"/>
      <c r="G8" s="11">
        <v>150</v>
      </c>
      <c r="H8" s="11">
        <v>168</v>
      </c>
      <c r="I8" s="11">
        <v>166</v>
      </c>
      <c r="J8" s="11">
        <v>147</v>
      </c>
      <c r="K8" s="11">
        <v>133</v>
      </c>
      <c r="L8" s="11">
        <v>181</v>
      </c>
      <c r="M8" s="11"/>
      <c r="N8" s="11">
        <v>246</v>
      </c>
      <c r="O8" s="11">
        <v>266</v>
      </c>
      <c r="P8" s="11">
        <v>198</v>
      </c>
      <c r="Q8" s="11">
        <v>233</v>
      </c>
      <c r="R8" s="11"/>
      <c r="S8" s="11">
        <v>133</v>
      </c>
      <c r="T8" s="11">
        <v>123</v>
      </c>
      <c r="U8" s="11">
        <v>68</v>
      </c>
      <c r="V8" s="11">
        <v>88</v>
      </c>
      <c r="W8" s="11">
        <v>64</v>
      </c>
      <c r="X8" s="11">
        <v>91</v>
      </c>
      <c r="Y8" s="11">
        <v>65</v>
      </c>
      <c r="Z8" s="11">
        <v>39</v>
      </c>
      <c r="AA8" s="11">
        <v>109</v>
      </c>
      <c r="AB8" s="11">
        <v>90</v>
      </c>
      <c r="AC8" s="11">
        <v>47</v>
      </c>
      <c r="AD8" s="11">
        <v>28</v>
      </c>
      <c r="AE8" s="11"/>
      <c r="AF8" s="11">
        <v>310</v>
      </c>
      <c r="AG8" s="11">
        <v>392</v>
      </c>
      <c r="AH8" s="11">
        <v>141</v>
      </c>
      <c r="AI8" s="11"/>
      <c r="AJ8" s="11">
        <v>296</v>
      </c>
      <c r="AK8" s="11">
        <v>301</v>
      </c>
      <c r="AL8" s="11">
        <v>53</v>
      </c>
      <c r="AM8" s="11">
        <v>13</v>
      </c>
      <c r="AN8" s="11">
        <v>129</v>
      </c>
      <c r="AO8" s="11"/>
      <c r="AP8" s="11">
        <v>177</v>
      </c>
      <c r="AQ8" s="11">
        <v>374</v>
      </c>
      <c r="AR8" s="11">
        <v>60</v>
      </c>
      <c r="AS8" s="11">
        <v>90</v>
      </c>
      <c r="AT8" s="11">
        <v>74</v>
      </c>
      <c r="AU8" s="11"/>
      <c r="AV8" s="11">
        <v>241</v>
      </c>
      <c r="AW8" s="11">
        <v>189</v>
      </c>
      <c r="AX8" s="11">
        <v>292</v>
      </c>
      <c r="AY8" s="11">
        <v>90</v>
      </c>
      <c r="AZ8" s="11">
        <v>8</v>
      </c>
    </row>
    <row r="9" spans="2:52" ht="45">
      <c r="B9" s="18" t="s">
        <v>334</v>
      </c>
      <c r="C9" s="17">
        <v>9.9292272862642805E-2</v>
      </c>
      <c r="D9" s="17">
        <v>0.105794850383454</v>
      </c>
      <c r="E9" s="17">
        <v>9.3398682420798296E-2</v>
      </c>
      <c r="F9" s="17"/>
      <c r="G9" s="17">
        <v>0.183635422581374</v>
      </c>
      <c r="H9" s="17">
        <v>0.134279968349337</v>
      </c>
      <c r="I9" s="17">
        <v>0.11350549632890899</v>
      </c>
      <c r="J9" s="17">
        <v>7.7528499592178599E-2</v>
      </c>
      <c r="K9" s="17">
        <v>3.4511304526491801E-2</v>
      </c>
      <c r="L9" s="17">
        <v>4.91986253022208E-2</v>
      </c>
      <c r="M9" s="17"/>
      <c r="N9" s="17">
        <v>7.9733173480350597E-2</v>
      </c>
      <c r="O9" s="17">
        <v>0.11171605819046899</v>
      </c>
      <c r="P9" s="17">
        <v>0.122360636574516</v>
      </c>
      <c r="Q9" s="17">
        <v>8.7372961545415004E-2</v>
      </c>
      <c r="R9" s="17"/>
      <c r="S9" s="17">
        <v>0.15123681391375701</v>
      </c>
      <c r="T9" s="17">
        <v>9.8984228820516496E-2</v>
      </c>
      <c r="U9" s="17">
        <v>6.2498994564398898E-2</v>
      </c>
      <c r="V9" s="17">
        <v>4.8699507275444497E-2</v>
      </c>
      <c r="W9" s="17">
        <v>5.5616264994914198E-2</v>
      </c>
      <c r="X9" s="17">
        <v>0.13004411038521499</v>
      </c>
      <c r="Y9" s="17">
        <v>3.5444902619004702E-2</v>
      </c>
      <c r="Z9" s="17">
        <v>7.0765681030859701E-2</v>
      </c>
      <c r="AA9" s="17">
        <v>7.9160384876473602E-2</v>
      </c>
      <c r="AB9" s="17">
        <v>0.148292428302705</v>
      </c>
      <c r="AC9" s="17">
        <v>0.15860599777385001</v>
      </c>
      <c r="AD9" s="17">
        <v>0.11401114211103799</v>
      </c>
      <c r="AE9" s="17"/>
      <c r="AF9" s="17">
        <v>7.4824027766797002E-2</v>
      </c>
      <c r="AG9" s="17">
        <v>0.106191435891967</v>
      </c>
      <c r="AH9" s="17">
        <v>9.5520287766478904E-2</v>
      </c>
      <c r="AI9" s="17"/>
      <c r="AJ9" s="17">
        <v>9.3499142465531204E-2</v>
      </c>
      <c r="AK9" s="17">
        <v>0.11563704719234801</v>
      </c>
      <c r="AL9" s="17">
        <v>6.9238583241137602E-2</v>
      </c>
      <c r="AM9" s="17">
        <v>0</v>
      </c>
      <c r="AN9" s="17">
        <v>5.7203469939004298E-2</v>
      </c>
      <c r="AO9" s="17"/>
      <c r="AP9" s="17">
        <v>9.77160338839798E-2</v>
      </c>
      <c r="AQ9" s="17">
        <v>0.10957556128805</v>
      </c>
      <c r="AR9" s="17">
        <v>5.6121775821041303E-2</v>
      </c>
      <c r="AS9" s="17">
        <v>4.2859815500151E-2</v>
      </c>
      <c r="AT9" s="17">
        <v>6.44246432662023E-2</v>
      </c>
      <c r="AU9" s="17"/>
      <c r="AV9" s="17">
        <v>6.1151773352502901E-2</v>
      </c>
      <c r="AW9" s="17">
        <v>0.102889285338949</v>
      </c>
      <c r="AX9" s="17">
        <v>0.124264214002363</v>
      </c>
      <c r="AY9" s="17">
        <v>0.14065331370159001</v>
      </c>
      <c r="AZ9" s="17">
        <v>0.14960992412371499</v>
      </c>
    </row>
    <row r="10" spans="2:52" ht="45">
      <c r="B10" s="18" t="s">
        <v>335</v>
      </c>
      <c r="C10" s="17">
        <v>0.22350380039935999</v>
      </c>
      <c r="D10" s="17">
        <v>0.239804329913681</v>
      </c>
      <c r="E10" s="17">
        <v>0.208637007289388</v>
      </c>
      <c r="F10" s="17"/>
      <c r="G10" s="17">
        <v>0.242145794856682</v>
      </c>
      <c r="H10" s="17">
        <v>0.29833975279393798</v>
      </c>
      <c r="I10" s="17">
        <v>0.27924765349235198</v>
      </c>
      <c r="J10" s="17">
        <v>0.23989242424806001</v>
      </c>
      <c r="K10" s="17">
        <v>0.176962655613771</v>
      </c>
      <c r="L10" s="17">
        <v>0.108283160338978</v>
      </c>
      <c r="M10" s="17"/>
      <c r="N10" s="17">
        <v>0.27851102283990697</v>
      </c>
      <c r="O10" s="17">
        <v>0.21881164210021101</v>
      </c>
      <c r="P10" s="17">
        <v>0.18461345751800001</v>
      </c>
      <c r="Q10" s="17">
        <v>0.20664224869532299</v>
      </c>
      <c r="R10" s="17"/>
      <c r="S10" s="17">
        <v>0.19448334875975301</v>
      </c>
      <c r="T10" s="17">
        <v>0.246837549683459</v>
      </c>
      <c r="U10" s="17">
        <v>0.16785958292867301</v>
      </c>
      <c r="V10" s="17">
        <v>0.27513537245476999</v>
      </c>
      <c r="W10" s="17">
        <v>0.19079983328716699</v>
      </c>
      <c r="X10" s="17">
        <v>0.16457410650215901</v>
      </c>
      <c r="Y10" s="17">
        <v>0.18802457527945801</v>
      </c>
      <c r="Z10" s="17">
        <v>0.22804190649771899</v>
      </c>
      <c r="AA10" s="17">
        <v>0.30517358093778102</v>
      </c>
      <c r="AB10" s="17">
        <v>0.28872702761748498</v>
      </c>
      <c r="AC10" s="17">
        <v>0.148240465280434</v>
      </c>
      <c r="AD10" s="17">
        <v>0.17140648661341501</v>
      </c>
      <c r="AE10" s="17"/>
      <c r="AF10" s="17">
        <v>0.19106787629397701</v>
      </c>
      <c r="AG10" s="17">
        <v>0.24319428172899599</v>
      </c>
      <c r="AH10" s="17">
        <v>0.25658996281192897</v>
      </c>
      <c r="AI10" s="17"/>
      <c r="AJ10" s="17">
        <v>0.207059632410558</v>
      </c>
      <c r="AK10" s="17">
        <v>0.23695861432321999</v>
      </c>
      <c r="AL10" s="17">
        <v>0.16379123629519099</v>
      </c>
      <c r="AM10" s="17">
        <v>0.28364354178972301</v>
      </c>
      <c r="AN10" s="17">
        <v>0.27783699839813603</v>
      </c>
      <c r="AO10" s="17"/>
      <c r="AP10" s="17">
        <v>0.23738894258922799</v>
      </c>
      <c r="AQ10" s="17">
        <v>0.215496979564201</v>
      </c>
      <c r="AR10" s="17">
        <v>0.26414062973566799</v>
      </c>
      <c r="AS10" s="17">
        <v>0.27274923749608598</v>
      </c>
      <c r="AT10" s="17">
        <v>0.112562530433593</v>
      </c>
      <c r="AU10" s="17"/>
      <c r="AV10" s="17">
        <v>0.21668877166863901</v>
      </c>
      <c r="AW10" s="17">
        <v>0.16302401001133801</v>
      </c>
      <c r="AX10" s="17">
        <v>0.240133548563296</v>
      </c>
      <c r="AY10" s="17">
        <v>0.339148206501585</v>
      </c>
      <c r="AZ10" s="17">
        <v>0.251628503580961</v>
      </c>
    </row>
    <row r="11" spans="2:52" ht="45">
      <c r="B11" s="18" t="s">
        <v>336</v>
      </c>
      <c r="C11" s="17">
        <v>0.24564494239890799</v>
      </c>
      <c r="D11" s="17">
        <v>0.25710090798090202</v>
      </c>
      <c r="E11" s="17">
        <v>0.231864495379765</v>
      </c>
      <c r="F11" s="17"/>
      <c r="G11" s="17">
        <v>0.25667912232538598</v>
      </c>
      <c r="H11" s="17">
        <v>0.22757061295903599</v>
      </c>
      <c r="I11" s="17">
        <v>0.26939957667318598</v>
      </c>
      <c r="J11" s="17">
        <v>0.208238832388177</v>
      </c>
      <c r="K11" s="17">
        <v>0.29374437316263902</v>
      </c>
      <c r="L11" s="17">
        <v>0.226598620315071</v>
      </c>
      <c r="M11" s="17"/>
      <c r="N11" s="17">
        <v>0.26652270492159702</v>
      </c>
      <c r="O11" s="17">
        <v>0.276073432781476</v>
      </c>
      <c r="P11" s="17">
        <v>0.21151805384934899</v>
      </c>
      <c r="Q11" s="17">
        <v>0.21683987643719799</v>
      </c>
      <c r="R11" s="17"/>
      <c r="S11" s="17">
        <v>0.321702081036361</v>
      </c>
      <c r="T11" s="17">
        <v>0.15981485694485001</v>
      </c>
      <c r="U11" s="17">
        <v>0.28916030443353902</v>
      </c>
      <c r="V11" s="17">
        <v>0.21650726400054299</v>
      </c>
      <c r="W11" s="17">
        <v>0.36477039981869402</v>
      </c>
      <c r="X11" s="17">
        <v>0.29938187920787501</v>
      </c>
      <c r="Y11" s="17">
        <v>0.238253253849704</v>
      </c>
      <c r="Z11" s="17">
        <v>0.12183852428880999</v>
      </c>
      <c r="AA11" s="17">
        <v>0.20648829300496799</v>
      </c>
      <c r="AB11" s="17">
        <v>0.20072199654086001</v>
      </c>
      <c r="AC11" s="17">
        <v>0.23530867838498901</v>
      </c>
      <c r="AD11" s="17">
        <v>0.30561838200609798</v>
      </c>
      <c r="AE11" s="17"/>
      <c r="AF11" s="17">
        <v>0.236961564100197</v>
      </c>
      <c r="AG11" s="17">
        <v>0.27085826454438999</v>
      </c>
      <c r="AH11" s="17">
        <v>0.22510678407441201</v>
      </c>
      <c r="AI11" s="17"/>
      <c r="AJ11" s="17">
        <v>0.24828978254137399</v>
      </c>
      <c r="AK11" s="17">
        <v>0.242902069137793</v>
      </c>
      <c r="AL11" s="17">
        <v>0.26676691909190098</v>
      </c>
      <c r="AM11" s="17">
        <v>0.26896677228425597</v>
      </c>
      <c r="AN11" s="17">
        <v>0.19310707079943201</v>
      </c>
      <c r="AO11" s="17"/>
      <c r="AP11" s="17">
        <v>0.26148327626192103</v>
      </c>
      <c r="AQ11" s="17">
        <v>0.26479562084740399</v>
      </c>
      <c r="AR11" s="17">
        <v>0.20890393773124899</v>
      </c>
      <c r="AS11" s="17">
        <v>0.25751557820898402</v>
      </c>
      <c r="AT11" s="17">
        <v>0.21990967072970799</v>
      </c>
      <c r="AU11" s="17"/>
      <c r="AV11" s="17">
        <v>0.18275851575808599</v>
      </c>
      <c r="AW11" s="17">
        <v>0.290035378172594</v>
      </c>
      <c r="AX11" s="17">
        <v>0.25713708542796698</v>
      </c>
      <c r="AY11" s="17">
        <v>0.23477123966681601</v>
      </c>
      <c r="AZ11" s="17">
        <v>0.33836898766555701</v>
      </c>
    </row>
    <row r="12" spans="2:52" ht="45">
      <c r="B12" s="18" t="s">
        <v>337</v>
      </c>
      <c r="C12" s="17">
        <v>0.124583274984</v>
      </c>
      <c r="D12" s="17">
        <v>0.138051049420612</v>
      </c>
      <c r="E12" s="17">
        <v>0.11208043379791501</v>
      </c>
      <c r="F12" s="17"/>
      <c r="G12" s="17">
        <v>0.106686451556678</v>
      </c>
      <c r="H12" s="17">
        <v>9.1370670257511402E-2</v>
      </c>
      <c r="I12" s="17">
        <v>0.103748048852286</v>
      </c>
      <c r="J12" s="17">
        <v>0.105045996238374</v>
      </c>
      <c r="K12" s="17">
        <v>0.16063075482684999</v>
      </c>
      <c r="L12" s="17">
        <v>0.17878053373199901</v>
      </c>
      <c r="M12" s="17"/>
      <c r="N12" s="17">
        <v>0.139530465589876</v>
      </c>
      <c r="O12" s="17">
        <v>0.14810308575814601</v>
      </c>
      <c r="P12" s="17">
        <v>0.137113481759845</v>
      </c>
      <c r="Q12" s="17">
        <v>7.2866445051717799E-2</v>
      </c>
      <c r="R12" s="17"/>
      <c r="S12" s="17">
        <v>7.9271412692521498E-2</v>
      </c>
      <c r="T12" s="17">
        <v>0.16195301107825</v>
      </c>
      <c r="U12" s="17">
        <v>0.194716943732167</v>
      </c>
      <c r="V12" s="17">
        <v>0.108132110248449</v>
      </c>
      <c r="W12" s="17">
        <v>0.21938579761218199</v>
      </c>
      <c r="X12" s="17">
        <v>0.10476776104035999</v>
      </c>
      <c r="Y12" s="17">
        <v>0.172069778985357</v>
      </c>
      <c r="Z12" s="17">
        <v>0.14066973369717201</v>
      </c>
      <c r="AA12" s="17">
        <v>9.1316319256491696E-2</v>
      </c>
      <c r="AB12" s="17">
        <v>6.1006911285831099E-2</v>
      </c>
      <c r="AC12" s="17">
        <v>9.0484102677138994E-2</v>
      </c>
      <c r="AD12" s="17">
        <v>0.16068272680918799</v>
      </c>
      <c r="AE12" s="17"/>
      <c r="AF12" s="17">
        <v>0.14164930077679599</v>
      </c>
      <c r="AG12" s="17">
        <v>0.11267134927349599</v>
      </c>
      <c r="AH12" s="17">
        <v>0.12869790191900801</v>
      </c>
      <c r="AI12" s="17"/>
      <c r="AJ12" s="17">
        <v>0.15000372995331701</v>
      </c>
      <c r="AK12" s="17">
        <v>0.110236226076097</v>
      </c>
      <c r="AL12" s="17">
        <v>0.202360204725756</v>
      </c>
      <c r="AM12" s="17">
        <v>0</v>
      </c>
      <c r="AN12" s="17">
        <v>0.139125266297975</v>
      </c>
      <c r="AO12" s="17"/>
      <c r="AP12" s="17">
        <v>0.132037876541586</v>
      </c>
      <c r="AQ12" s="17">
        <v>0.106376692646941</v>
      </c>
      <c r="AR12" s="17">
        <v>0.19445338978853299</v>
      </c>
      <c r="AS12" s="17">
        <v>0.13229177415224599</v>
      </c>
      <c r="AT12" s="17">
        <v>0.171105506205185</v>
      </c>
      <c r="AU12" s="17"/>
      <c r="AV12" s="17">
        <v>0.12203725863661199</v>
      </c>
      <c r="AW12" s="17">
        <v>0.111305669779135</v>
      </c>
      <c r="AX12" s="17">
        <v>0.14917540816810701</v>
      </c>
      <c r="AY12" s="17">
        <v>9.7162160516825302E-2</v>
      </c>
      <c r="AZ12" s="17">
        <v>0</v>
      </c>
    </row>
    <row r="13" spans="2:52" ht="45">
      <c r="B13" s="18" t="s">
        <v>338</v>
      </c>
      <c r="C13" s="17">
        <v>8.3256332589700693E-2</v>
      </c>
      <c r="D13" s="17">
        <v>7.59289754538999E-2</v>
      </c>
      <c r="E13" s="17">
        <v>9.0610881655025205E-2</v>
      </c>
      <c r="F13" s="17"/>
      <c r="G13" s="17">
        <v>8.7062133537732206E-2</v>
      </c>
      <c r="H13" s="17">
        <v>8.6749199029795096E-2</v>
      </c>
      <c r="I13" s="17">
        <v>4.96902712064188E-2</v>
      </c>
      <c r="J13" s="17">
        <v>9.5337605790817501E-2</v>
      </c>
      <c r="K13" s="17">
        <v>4.6163935158636302E-2</v>
      </c>
      <c r="L13" s="17">
        <v>0.12507043528919001</v>
      </c>
      <c r="M13" s="17"/>
      <c r="N13" s="17">
        <v>7.6984084465844704E-2</v>
      </c>
      <c r="O13" s="17">
        <v>4.9445840040174001E-2</v>
      </c>
      <c r="P13" s="17">
        <v>0.11812870667879601</v>
      </c>
      <c r="Q13" s="17">
        <v>9.5543656842188004E-2</v>
      </c>
      <c r="R13" s="17"/>
      <c r="S13" s="17">
        <v>7.6433470351446903E-2</v>
      </c>
      <c r="T13" s="17">
        <v>0.103891199810848</v>
      </c>
      <c r="U13" s="17">
        <v>0.117106792199412</v>
      </c>
      <c r="V13" s="17">
        <v>3.6897486381247901E-2</v>
      </c>
      <c r="W13" s="17">
        <v>8.0737969775545995E-2</v>
      </c>
      <c r="X13" s="17">
        <v>7.9428146647129202E-2</v>
      </c>
      <c r="Y13" s="17">
        <v>5.4114100514571599E-2</v>
      </c>
      <c r="Z13" s="17">
        <v>0.17326766829620599</v>
      </c>
      <c r="AA13" s="17">
        <v>8.8173222835134804E-2</v>
      </c>
      <c r="AB13" s="17">
        <v>7.5997820150391804E-2</v>
      </c>
      <c r="AC13" s="17">
        <v>9.3038359378568594E-2</v>
      </c>
      <c r="AD13" s="17">
        <v>3.5974410709309998E-2</v>
      </c>
      <c r="AE13" s="17"/>
      <c r="AF13" s="17">
        <v>9.4170231763208601E-2</v>
      </c>
      <c r="AG13" s="17">
        <v>7.2034125531170695E-2</v>
      </c>
      <c r="AH13" s="17">
        <v>6.0003585689036402E-2</v>
      </c>
      <c r="AI13" s="17"/>
      <c r="AJ13" s="17">
        <v>7.6603308332338305E-2</v>
      </c>
      <c r="AK13" s="17">
        <v>9.1885664361329999E-2</v>
      </c>
      <c r="AL13" s="17">
        <v>0.11910268558293501</v>
      </c>
      <c r="AM13" s="17">
        <v>0.16140063983531699</v>
      </c>
      <c r="AN13" s="17">
        <v>7.64442218244792E-2</v>
      </c>
      <c r="AO13" s="17"/>
      <c r="AP13" s="17">
        <v>4.2926088906775503E-2</v>
      </c>
      <c r="AQ13" s="17">
        <v>9.5131195066444296E-2</v>
      </c>
      <c r="AR13" s="17">
        <v>0.161946744423029</v>
      </c>
      <c r="AS13" s="17">
        <v>0.12668366049879601</v>
      </c>
      <c r="AT13" s="17">
        <v>2.49565363279638E-2</v>
      </c>
      <c r="AU13" s="17"/>
      <c r="AV13" s="17">
        <v>8.9063869514993593E-2</v>
      </c>
      <c r="AW13" s="17">
        <v>7.8932849332524396E-2</v>
      </c>
      <c r="AX13" s="17">
        <v>7.3737925028378198E-2</v>
      </c>
      <c r="AY13" s="17">
        <v>8.1726901611534897E-2</v>
      </c>
      <c r="AZ13" s="17">
        <v>9.5262045879843299E-2</v>
      </c>
    </row>
    <row r="14" spans="2:52" ht="30">
      <c r="B14" s="18" t="s">
        <v>339</v>
      </c>
      <c r="C14" s="17">
        <v>6.6863226944212498E-2</v>
      </c>
      <c r="D14" s="17">
        <v>7.4800282632362894E-2</v>
      </c>
      <c r="E14" s="17">
        <v>5.9470865532387999E-2</v>
      </c>
      <c r="F14" s="17"/>
      <c r="G14" s="17">
        <v>3.4206854000388601E-2</v>
      </c>
      <c r="H14" s="17">
        <v>4.7302337554212398E-2</v>
      </c>
      <c r="I14" s="17">
        <v>3.1923457869485299E-2</v>
      </c>
      <c r="J14" s="17">
        <v>8.5597846393744501E-2</v>
      </c>
      <c r="K14" s="17">
        <v>7.0266850709742396E-2</v>
      </c>
      <c r="L14" s="17">
        <v>0.12638493367001799</v>
      </c>
      <c r="M14" s="17"/>
      <c r="N14" s="17">
        <v>3.5501004451109298E-2</v>
      </c>
      <c r="O14" s="17">
        <v>6.1927452830322E-2</v>
      </c>
      <c r="P14" s="17">
        <v>9.0467214904148302E-2</v>
      </c>
      <c r="Q14" s="17">
        <v>8.6351892674734004E-2</v>
      </c>
      <c r="R14" s="17"/>
      <c r="S14" s="17">
        <v>3.3091484850999102E-2</v>
      </c>
      <c r="T14" s="17">
        <v>7.7876002757193002E-2</v>
      </c>
      <c r="U14" s="17">
        <v>6.9727197594268903E-2</v>
      </c>
      <c r="V14" s="17">
        <v>0.121368467013051</v>
      </c>
      <c r="W14" s="17">
        <v>6.0247841518065497E-2</v>
      </c>
      <c r="X14" s="17">
        <v>7.2892353007122102E-2</v>
      </c>
      <c r="Y14" s="17">
        <v>7.5386246366508897E-2</v>
      </c>
      <c r="Z14" s="17">
        <v>9.7779216280961298E-2</v>
      </c>
      <c r="AA14" s="17">
        <v>7.2340797863187298E-2</v>
      </c>
      <c r="AB14" s="17">
        <v>6.2168008860057501E-2</v>
      </c>
      <c r="AC14" s="17">
        <v>0</v>
      </c>
      <c r="AD14" s="17">
        <v>3.7690961488184099E-2</v>
      </c>
      <c r="AE14" s="17"/>
      <c r="AF14" s="17">
        <v>0.10531908499586599</v>
      </c>
      <c r="AG14" s="17">
        <v>5.1592647907914201E-2</v>
      </c>
      <c r="AH14" s="17">
        <v>5.70667994371927E-2</v>
      </c>
      <c r="AI14" s="17"/>
      <c r="AJ14" s="17">
        <v>8.3804004973848503E-2</v>
      </c>
      <c r="AK14" s="17">
        <v>5.6573800504340799E-2</v>
      </c>
      <c r="AL14" s="17">
        <v>4.7885639323351603E-2</v>
      </c>
      <c r="AM14" s="17">
        <v>7.5849374491772203E-2</v>
      </c>
      <c r="AN14" s="17">
        <v>7.4265060402253405E-2</v>
      </c>
      <c r="AO14" s="17"/>
      <c r="AP14" s="17">
        <v>8.2891018168715802E-2</v>
      </c>
      <c r="AQ14" s="17">
        <v>5.0950198894593103E-2</v>
      </c>
      <c r="AR14" s="17">
        <v>5.4297647373182198E-2</v>
      </c>
      <c r="AS14" s="17">
        <v>6.3177264465142297E-2</v>
      </c>
      <c r="AT14" s="17">
        <v>7.3819368038431504E-2</v>
      </c>
      <c r="AU14" s="17"/>
      <c r="AV14" s="17">
        <v>0.103346515713264</v>
      </c>
      <c r="AW14" s="17">
        <v>8.5845566897107095E-2</v>
      </c>
      <c r="AX14" s="17">
        <v>4.9067607562112897E-2</v>
      </c>
      <c r="AY14" s="17">
        <v>1.07792993433067E-2</v>
      </c>
      <c r="AZ14" s="17">
        <v>0</v>
      </c>
    </row>
    <row r="15" spans="2:52">
      <c r="B15" s="18" t="s">
        <v>107</v>
      </c>
      <c r="C15" s="19">
        <v>0.15685614982117599</v>
      </c>
      <c r="D15" s="19">
        <v>0.10851960421508799</v>
      </c>
      <c r="E15" s="19">
        <v>0.20393763392472</v>
      </c>
      <c r="F15" s="19"/>
      <c r="G15" s="19">
        <v>8.9584221141759304E-2</v>
      </c>
      <c r="H15" s="19">
        <v>0.114387459056171</v>
      </c>
      <c r="I15" s="19">
        <v>0.15248549557736399</v>
      </c>
      <c r="J15" s="19">
        <v>0.18835879534864899</v>
      </c>
      <c r="K15" s="19">
        <v>0.21772012600186999</v>
      </c>
      <c r="L15" s="19">
        <v>0.18568369135252399</v>
      </c>
      <c r="M15" s="19"/>
      <c r="N15" s="19">
        <v>0.12321754425131499</v>
      </c>
      <c r="O15" s="19">
        <v>0.133922488299202</v>
      </c>
      <c r="P15" s="19">
        <v>0.13579844871534699</v>
      </c>
      <c r="Q15" s="19">
        <v>0.23438291875342401</v>
      </c>
      <c r="R15" s="19"/>
      <c r="S15" s="19">
        <v>0.143781388395161</v>
      </c>
      <c r="T15" s="19">
        <v>0.150643150904884</v>
      </c>
      <c r="U15" s="19">
        <v>9.8930184547541405E-2</v>
      </c>
      <c r="V15" s="19">
        <v>0.19325979262649401</v>
      </c>
      <c r="W15" s="19">
        <v>2.8441892993431198E-2</v>
      </c>
      <c r="X15" s="19">
        <v>0.148911643210139</v>
      </c>
      <c r="Y15" s="19">
        <v>0.236707142385396</v>
      </c>
      <c r="Z15" s="19">
        <v>0.16763726990827199</v>
      </c>
      <c r="AA15" s="19">
        <v>0.157347401225964</v>
      </c>
      <c r="AB15" s="19">
        <v>0.16308580724266999</v>
      </c>
      <c r="AC15" s="19">
        <v>0.27432239650501999</v>
      </c>
      <c r="AD15" s="19">
        <v>0.174615890262766</v>
      </c>
      <c r="AE15" s="19"/>
      <c r="AF15" s="19">
        <v>0.156007914303158</v>
      </c>
      <c r="AG15" s="19">
        <v>0.143457895122067</v>
      </c>
      <c r="AH15" s="19">
        <v>0.17701467830194401</v>
      </c>
      <c r="AI15" s="19"/>
      <c r="AJ15" s="19">
        <v>0.140740399323034</v>
      </c>
      <c r="AK15" s="19">
        <v>0.14580657840487099</v>
      </c>
      <c r="AL15" s="19">
        <v>0.130854731739728</v>
      </c>
      <c r="AM15" s="19">
        <v>0.21013967159893099</v>
      </c>
      <c r="AN15" s="19">
        <v>0.18201791233872</v>
      </c>
      <c r="AO15" s="19"/>
      <c r="AP15" s="19">
        <v>0.14555676364779299</v>
      </c>
      <c r="AQ15" s="19">
        <v>0.157673751692367</v>
      </c>
      <c r="AR15" s="19">
        <v>6.0135875127297303E-2</v>
      </c>
      <c r="AS15" s="19">
        <v>0.104722669678595</v>
      </c>
      <c r="AT15" s="19">
        <v>0.33322174499891699</v>
      </c>
      <c r="AU15" s="19"/>
      <c r="AV15" s="19">
        <v>0.224953295355903</v>
      </c>
      <c r="AW15" s="19">
        <v>0.16796724046835201</v>
      </c>
      <c r="AX15" s="19">
        <v>0.106484211247776</v>
      </c>
      <c r="AY15" s="19">
        <v>9.5758878658341706E-2</v>
      </c>
      <c r="AZ15" s="19">
        <v>0.16513053874992301</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111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1033</v>
      </c>
      <c r="D7" s="10">
        <v>533</v>
      </c>
      <c r="E7" s="10">
        <v>497</v>
      </c>
      <c r="F7" s="10"/>
      <c r="G7" s="10">
        <v>129</v>
      </c>
      <c r="H7" s="10">
        <v>182</v>
      </c>
      <c r="I7" s="10">
        <v>189</v>
      </c>
      <c r="J7" s="10">
        <v>172</v>
      </c>
      <c r="K7" s="10">
        <v>141</v>
      </c>
      <c r="L7" s="10">
        <v>220</v>
      </c>
      <c r="M7" s="10"/>
      <c r="N7" s="10">
        <v>310</v>
      </c>
      <c r="O7" s="10">
        <v>297</v>
      </c>
      <c r="P7" s="10">
        <v>188</v>
      </c>
      <c r="Q7" s="10">
        <v>233</v>
      </c>
      <c r="R7" s="10"/>
      <c r="S7" s="10">
        <v>131</v>
      </c>
      <c r="T7" s="10">
        <v>156</v>
      </c>
      <c r="U7" s="10">
        <v>89</v>
      </c>
      <c r="V7" s="10">
        <v>104</v>
      </c>
      <c r="W7" s="10">
        <v>74</v>
      </c>
      <c r="X7" s="10">
        <v>88</v>
      </c>
      <c r="Y7" s="10">
        <v>85</v>
      </c>
      <c r="Z7" s="10">
        <v>46</v>
      </c>
      <c r="AA7" s="10">
        <v>119</v>
      </c>
      <c r="AB7" s="10">
        <v>68</v>
      </c>
      <c r="AC7" s="10">
        <v>47</v>
      </c>
      <c r="AD7" s="10">
        <v>26</v>
      </c>
      <c r="AE7" s="10"/>
      <c r="AF7" s="10">
        <v>335</v>
      </c>
      <c r="AG7" s="10">
        <v>421</v>
      </c>
      <c r="AH7" s="10">
        <v>187</v>
      </c>
      <c r="AI7" s="10"/>
      <c r="AJ7" s="10">
        <v>349</v>
      </c>
      <c r="AK7" s="10">
        <v>304</v>
      </c>
      <c r="AL7" s="10">
        <v>69</v>
      </c>
      <c r="AM7" s="10">
        <v>8</v>
      </c>
      <c r="AN7" s="10">
        <v>147</v>
      </c>
      <c r="AO7" s="10"/>
      <c r="AP7" s="10">
        <v>195</v>
      </c>
      <c r="AQ7" s="10">
        <v>410</v>
      </c>
      <c r="AR7" s="10">
        <v>79</v>
      </c>
      <c r="AS7" s="10">
        <v>107</v>
      </c>
      <c r="AT7" s="10">
        <v>90</v>
      </c>
      <c r="AU7" s="10"/>
      <c r="AV7" s="10">
        <v>258</v>
      </c>
      <c r="AW7" s="10">
        <v>219</v>
      </c>
      <c r="AX7" s="10">
        <v>292</v>
      </c>
      <c r="AY7" s="10">
        <v>105</v>
      </c>
      <c r="AZ7" s="10">
        <v>19</v>
      </c>
    </row>
    <row r="8" spans="2:52" ht="30" customHeight="1">
      <c r="B8" s="11" t="s">
        <v>68</v>
      </c>
      <c r="C8" s="11">
        <v>1028</v>
      </c>
      <c r="D8" s="11">
        <v>523</v>
      </c>
      <c r="E8" s="11">
        <v>502</v>
      </c>
      <c r="F8" s="11"/>
      <c r="G8" s="11">
        <v>142</v>
      </c>
      <c r="H8" s="11">
        <v>180</v>
      </c>
      <c r="I8" s="11">
        <v>183</v>
      </c>
      <c r="J8" s="11">
        <v>171</v>
      </c>
      <c r="K8" s="11">
        <v>136</v>
      </c>
      <c r="L8" s="11">
        <v>216</v>
      </c>
      <c r="M8" s="11"/>
      <c r="N8" s="11">
        <v>278</v>
      </c>
      <c r="O8" s="11">
        <v>273</v>
      </c>
      <c r="P8" s="11">
        <v>223</v>
      </c>
      <c r="Q8" s="11">
        <v>250</v>
      </c>
      <c r="R8" s="11"/>
      <c r="S8" s="11">
        <v>131</v>
      </c>
      <c r="T8" s="11">
        <v>147</v>
      </c>
      <c r="U8" s="11">
        <v>87</v>
      </c>
      <c r="V8" s="11">
        <v>102</v>
      </c>
      <c r="W8" s="11">
        <v>69</v>
      </c>
      <c r="X8" s="11">
        <v>91</v>
      </c>
      <c r="Y8" s="11">
        <v>79</v>
      </c>
      <c r="Z8" s="11">
        <v>43</v>
      </c>
      <c r="AA8" s="11">
        <v>116</v>
      </c>
      <c r="AB8" s="11">
        <v>88</v>
      </c>
      <c r="AC8" s="11">
        <v>48</v>
      </c>
      <c r="AD8" s="11">
        <v>29</v>
      </c>
      <c r="AE8" s="11"/>
      <c r="AF8" s="11">
        <v>331</v>
      </c>
      <c r="AG8" s="11">
        <v>412</v>
      </c>
      <c r="AH8" s="11">
        <v>188</v>
      </c>
      <c r="AI8" s="11"/>
      <c r="AJ8" s="11">
        <v>338</v>
      </c>
      <c r="AK8" s="11">
        <v>298</v>
      </c>
      <c r="AL8" s="11">
        <v>66</v>
      </c>
      <c r="AM8" s="11">
        <v>8</v>
      </c>
      <c r="AN8" s="11">
        <v>152</v>
      </c>
      <c r="AO8" s="11"/>
      <c r="AP8" s="11">
        <v>187</v>
      </c>
      <c r="AQ8" s="11">
        <v>413</v>
      </c>
      <c r="AR8" s="11">
        <v>75</v>
      </c>
      <c r="AS8" s="11">
        <v>107</v>
      </c>
      <c r="AT8" s="11">
        <v>89</v>
      </c>
      <c r="AU8" s="11"/>
      <c r="AV8" s="11">
        <v>264</v>
      </c>
      <c r="AW8" s="11">
        <v>226</v>
      </c>
      <c r="AX8" s="11">
        <v>287</v>
      </c>
      <c r="AY8" s="11">
        <v>96</v>
      </c>
      <c r="AZ8" s="11">
        <v>15</v>
      </c>
    </row>
    <row r="9" spans="2:52">
      <c r="B9" s="18" t="s">
        <v>112</v>
      </c>
      <c r="C9" s="17">
        <v>8.2693712714067405E-2</v>
      </c>
      <c r="D9" s="17">
        <v>8.5562917612968206E-2</v>
      </c>
      <c r="E9" s="17">
        <v>8.0167136005036596E-2</v>
      </c>
      <c r="F9" s="17"/>
      <c r="G9" s="17">
        <v>3.9340808774923901E-2</v>
      </c>
      <c r="H9" s="17">
        <v>4.1318457772052099E-2</v>
      </c>
      <c r="I9" s="17">
        <v>4.4006223504109002E-2</v>
      </c>
      <c r="J9" s="17">
        <v>8.8754590852337195E-2</v>
      </c>
      <c r="K9" s="17">
        <v>0.13744346182856201</v>
      </c>
      <c r="L9" s="17">
        <v>0.13951557780166099</v>
      </c>
      <c r="M9" s="17"/>
      <c r="N9" s="17">
        <v>8.8026963145550002E-2</v>
      </c>
      <c r="O9" s="17">
        <v>0.106789669586373</v>
      </c>
      <c r="P9" s="17">
        <v>8.15333073107668E-2</v>
      </c>
      <c r="Q9" s="17">
        <v>4.91983864625666E-2</v>
      </c>
      <c r="R9" s="17"/>
      <c r="S9" s="17">
        <v>7.8550261497568594E-2</v>
      </c>
      <c r="T9" s="17">
        <v>8.1220810175554894E-2</v>
      </c>
      <c r="U9" s="17">
        <v>0.124469911994129</v>
      </c>
      <c r="V9" s="17">
        <v>0.12982564843120101</v>
      </c>
      <c r="W9" s="17">
        <v>4.4876227568631501E-2</v>
      </c>
      <c r="X9" s="17">
        <v>8.2454468383755794E-2</v>
      </c>
      <c r="Y9" s="17">
        <v>0.11002016341887701</v>
      </c>
      <c r="Z9" s="17">
        <v>4.2042543918129199E-2</v>
      </c>
      <c r="AA9" s="17">
        <v>8.2788458950680405E-2</v>
      </c>
      <c r="AB9" s="17">
        <v>5.6152859366864198E-2</v>
      </c>
      <c r="AC9" s="17">
        <v>6.7001417457900794E-2</v>
      </c>
      <c r="AD9" s="17">
        <v>0</v>
      </c>
      <c r="AE9" s="17"/>
      <c r="AF9" s="17">
        <v>0.112247418994459</v>
      </c>
      <c r="AG9" s="17">
        <v>5.74061728610697E-2</v>
      </c>
      <c r="AH9" s="17">
        <v>0.103655908757779</v>
      </c>
      <c r="AI9" s="17"/>
      <c r="AJ9" s="17">
        <v>0.132973064715177</v>
      </c>
      <c r="AK9" s="17">
        <v>2.7990796299386299E-2</v>
      </c>
      <c r="AL9" s="17">
        <v>4.1833766116738898E-2</v>
      </c>
      <c r="AM9" s="17">
        <v>0.23555360416747001</v>
      </c>
      <c r="AN9" s="17">
        <v>0.13336504320408199</v>
      </c>
      <c r="AO9" s="17"/>
      <c r="AP9" s="17">
        <v>0.187395478747546</v>
      </c>
      <c r="AQ9" s="17">
        <v>1.54797858320674E-2</v>
      </c>
      <c r="AR9" s="17">
        <v>1.19371141062423E-2</v>
      </c>
      <c r="AS9" s="17">
        <v>0.13355338134199499</v>
      </c>
      <c r="AT9" s="17">
        <v>0.100205925760723</v>
      </c>
      <c r="AU9" s="17"/>
      <c r="AV9" s="17">
        <v>0.12586521003338699</v>
      </c>
      <c r="AW9" s="17">
        <v>8.5431338195139497E-2</v>
      </c>
      <c r="AX9" s="17">
        <v>5.13730388354861E-2</v>
      </c>
      <c r="AY9" s="17">
        <v>2.95821280582832E-2</v>
      </c>
      <c r="AZ9" s="17">
        <v>0</v>
      </c>
    </row>
    <row r="10" spans="2:52">
      <c r="B10" s="18" t="s">
        <v>113</v>
      </c>
      <c r="C10" s="17">
        <v>0.163282712003569</v>
      </c>
      <c r="D10" s="17">
        <v>0.132363500763133</v>
      </c>
      <c r="E10" s="17">
        <v>0.196409517462031</v>
      </c>
      <c r="F10" s="17"/>
      <c r="G10" s="17">
        <v>0.118793403761216</v>
      </c>
      <c r="H10" s="17">
        <v>0.111759154420958</v>
      </c>
      <c r="I10" s="17">
        <v>0.18465981827241701</v>
      </c>
      <c r="J10" s="17">
        <v>0.23831756638322699</v>
      </c>
      <c r="K10" s="17">
        <v>0.109951764818705</v>
      </c>
      <c r="L10" s="17">
        <v>0.19149618917368599</v>
      </c>
      <c r="M10" s="17"/>
      <c r="N10" s="17">
        <v>0.130269298131687</v>
      </c>
      <c r="O10" s="17">
        <v>0.15706024679036401</v>
      </c>
      <c r="P10" s="17">
        <v>0.17818154915786599</v>
      </c>
      <c r="Q10" s="17">
        <v>0.192663541591193</v>
      </c>
      <c r="R10" s="17"/>
      <c r="S10" s="17">
        <v>0.12631310426096601</v>
      </c>
      <c r="T10" s="17">
        <v>0.202025527668349</v>
      </c>
      <c r="U10" s="17">
        <v>0.13813146416479699</v>
      </c>
      <c r="V10" s="17">
        <v>0.136926274153848</v>
      </c>
      <c r="W10" s="17">
        <v>0.15411682170337801</v>
      </c>
      <c r="X10" s="17">
        <v>0.19272546730852499</v>
      </c>
      <c r="Y10" s="17">
        <v>0.12448251211367101</v>
      </c>
      <c r="Z10" s="17">
        <v>0.21222178143109</v>
      </c>
      <c r="AA10" s="17">
        <v>0.106224020688165</v>
      </c>
      <c r="AB10" s="17">
        <v>0.206829470870805</v>
      </c>
      <c r="AC10" s="17">
        <v>0.20688007717670501</v>
      </c>
      <c r="AD10" s="17">
        <v>0.28838537609748099</v>
      </c>
      <c r="AE10" s="17"/>
      <c r="AF10" s="17">
        <v>0.21024593083381601</v>
      </c>
      <c r="AG10" s="17">
        <v>0.13739271409214401</v>
      </c>
      <c r="AH10" s="17">
        <v>0.152240688492497</v>
      </c>
      <c r="AI10" s="17"/>
      <c r="AJ10" s="17">
        <v>0.19932595701554401</v>
      </c>
      <c r="AK10" s="17">
        <v>8.9485076733392899E-2</v>
      </c>
      <c r="AL10" s="17">
        <v>0.13427395258636901</v>
      </c>
      <c r="AM10" s="17">
        <v>0.35635248136123598</v>
      </c>
      <c r="AN10" s="17">
        <v>0.12936878832436199</v>
      </c>
      <c r="AO10" s="17"/>
      <c r="AP10" s="17">
        <v>0.180804610240208</v>
      </c>
      <c r="AQ10" s="17">
        <v>9.3504487986708698E-2</v>
      </c>
      <c r="AR10" s="17">
        <v>0.14277635707922601</v>
      </c>
      <c r="AS10" s="17">
        <v>0.27797226952092202</v>
      </c>
      <c r="AT10" s="17">
        <v>0.24110325183460901</v>
      </c>
      <c r="AU10" s="17"/>
      <c r="AV10" s="17">
        <v>0.21561115092462099</v>
      </c>
      <c r="AW10" s="17">
        <v>0.121234488131051</v>
      </c>
      <c r="AX10" s="17">
        <v>0.16596196974692001</v>
      </c>
      <c r="AY10" s="17">
        <v>8.1435341394300295E-2</v>
      </c>
      <c r="AZ10" s="17">
        <v>0.135957047150638</v>
      </c>
    </row>
    <row r="11" spans="2:52">
      <c r="B11" s="18" t="s">
        <v>114</v>
      </c>
      <c r="C11" s="17">
        <v>0.23739160336134901</v>
      </c>
      <c r="D11" s="17">
        <v>0.21105540071109299</v>
      </c>
      <c r="E11" s="17">
        <v>0.26243646931910602</v>
      </c>
      <c r="F11" s="17"/>
      <c r="G11" s="17">
        <v>0.233335293982744</v>
      </c>
      <c r="H11" s="17">
        <v>0.19297716906485399</v>
      </c>
      <c r="I11" s="17">
        <v>0.204439813197691</v>
      </c>
      <c r="J11" s="17">
        <v>0.21890946049083099</v>
      </c>
      <c r="K11" s="17">
        <v>0.34519439608486202</v>
      </c>
      <c r="L11" s="17">
        <v>0.25210882543374802</v>
      </c>
      <c r="M11" s="17"/>
      <c r="N11" s="17">
        <v>0.193006956909198</v>
      </c>
      <c r="O11" s="17">
        <v>0.21561344240962799</v>
      </c>
      <c r="P11" s="17">
        <v>0.232683263135501</v>
      </c>
      <c r="Q11" s="17">
        <v>0.31581681837035702</v>
      </c>
      <c r="R11" s="17"/>
      <c r="S11" s="17">
        <v>0.20441620482329401</v>
      </c>
      <c r="T11" s="17">
        <v>0.28855842498185402</v>
      </c>
      <c r="U11" s="17">
        <v>0.25605394881638399</v>
      </c>
      <c r="V11" s="17">
        <v>0.23459999765497999</v>
      </c>
      <c r="W11" s="17">
        <v>0.22145888704555</v>
      </c>
      <c r="X11" s="17">
        <v>0.21242295751246701</v>
      </c>
      <c r="Y11" s="17">
        <v>0.30846665706554199</v>
      </c>
      <c r="Z11" s="17">
        <v>0.36875085613949299</v>
      </c>
      <c r="AA11" s="17">
        <v>0.214416085200516</v>
      </c>
      <c r="AB11" s="17">
        <v>0.22788480609797199</v>
      </c>
      <c r="AC11" s="17">
        <v>0.15880730183651401</v>
      </c>
      <c r="AD11" s="17">
        <v>6.0054491167342003E-2</v>
      </c>
      <c r="AE11" s="17"/>
      <c r="AF11" s="17">
        <v>0.281840386566796</v>
      </c>
      <c r="AG11" s="17">
        <v>0.205417460198491</v>
      </c>
      <c r="AH11" s="17">
        <v>0.24283193333084399</v>
      </c>
      <c r="AI11" s="17"/>
      <c r="AJ11" s="17">
        <v>0.25193118743205101</v>
      </c>
      <c r="AK11" s="17">
        <v>0.210195512930647</v>
      </c>
      <c r="AL11" s="17">
        <v>0.25535830867297898</v>
      </c>
      <c r="AM11" s="17">
        <v>0.293409508616369</v>
      </c>
      <c r="AN11" s="17">
        <v>0.29947207484928301</v>
      </c>
      <c r="AO11" s="17"/>
      <c r="AP11" s="17">
        <v>0.23899952985411299</v>
      </c>
      <c r="AQ11" s="17">
        <v>0.18966040169531601</v>
      </c>
      <c r="AR11" s="17">
        <v>0.241921067948104</v>
      </c>
      <c r="AS11" s="17">
        <v>0.243087548938135</v>
      </c>
      <c r="AT11" s="17">
        <v>0.44166024770037199</v>
      </c>
      <c r="AU11" s="17"/>
      <c r="AV11" s="17">
        <v>0.28515081039545498</v>
      </c>
      <c r="AW11" s="17">
        <v>0.29005822101370599</v>
      </c>
      <c r="AX11" s="17">
        <v>0.178232193507363</v>
      </c>
      <c r="AY11" s="17">
        <v>0.17312286331188401</v>
      </c>
      <c r="AZ11" s="17">
        <v>0</v>
      </c>
    </row>
    <row r="12" spans="2:52">
      <c r="B12" s="18" t="s">
        <v>115</v>
      </c>
      <c r="C12" s="17">
        <v>0.38610774558136901</v>
      </c>
      <c r="D12" s="17">
        <v>0.40441722467007302</v>
      </c>
      <c r="E12" s="17">
        <v>0.36731885070436399</v>
      </c>
      <c r="F12" s="17"/>
      <c r="G12" s="17">
        <v>0.48351846241709101</v>
      </c>
      <c r="H12" s="17">
        <v>0.483543144258335</v>
      </c>
      <c r="I12" s="17">
        <v>0.40197788228062298</v>
      </c>
      <c r="J12" s="17">
        <v>0.315046934783898</v>
      </c>
      <c r="K12" s="17">
        <v>0.33509719458713999</v>
      </c>
      <c r="L12" s="17">
        <v>0.31541952692526998</v>
      </c>
      <c r="M12" s="17"/>
      <c r="N12" s="17">
        <v>0.44166983916722102</v>
      </c>
      <c r="O12" s="17">
        <v>0.38164741997152601</v>
      </c>
      <c r="P12" s="17">
        <v>0.38812217862590098</v>
      </c>
      <c r="Q12" s="17">
        <v>0.32679637969161102</v>
      </c>
      <c r="R12" s="17"/>
      <c r="S12" s="17">
        <v>0.39910114077735798</v>
      </c>
      <c r="T12" s="17">
        <v>0.32672270315359297</v>
      </c>
      <c r="U12" s="17">
        <v>0.36355921989620699</v>
      </c>
      <c r="V12" s="17">
        <v>0.388933963249873</v>
      </c>
      <c r="W12" s="17">
        <v>0.49241308021188002</v>
      </c>
      <c r="X12" s="17">
        <v>0.379687716184331</v>
      </c>
      <c r="Y12" s="17">
        <v>0.38624205405592699</v>
      </c>
      <c r="Z12" s="17">
        <v>0.27341642798824001</v>
      </c>
      <c r="AA12" s="17">
        <v>0.41840600047530002</v>
      </c>
      <c r="AB12" s="17">
        <v>0.41016277883346303</v>
      </c>
      <c r="AC12" s="17">
        <v>0.34566857032695802</v>
      </c>
      <c r="AD12" s="17">
        <v>0.48716657199069402</v>
      </c>
      <c r="AE12" s="17"/>
      <c r="AF12" s="17">
        <v>0.30230109162427998</v>
      </c>
      <c r="AG12" s="17">
        <v>0.443810267177219</v>
      </c>
      <c r="AH12" s="17">
        <v>0.36544351693527299</v>
      </c>
      <c r="AI12" s="17"/>
      <c r="AJ12" s="17">
        <v>0.30991027501935903</v>
      </c>
      <c r="AK12" s="17">
        <v>0.47133475044770201</v>
      </c>
      <c r="AL12" s="17">
        <v>0.46588458806787397</v>
      </c>
      <c r="AM12" s="17">
        <v>0.114684405854925</v>
      </c>
      <c r="AN12" s="17">
        <v>0.31414680043382998</v>
      </c>
      <c r="AO12" s="17"/>
      <c r="AP12" s="17">
        <v>0.30613059509139201</v>
      </c>
      <c r="AQ12" s="17">
        <v>0.485894151249536</v>
      </c>
      <c r="AR12" s="17">
        <v>0.47489540279806097</v>
      </c>
      <c r="AS12" s="17">
        <v>0.274317779897228</v>
      </c>
      <c r="AT12" s="17">
        <v>0.189289511713436</v>
      </c>
      <c r="AU12" s="17"/>
      <c r="AV12" s="17">
        <v>0.27892598592176798</v>
      </c>
      <c r="AW12" s="17">
        <v>0.39791445119426699</v>
      </c>
      <c r="AX12" s="17">
        <v>0.46728931331166401</v>
      </c>
      <c r="AY12" s="17">
        <v>0.47585248642394501</v>
      </c>
      <c r="AZ12" s="17">
        <v>0.44852304945797999</v>
      </c>
    </row>
    <row r="13" spans="2:52">
      <c r="B13" s="18" t="s">
        <v>116</v>
      </c>
      <c r="C13" s="19">
        <v>0.130524226339646</v>
      </c>
      <c r="D13" s="19">
        <v>0.16660095624273399</v>
      </c>
      <c r="E13" s="19">
        <v>9.3668026509462002E-2</v>
      </c>
      <c r="F13" s="19"/>
      <c r="G13" s="19">
        <v>0.125012031064025</v>
      </c>
      <c r="H13" s="19">
        <v>0.17040207448380101</v>
      </c>
      <c r="I13" s="19">
        <v>0.16491626274516</v>
      </c>
      <c r="J13" s="19">
        <v>0.13897144748970799</v>
      </c>
      <c r="K13" s="19">
        <v>7.2313182680731294E-2</v>
      </c>
      <c r="L13" s="19">
        <v>0.10145988066563499</v>
      </c>
      <c r="M13" s="19"/>
      <c r="N13" s="19">
        <v>0.147026942646344</v>
      </c>
      <c r="O13" s="19">
        <v>0.13888922124211001</v>
      </c>
      <c r="P13" s="19">
        <v>0.119479701769966</v>
      </c>
      <c r="Q13" s="19">
        <v>0.115524873884273</v>
      </c>
      <c r="R13" s="19"/>
      <c r="S13" s="19">
        <v>0.19161928864081301</v>
      </c>
      <c r="T13" s="19">
        <v>0.101472534020648</v>
      </c>
      <c r="U13" s="19">
        <v>0.117785455128483</v>
      </c>
      <c r="V13" s="19">
        <v>0.10971411651009801</v>
      </c>
      <c r="W13" s="19">
        <v>8.7134983470560798E-2</v>
      </c>
      <c r="X13" s="19">
        <v>0.13270939061092199</v>
      </c>
      <c r="Y13" s="19">
        <v>7.0788613345983395E-2</v>
      </c>
      <c r="Z13" s="19">
        <v>0.103568390523048</v>
      </c>
      <c r="AA13" s="19">
        <v>0.17816543468533899</v>
      </c>
      <c r="AB13" s="19">
        <v>9.8970084830895699E-2</v>
      </c>
      <c r="AC13" s="19">
        <v>0.22164263320192301</v>
      </c>
      <c r="AD13" s="19">
        <v>0.164393560744483</v>
      </c>
      <c r="AE13" s="19"/>
      <c r="AF13" s="19">
        <v>9.3365171980648295E-2</v>
      </c>
      <c r="AG13" s="19">
        <v>0.15597338567107599</v>
      </c>
      <c r="AH13" s="19">
        <v>0.13582795248360699</v>
      </c>
      <c r="AI13" s="19"/>
      <c r="AJ13" s="19">
        <v>0.105859515817868</v>
      </c>
      <c r="AK13" s="19">
        <v>0.200993863588872</v>
      </c>
      <c r="AL13" s="19">
        <v>0.102649384556039</v>
      </c>
      <c r="AM13" s="19">
        <v>0</v>
      </c>
      <c r="AN13" s="19">
        <v>0.123647293188443</v>
      </c>
      <c r="AO13" s="19"/>
      <c r="AP13" s="19">
        <v>8.6669786066741E-2</v>
      </c>
      <c r="AQ13" s="19">
        <v>0.21546117323637201</v>
      </c>
      <c r="AR13" s="19">
        <v>0.128470058068367</v>
      </c>
      <c r="AS13" s="19">
        <v>7.1069020301718994E-2</v>
      </c>
      <c r="AT13" s="19">
        <v>2.7741062990860502E-2</v>
      </c>
      <c r="AU13" s="19"/>
      <c r="AV13" s="19">
        <v>9.4446842724768901E-2</v>
      </c>
      <c r="AW13" s="19">
        <v>0.105361501465836</v>
      </c>
      <c r="AX13" s="19">
        <v>0.13714348459856701</v>
      </c>
      <c r="AY13" s="19">
        <v>0.24000718081158701</v>
      </c>
      <c r="AZ13" s="19">
        <v>0.41551990339138101</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1025</v>
      </c>
      <c r="D7" s="10">
        <v>520</v>
      </c>
      <c r="E7" s="10">
        <v>500</v>
      </c>
      <c r="F7" s="10"/>
      <c r="G7" s="10">
        <v>139</v>
      </c>
      <c r="H7" s="10">
        <v>170</v>
      </c>
      <c r="I7" s="10">
        <v>191</v>
      </c>
      <c r="J7" s="10">
        <v>178</v>
      </c>
      <c r="K7" s="10">
        <v>147</v>
      </c>
      <c r="L7" s="10">
        <v>200</v>
      </c>
      <c r="M7" s="10"/>
      <c r="N7" s="10">
        <v>299</v>
      </c>
      <c r="O7" s="10">
        <v>299</v>
      </c>
      <c r="P7" s="10">
        <v>196</v>
      </c>
      <c r="Q7" s="10">
        <v>227</v>
      </c>
      <c r="R7" s="10"/>
      <c r="S7" s="10">
        <v>139</v>
      </c>
      <c r="T7" s="10">
        <v>147</v>
      </c>
      <c r="U7" s="10">
        <v>82</v>
      </c>
      <c r="V7" s="10">
        <v>87</v>
      </c>
      <c r="W7" s="10">
        <v>89</v>
      </c>
      <c r="X7" s="10">
        <v>87</v>
      </c>
      <c r="Y7" s="10">
        <v>91</v>
      </c>
      <c r="Z7" s="10">
        <v>50</v>
      </c>
      <c r="AA7" s="10">
        <v>102</v>
      </c>
      <c r="AB7" s="10">
        <v>78</v>
      </c>
      <c r="AC7" s="10">
        <v>46</v>
      </c>
      <c r="AD7" s="10">
        <v>27</v>
      </c>
      <c r="AE7" s="10"/>
      <c r="AF7" s="10">
        <v>337</v>
      </c>
      <c r="AG7" s="10">
        <v>421</v>
      </c>
      <c r="AH7" s="10">
        <v>163</v>
      </c>
      <c r="AI7" s="10"/>
      <c r="AJ7" s="10">
        <v>327</v>
      </c>
      <c r="AK7" s="10">
        <v>301</v>
      </c>
      <c r="AL7" s="10">
        <v>80</v>
      </c>
      <c r="AM7" s="10">
        <v>11</v>
      </c>
      <c r="AN7" s="10">
        <v>146</v>
      </c>
      <c r="AO7" s="10"/>
      <c r="AP7" s="10">
        <v>200</v>
      </c>
      <c r="AQ7" s="10">
        <v>391</v>
      </c>
      <c r="AR7" s="10">
        <v>82</v>
      </c>
      <c r="AS7" s="10">
        <v>111</v>
      </c>
      <c r="AT7" s="10">
        <v>88</v>
      </c>
      <c r="AU7" s="10"/>
      <c r="AV7" s="10">
        <v>268</v>
      </c>
      <c r="AW7" s="10">
        <v>226</v>
      </c>
      <c r="AX7" s="10">
        <v>260</v>
      </c>
      <c r="AY7" s="10">
        <v>118</v>
      </c>
      <c r="AZ7" s="10">
        <v>17</v>
      </c>
    </row>
    <row r="8" spans="2:52" ht="30" customHeight="1">
      <c r="B8" s="11" t="s">
        <v>68</v>
      </c>
      <c r="C8" s="11">
        <v>1032</v>
      </c>
      <c r="D8" s="11">
        <v>515</v>
      </c>
      <c r="E8" s="11">
        <v>512</v>
      </c>
      <c r="F8" s="11"/>
      <c r="G8" s="11">
        <v>153</v>
      </c>
      <c r="H8" s="11">
        <v>172</v>
      </c>
      <c r="I8" s="11">
        <v>188</v>
      </c>
      <c r="J8" s="11">
        <v>179</v>
      </c>
      <c r="K8" s="11">
        <v>144</v>
      </c>
      <c r="L8" s="11">
        <v>196</v>
      </c>
      <c r="M8" s="11"/>
      <c r="N8" s="11">
        <v>275</v>
      </c>
      <c r="O8" s="11">
        <v>274</v>
      </c>
      <c r="P8" s="11">
        <v>231</v>
      </c>
      <c r="Q8" s="11">
        <v>248</v>
      </c>
      <c r="R8" s="11"/>
      <c r="S8" s="11">
        <v>141</v>
      </c>
      <c r="T8" s="11">
        <v>139</v>
      </c>
      <c r="U8" s="11">
        <v>80</v>
      </c>
      <c r="V8" s="11">
        <v>86</v>
      </c>
      <c r="W8" s="11">
        <v>83</v>
      </c>
      <c r="X8" s="11">
        <v>91</v>
      </c>
      <c r="Y8" s="11">
        <v>88</v>
      </c>
      <c r="Z8" s="11">
        <v>45</v>
      </c>
      <c r="AA8" s="11">
        <v>97</v>
      </c>
      <c r="AB8" s="11">
        <v>101</v>
      </c>
      <c r="AC8" s="11">
        <v>49</v>
      </c>
      <c r="AD8" s="11">
        <v>31</v>
      </c>
      <c r="AE8" s="11"/>
      <c r="AF8" s="11">
        <v>332</v>
      </c>
      <c r="AG8" s="11">
        <v>419</v>
      </c>
      <c r="AH8" s="11">
        <v>169</v>
      </c>
      <c r="AI8" s="11"/>
      <c r="AJ8" s="11">
        <v>316</v>
      </c>
      <c r="AK8" s="11">
        <v>300</v>
      </c>
      <c r="AL8" s="11">
        <v>75</v>
      </c>
      <c r="AM8" s="11">
        <v>10</v>
      </c>
      <c r="AN8" s="11">
        <v>154</v>
      </c>
      <c r="AO8" s="11"/>
      <c r="AP8" s="11">
        <v>195</v>
      </c>
      <c r="AQ8" s="11">
        <v>394</v>
      </c>
      <c r="AR8" s="11">
        <v>81</v>
      </c>
      <c r="AS8" s="11">
        <v>108</v>
      </c>
      <c r="AT8" s="11">
        <v>89</v>
      </c>
      <c r="AU8" s="11"/>
      <c r="AV8" s="11">
        <v>274</v>
      </c>
      <c r="AW8" s="11">
        <v>233</v>
      </c>
      <c r="AX8" s="11">
        <v>256</v>
      </c>
      <c r="AY8" s="11">
        <v>114</v>
      </c>
      <c r="AZ8" s="11">
        <v>14</v>
      </c>
    </row>
    <row r="9" spans="2:52" ht="45">
      <c r="B9" s="18" t="s">
        <v>334</v>
      </c>
      <c r="C9" s="17">
        <v>8.9785307757609401E-2</v>
      </c>
      <c r="D9" s="17">
        <v>0.105863390118975</v>
      </c>
      <c r="E9" s="17">
        <v>7.4466975916782904E-2</v>
      </c>
      <c r="F9" s="17"/>
      <c r="G9" s="17">
        <v>0.12673866133748399</v>
      </c>
      <c r="H9" s="17">
        <v>9.49621543715813E-2</v>
      </c>
      <c r="I9" s="17">
        <v>0.12740927501202001</v>
      </c>
      <c r="J9" s="17">
        <v>6.8345999198363899E-2</v>
      </c>
      <c r="K9" s="17">
        <v>3.8572562740312698E-2</v>
      </c>
      <c r="L9" s="17">
        <v>7.7407269883267404E-2</v>
      </c>
      <c r="M9" s="17"/>
      <c r="N9" s="17">
        <v>0.104534783332642</v>
      </c>
      <c r="O9" s="17">
        <v>8.7201034455580195E-2</v>
      </c>
      <c r="P9" s="17">
        <v>0.114812596695213</v>
      </c>
      <c r="Q9" s="17">
        <v>5.4376790597453602E-2</v>
      </c>
      <c r="R9" s="17"/>
      <c r="S9" s="17">
        <v>0.1204219075833</v>
      </c>
      <c r="T9" s="17">
        <v>6.0029756190523101E-2</v>
      </c>
      <c r="U9" s="17">
        <v>4.8186929556997701E-2</v>
      </c>
      <c r="V9" s="17">
        <v>6.0564172514093101E-2</v>
      </c>
      <c r="W9" s="17">
        <v>0.111475845796459</v>
      </c>
      <c r="X9" s="17">
        <v>8.3016240688083595E-2</v>
      </c>
      <c r="Y9" s="17">
        <v>0.121579625119676</v>
      </c>
      <c r="Z9" s="17">
        <v>8.2873915565616296E-2</v>
      </c>
      <c r="AA9" s="17">
        <v>0.107872223622814</v>
      </c>
      <c r="AB9" s="17">
        <v>0.116497644734344</v>
      </c>
      <c r="AC9" s="17">
        <v>6.9681866793447303E-2</v>
      </c>
      <c r="AD9" s="17">
        <v>4.1109836380424702E-2</v>
      </c>
      <c r="AE9" s="17"/>
      <c r="AF9" s="17">
        <v>0.117972594840051</v>
      </c>
      <c r="AG9" s="17">
        <v>7.6498859694353605E-2</v>
      </c>
      <c r="AH9" s="17">
        <v>6.3343162600889194E-2</v>
      </c>
      <c r="AI9" s="17"/>
      <c r="AJ9" s="17">
        <v>9.7052369014967804E-2</v>
      </c>
      <c r="AK9" s="17">
        <v>9.7322585617321905E-2</v>
      </c>
      <c r="AL9" s="17">
        <v>7.5592041888193198E-2</v>
      </c>
      <c r="AM9" s="17">
        <v>5.8373988488729101E-2</v>
      </c>
      <c r="AN9" s="17">
        <v>8.6252023806183201E-2</v>
      </c>
      <c r="AO9" s="17"/>
      <c r="AP9" s="17">
        <v>9.8838100677434898E-2</v>
      </c>
      <c r="AQ9" s="17">
        <v>0.113918797584019</v>
      </c>
      <c r="AR9" s="17">
        <v>7.7478105235441005E-2</v>
      </c>
      <c r="AS9" s="17">
        <v>7.3716235427969304E-2</v>
      </c>
      <c r="AT9" s="17">
        <v>5.0852077414175099E-2</v>
      </c>
      <c r="AU9" s="17"/>
      <c r="AV9" s="17">
        <v>5.0230667572550999E-2</v>
      </c>
      <c r="AW9" s="17">
        <v>7.7545114497893794E-2</v>
      </c>
      <c r="AX9" s="17">
        <v>9.8589855419470407E-2</v>
      </c>
      <c r="AY9" s="17">
        <v>0.15682206783555999</v>
      </c>
      <c r="AZ9" s="17">
        <v>0.192011284209511</v>
      </c>
    </row>
    <row r="10" spans="2:52" ht="45">
      <c r="B10" s="18" t="s">
        <v>335</v>
      </c>
      <c r="C10" s="17">
        <v>0.29603871316844899</v>
      </c>
      <c r="D10" s="17">
        <v>0.303175042791544</v>
      </c>
      <c r="E10" s="17">
        <v>0.28802255334531901</v>
      </c>
      <c r="F10" s="17"/>
      <c r="G10" s="17">
        <v>0.29851683374746502</v>
      </c>
      <c r="H10" s="17">
        <v>0.365354407650751</v>
      </c>
      <c r="I10" s="17">
        <v>0.25289720609845301</v>
      </c>
      <c r="J10" s="17">
        <v>0.291230898154623</v>
      </c>
      <c r="K10" s="17">
        <v>0.277305143857975</v>
      </c>
      <c r="L10" s="17">
        <v>0.292769119086772</v>
      </c>
      <c r="M10" s="17"/>
      <c r="N10" s="17">
        <v>0.352422362254671</v>
      </c>
      <c r="O10" s="17">
        <v>0.29609249357495998</v>
      </c>
      <c r="P10" s="17">
        <v>0.30599624867887598</v>
      </c>
      <c r="Q10" s="17">
        <v>0.22895335280769399</v>
      </c>
      <c r="R10" s="17"/>
      <c r="S10" s="17">
        <v>0.323276086468061</v>
      </c>
      <c r="T10" s="17">
        <v>0.31512250022994298</v>
      </c>
      <c r="U10" s="17">
        <v>0.31763014734925199</v>
      </c>
      <c r="V10" s="17">
        <v>0.28123240029279301</v>
      </c>
      <c r="W10" s="17">
        <v>0.324354241323288</v>
      </c>
      <c r="X10" s="17">
        <v>0.27241506954189798</v>
      </c>
      <c r="Y10" s="17">
        <v>0.15793105033942401</v>
      </c>
      <c r="Z10" s="17">
        <v>0.286682960576225</v>
      </c>
      <c r="AA10" s="17">
        <v>0.31251723513445101</v>
      </c>
      <c r="AB10" s="17">
        <v>0.27526245520676801</v>
      </c>
      <c r="AC10" s="17">
        <v>0.40560671375364299</v>
      </c>
      <c r="AD10" s="17">
        <v>0.31395872051670098</v>
      </c>
      <c r="AE10" s="17"/>
      <c r="AF10" s="17">
        <v>0.28307636041530498</v>
      </c>
      <c r="AG10" s="17">
        <v>0.30029018571615901</v>
      </c>
      <c r="AH10" s="17">
        <v>0.31951341325622501</v>
      </c>
      <c r="AI10" s="17"/>
      <c r="AJ10" s="17">
        <v>0.336261270308714</v>
      </c>
      <c r="AK10" s="17">
        <v>0.291369211226919</v>
      </c>
      <c r="AL10" s="17">
        <v>0.28113352682613502</v>
      </c>
      <c r="AM10" s="17">
        <v>7.9738768481630598E-2</v>
      </c>
      <c r="AN10" s="17">
        <v>0.252231310320291</v>
      </c>
      <c r="AO10" s="17"/>
      <c r="AP10" s="17">
        <v>0.361196926231445</v>
      </c>
      <c r="AQ10" s="17">
        <v>0.29648838044911302</v>
      </c>
      <c r="AR10" s="17">
        <v>0.34568281629332898</v>
      </c>
      <c r="AS10" s="17">
        <v>0.28288968737845099</v>
      </c>
      <c r="AT10" s="17">
        <v>0.28773251924443499</v>
      </c>
      <c r="AU10" s="17"/>
      <c r="AV10" s="17">
        <v>0.29600498945974801</v>
      </c>
      <c r="AW10" s="17">
        <v>0.26027634168444203</v>
      </c>
      <c r="AX10" s="17">
        <v>0.319806727608617</v>
      </c>
      <c r="AY10" s="17">
        <v>0.38872368541513502</v>
      </c>
      <c r="AZ10" s="17">
        <v>0.30926204682403602</v>
      </c>
    </row>
    <row r="11" spans="2:52" ht="45">
      <c r="B11" s="18" t="s">
        <v>336</v>
      </c>
      <c r="C11" s="17">
        <v>0.26583529410291701</v>
      </c>
      <c r="D11" s="17">
        <v>0.29987615427715603</v>
      </c>
      <c r="E11" s="17">
        <v>0.232450525053288</v>
      </c>
      <c r="F11" s="17"/>
      <c r="G11" s="17">
        <v>0.32157029001097398</v>
      </c>
      <c r="H11" s="17">
        <v>0.20129143011138201</v>
      </c>
      <c r="I11" s="17">
        <v>0.25990023768160297</v>
      </c>
      <c r="J11" s="17">
        <v>0.247423462392066</v>
      </c>
      <c r="K11" s="17">
        <v>0.29232097902457199</v>
      </c>
      <c r="L11" s="17">
        <v>0.28204747859949802</v>
      </c>
      <c r="M11" s="17"/>
      <c r="N11" s="17">
        <v>0.239432709170778</v>
      </c>
      <c r="O11" s="17">
        <v>0.29827102037078901</v>
      </c>
      <c r="P11" s="17">
        <v>0.246776140797246</v>
      </c>
      <c r="Q11" s="17">
        <v>0.27718393533586</v>
      </c>
      <c r="R11" s="17"/>
      <c r="S11" s="17">
        <v>0.18954089800938101</v>
      </c>
      <c r="T11" s="17">
        <v>0.26333786279059701</v>
      </c>
      <c r="U11" s="17">
        <v>0.20218995525851799</v>
      </c>
      <c r="V11" s="17">
        <v>0.359722644648727</v>
      </c>
      <c r="W11" s="17">
        <v>0.33191601252436398</v>
      </c>
      <c r="X11" s="17">
        <v>0.32265043466647803</v>
      </c>
      <c r="Y11" s="17">
        <v>0.29338470605469502</v>
      </c>
      <c r="Z11" s="17">
        <v>0.34481460749107401</v>
      </c>
      <c r="AA11" s="17">
        <v>0.271672114404305</v>
      </c>
      <c r="AB11" s="17">
        <v>0.20826277117493999</v>
      </c>
      <c r="AC11" s="17">
        <v>0.18689345904955701</v>
      </c>
      <c r="AD11" s="17">
        <v>0.28413902659637202</v>
      </c>
      <c r="AE11" s="17"/>
      <c r="AF11" s="17">
        <v>0.27894028950035199</v>
      </c>
      <c r="AG11" s="17">
        <v>0.251172971863802</v>
      </c>
      <c r="AH11" s="17">
        <v>0.24852535878585999</v>
      </c>
      <c r="AI11" s="17"/>
      <c r="AJ11" s="17">
        <v>0.27586874915447301</v>
      </c>
      <c r="AK11" s="17">
        <v>0.244343137591926</v>
      </c>
      <c r="AL11" s="17">
        <v>0.23466438301422601</v>
      </c>
      <c r="AM11" s="17">
        <v>0.26014261126065402</v>
      </c>
      <c r="AN11" s="17">
        <v>0.28345199429780599</v>
      </c>
      <c r="AO11" s="17"/>
      <c r="AP11" s="17">
        <v>0.24513068737753901</v>
      </c>
      <c r="AQ11" s="17">
        <v>0.27727604825983099</v>
      </c>
      <c r="AR11" s="17">
        <v>0.17868803956555299</v>
      </c>
      <c r="AS11" s="17">
        <v>0.325700440716927</v>
      </c>
      <c r="AT11" s="17">
        <v>0.29820865832365401</v>
      </c>
      <c r="AU11" s="17"/>
      <c r="AV11" s="17">
        <v>0.27298333072963499</v>
      </c>
      <c r="AW11" s="17">
        <v>0.31340018848150902</v>
      </c>
      <c r="AX11" s="17">
        <v>0.24698412169220699</v>
      </c>
      <c r="AY11" s="17">
        <v>0.23009230327241301</v>
      </c>
      <c r="AZ11" s="17">
        <v>0.135324703240014</v>
      </c>
    </row>
    <row r="12" spans="2:52" ht="45">
      <c r="B12" s="18" t="s">
        <v>337</v>
      </c>
      <c r="C12" s="17">
        <v>0.13819479340268101</v>
      </c>
      <c r="D12" s="17">
        <v>0.123880945007702</v>
      </c>
      <c r="E12" s="17">
        <v>0.15395229886616199</v>
      </c>
      <c r="F12" s="17"/>
      <c r="G12" s="17">
        <v>0.126890217281213</v>
      </c>
      <c r="H12" s="17">
        <v>0.18364096355352799</v>
      </c>
      <c r="I12" s="17">
        <v>0.14948064085930099</v>
      </c>
      <c r="J12" s="17">
        <v>0.110873239928309</v>
      </c>
      <c r="K12" s="17">
        <v>0.103383287028703</v>
      </c>
      <c r="L12" s="17">
        <v>0.14675976327564</v>
      </c>
      <c r="M12" s="17"/>
      <c r="N12" s="17">
        <v>0.15982936234330999</v>
      </c>
      <c r="O12" s="17">
        <v>0.119042331362534</v>
      </c>
      <c r="P12" s="17">
        <v>0.146065579244227</v>
      </c>
      <c r="Q12" s="17">
        <v>0.13030692413925399</v>
      </c>
      <c r="R12" s="17"/>
      <c r="S12" s="17">
        <v>0.110655743895111</v>
      </c>
      <c r="T12" s="17">
        <v>0.161350753829619</v>
      </c>
      <c r="U12" s="17">
        <v>0.25602656176504401</v>
      </c>
      <c r="V12" s="17">
        <v>0.104555211791136</v>
      </c>
      <c r="W12" s="17">
        <v>0.124316293309335</v>
      </c>
      <c r="X12" s="17">
        <v>9.5766769966858997E-2</v>
      </c>
      <c r="Y12" s="17">
        <v>0.151142761816182</v>
      </c>
      <c r="Z12" s="17">
        <v>0.10761883790268</v>
      </c>
      <c r="AA12" s="17">
        <v>9.97371557312135E-2</v>
      </c>
      <c r="AB12" s="17">
        <v>0.15507327022513701</v>
      </c>
      <c r="AC12" s="17">
        <v>0.159439282032979</v>
      </c>
      <c r="AD12" s="17">
        <v>0.15225662365770601</v>
      </c>
      <c r="AE12" s="17"/>
      <c r="AF12" s="17">
        <v>0.13177163309130799</v>
      </c>
      <c r="AG12" s="17">
        <v>0.161418492424864</v>
      </c>
      <c r="AH12" s="17">
        <v>8.6412557870423498E-2</v>
      </c>
      <c r="AI12" s="17"/>
      <c r="AJ12" s="17">
        <v>0.121156586069309</v>
      </c>
      <c r="AK12" s="17">
        <v>0.17106506342455099</v>
      </c>
      <c r="AL12" s="17">
        <v>0.17799779284909201</v>
      </c>
      <c r="AM12" s="17">
        <v>0.227845129857946</v>
      </c>
      <c r="AN12" s="17">
        <v>9.4415155664977601E-2</v>
      </c>
      <c r="AO12" s="17"/>
      <c r="AP12" s="17">
        <v>0.117732804143008</v>
      </c>
      <c r="AQ12" s="17">
        <v>0.154396167132998</v>
      </c>
      <c r="AR12" s="17">
        <v>0.199019332126978</v>
      </c>
      <c r="AS12" s="17">
        <v>0.10776687799326699</v>
      </c>
      <c r="AT12" s="17">
        <v>0.103954797436403</v>
      </c>
      <c r="AU12" s="17"/>
      <c r="AV12" s="17">
        <v>0.14047706839208501</v>
      </c>
      <c r="AW12" s="17">
        <v>0.15543784242216199</v>
      </c>
      <c r="AX12" s="17">
        <v>0.15778551034030999</v>
      </c>
      <c r="AY12" s="17">
        <v>0.11707286889322301</v>
      </c>
      <c r="AZ12" s="17">
        <v>4.8010332605206499E-2</v>
      </c>
    </row>
    <row r="13" spans="2:52" ht="45">
      <c r="B13" s="18" t="s">
        <v>338</v>
      </c>
      <c r="C13" s="17">
        <v>6.0312521211202001E-2</v>
      </c>
      <c r="D13" s="17">
        <v>5.21632653847557E-2</v>
      </c>
      <c r="E13" s="17">
        <v>6.9105191018738202E-2</v>
      </c>
      <c r="F13" s="17"/>
      <c r="G13" s="17">
        <v>6.18950159714408E-2</v>
      </c>
      <c r="H13" s="17">
        <v>4.4051265156337803E-2</v>
      </c>
      <c r="I13" s="17">
        <v>3.8702962702318003E-2</v>
      </c>
      <c r="J13" s="17">
        <v>0.10255556465214</v>
      </c>
      <c r="K13" s="17">
        <v>7.7472305598444799E-2</v>
      </c>
      <c r="L13" s="17">
        <v>4.2980719584978899E-2</v>
      </c>
      <c r="M13" s="17"/>
      <c r="N13" s="17">
        <v>4.9905169452330297E-2</v>
      </c>
      <c r="O13" s="17">
        <v>5.7693123068846199E-2</v>
      </c>
      <c r="P13" s="17">
        <v>6.5014737926032601E-2</v>
      </c>
      <c r="Q13" s="17">
        <v>6.7510136801864296E-2</v>
      </c>
      <c r="R13" s="17"/>
      <c r="S13" s="17">
        <v>3.6658016789100703E-2</v>
      </c>
      <c r="T13" s="17">
        <v>5.0692082872606202E-2</v>
      </c>
      <c r="U13" s="17">
        <v>2.5188073993765998E-2</v>
      </c>
      <c r="V13" s="17">
        <v>3.2483986182911297E-2</v>
      </c>
      <c r="W13" s="17">
        <v>3.5669332171800697E-2</v>
      </c>
      <c r="X13" s="17">
        <v>5.5507772794436097E-2</v>
      </c>
      <c r="Y13" s="17">
        <v>8.16103844780285E-2</v>
      </c>
      <c r="Z13" s="17">
        <v>8.0347273522768201E-2</v>
      </c>
      <c r="AA13" s="17">
        <v>9.0805821673501694E-2</v>
      </c>
      <c r="AB13" s="17">
        <v>0.128865940465724</v>
      </c>
      <c r="AC13" s="17">
        <v>4.6139424237895403E-2</v>
      </c>
      <c r="AD13" s="17">
        <v>7.2178043148128798E-2</v>
      </c>
      <c r="AE13" s="17"/>
      <c r="AF13" s="17">
        <v>6.2949646386905894E-2</v>
      </c>
      <c r="AG13" s="17">
        <v>5.9379142632566197E-2</v>
      </c>
      <c r="AH13" s="17">
        <v>5.8085135331031303E-2</v>
      </c>
      <c r="AI13" s="17"/>
      <c r="AJ13" s="17">
        <v>5.4313678082598002E-2</v>
      </c>
      <c r="AK13" s="17">
        <v>5.67850128148428E-2</v>
      </c>
      <c r="AL13" s="17">
        <v>8.4412996283268898E-2</v>
      </c>
      <c r="AM13" s="17">
        <v>0.103197216201923</v>
      </c>
      <c r="AN13" s="17">
        <v>3.9803381200620998E-2</v>
      </c>
      <c r="AO13" s="17"/>
      <c r="AP13" s="17">
        <v>5.3129522386477002E-2</v>
      </c>
      <c r="AQ13" s="17">
        <v>6.0107423161819697E-2</v>
      </c>
      <c r="AR13" s="17">
        <v>5.90611889276084E-2</v>
      </c>
      <c r="AS13" s="17">
        <v>7.8183896172172099E-2</v>
      </c>
      <c r="AT13" s="17">
        <v>3.3670782770822999E-2</v>
      </c>
      <c r="AU13" s="17"/>
      <c r="AV13" s="17">
        <v>6.4780660278464297E-2</v>
      </c>
      <c r="AW13" s="17">
        <v>6.2753405275165097E-2</v>
      </c>
      <c r="AX13" s="17">
        <v>6.4385527091594202E-2</v>
      </c>
      <c r="AY13" s="17">
        <v>2.0254761881776599E-2</v>
      </c>
      <c r="AZ13" s="17">
        <v>0</v>
      </c>
    </row>
    <row r="14" spans="2:52" ht="30">
      <c r="B14" s="18" t="s">
        <v>339</v>
      </c>
      <c r="C14" s="17">
        <v>1.8186477036565198E-2</v>
      </c>
      <c r="D14" s="17">
        <v>1.4088000887161899E-2</v>
      </c>
      <c r="E14" s="17">
        <v>2.2490490318090899E-2</v>
      </c>
      <c r="F14" s="17"/>
      <c r="G14" s="17">
        <v>6.1658369220900398E-3</v>
      </c>
      <c r="H14" s="17">
        <v>2.53721458886534E-2</v>
      </c>
      <c r="I14" s="17">
        <v>1.9301910836324598E-2</v>
      </c>
      <c r="J14" s="17">
        <v>3.12291175657959E-2</v>
      </c>
      <c r="K14" s="17">
        <v>1.28231757112888E-2</v>
      </c>
      <c r="L14" s="17">
        <v>1.22416803967336E-2</v>
      </c>
      <c r="M14" s="17"/>
      <c r="N14" s="17">
        <v>1.15651553491439E-2</v>
      </c>
      <c r="O14" s="17">
        <v>1.36699285070949E-2</v>
      </c>
      <c r="P14" s="17">
        <v>2.1465625115343799E-2</v>
      </c>
      <c r="Q14" s="17">
        <v>2.7766315998125998E-2</v>
      </c>
      <c r="R14" s="17"/>
      <c r="S14" s="17">
        <v>1.2955805841392901E-2</v>
      </c>
      <c r="T14" s="17">
        <v>1.84570691093063E-2</v>
      </c>
      <c r="U14" s="17">
        <v>0</v>
      </c>
      <c r="V14" s="17">
        <v>2.1114217013316599E-2</v>
      </c>
      <c r="W14" s="17">
        <v>1.0469938331067401E-2</v>
      </c>
      <c r="X14" s="17">
        <v>2.6519477924318E-2</v>
      </c>
      <c r="Y14" s="17">
        <v>3.5366926755290601E-2</v>
      </c>
      <c r="Z14" s="17">
        <v>0</v>
      </c>
      <c r="AA14" s="17">
        <v>0</v>
      </c>
      <c r="AB14" s="17">
        <v>3.80106080503268E-2</v>
      </c>
      <c r="AC14" s="17">
        <v>2.61098266453136E-2</v>
      </c>
      <c r="AD14" s="17">
        <v>3.30805708460759E-2</v>
      </c>
      <c r="AE14" s="17"/>
      <c r="AF14" s="17">
        <v>9.81583265244532E-3</v>
      </c>
      <c r="AG14" s="17">
        <v>1.68808613511876E-2</v>
      </c>
      <c r="AH14" s="17">
        <v>3.7045008668750802E-2</v>
      </c>
      <c r="AI14" s="17"/>
      <c r="AJ14" s="17">
        <v>9.1554905573253201E-3</v>
      </c>
      <c r="AK14" s="17">
        <v>1.14780909335287E-2</v>
      </c>
      <c r="AL14" s="17">
        <v>0</v>
      </c>
      <c r="AM14" s="17">
        <v>0</v>
      </c>
      <c r="AN14" s="17">
        <v>3.1310071117373897E-2</v>
      </c>
      <c r="AO14" s="17"/>
      <c r="AP14" s="17">
        <v>1.01694139720384E-2</v>
      </c>
      <c r="AQ14" s="17">
        <v>9.6462259106278505E-3</v>
      </c>
      <c r="AR14" s="17">
        <v>0</v>
      </c>
      <c r="AS14" s="17">
        <v>8.2717206948479203E-3</v>
      </c>
      <c r="AT14" s="17">
        <v>3.3087263796884599E-2</v>
      </c>
      <c r="AU14" s="17"/>
      <c r="AV14" s="17">
        <v>1.9102782854318E-2</v>
      </c>
      <c r="AW14" s="17">
        <v>1.5382813285562499E-2</v>
      </c>
      <c r="AX14" s="17">
        <v>1.50114145835739E-2</v>
      </c>
      <c r="AY14" s="17">
        <v>1.8757872052153901E-2</v>
      </c>
      <c r="AZ14" s="17">
        <v>0.117084769299375</v>
      </c>
    </row>
    <row r="15" spans="2:52">
      <c r="B15" s="18" t="s">
        <v>107</v>
      </c>
      <c r="C15" s="19">
        <v>0.131646893320577</v>
      </c>
      <c r="D15" s="19">
        <v>0.100953201532705</v>
      </c>
      <c r="E15" s="19">
        <v>0.159511965481619</v>
      </c>
      <c r="F15" s="19"/>
      <c r="G15" s="19">
        <v>5.8223144729332398E-2</v>
      </c>
      <c r="H15" s="19">
        <v>8.5327633267766906E-2</v>
      </c>
      <c r="I15" s="19">
        <v>0.15230776680998101</v>
      </c>
      <c r="J15" s="19">
        <v>0.148341718108702</v>
      </c>
      <c r="K15" s="19">
        <v>0.19812254603870399</v>
      </c>
      <c r="L15" s="19">
        <v>0.14579396917311099</v>
      </c>
      <c r="M15" s="19"/>
      <c r="N15" s="19">
        <v>8.2310458097125797E-2</v>
      </c>
      <c r="O15" s="19">
        <v>0.12803006866019601</v>
      </c>
      <c r="P15" s="19">
        <v>9.9869071543061405E-2</v>
      </c>
      <c r="Q15" s="19">
        <v>0.21390254431974801</v>
      </c>
      <c r="R15" s="19"/>
      <c r="S15" s="19">
        <v>0.206491541413653</v>
      </c>
      <c r="T15" s="19">
        <v>0.13100997497740499</v>
      </c>
      <c r="U15" s="19">
        <v>0.15077833207642199</v>
      </c>
      <c r="V15" s="19">
        <v>0.14032736755702299</v>
      </c>
      <c r="W15" s="19">
        <v>6.1798336543685703E-2</v>
      </c>
      <c r="X15" s="19">
        <v>0.14412423441792799</v>
      </c>
      <c r="Y15" s="19">
        <v>0.15898454543670501</v>
      </c>
      <c r="Z15" s="19">
        <v>9.7662404941637193E-2</v>
      </c>
      <c r="AA15" s="19">
        <v>0.11739544943371399</v>
      </c>
      <c r="AB15" s="19">
        <v>7.8027310142760098E-2</v>
      </c>
      <c r="AC15" s="19">
        <v>0.106129427487164</v>
      </c>
      <c r="AD15" s="19">
        <v>0.10327717885459101</v>
      </c>
      <c r="AE15" s="19"/>
      <c r="AF15" s="19">
        <v>0.11547364311363199</v>
      </c>
      <c r="AG15" s="19">
        <v>0.13435948631706701</v>
      </c>
      <c r="AH15" s="19">
        <v>0.18707536348682</v>
      </c>
      <c r="AI15" s="19"/>
      <c r="AJ15" s="19">
        <v>0.10619185681261301</v>
      </c>
      <c r="AK15" s="19">
        <v>0.127636898390911</v>
      </c>
      <c r="AL15" s="19">
        <v>0.14619925913908499</v>
      </c>
      <c r="AM15" s="19">
        <v>0.27070228570911697</v>
      </c>
      <c r="AN15" s="19">
        <v>0.21253606359274799</v>
      </c>
      <c r="AO15" s="19"/>
      <c r="AP15" s="19">
        <v>0.113802545212057</v>
      </c>
      <c r="AQ15" s="19">
        <v>8.8166957501590398E-2</v>
      </c>
      <c r="AR15" s="19">
        <v>0.14007051785109001</v>
      </c>
      <c r="AS15" s="19">
        <v>0.12347114161636601</v>
      </c>
      <c r="AT15" s="19">
        <v>0.19249390101362601</v>
      </c>
      <c r="AU15" s="19"/>
      <c r="AV15" s="19">
        <v>0.15642050071319899</v>
      </c>
      <c r="AW15" s="19">
        <v>0.115204294353266</v>
      </c>
      <c r="AX15" s="19">
        <v>9.7436843264227899E-2</v>
      </c>
      <c r="AY15" s="19">
        <v>6.8276440649739298E-2</v>
      </c>
      <c r="AZ15" s="19">
        <v>0.198306863821857</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1074</v>
      </c>
      <c r="D7" s="10">
        <v>536</v>
      </c>
      <c r="E7" s="10">
        <v>534</v>
      </c>
      <c r="F7" s="10"/>
      <c r="G7" s="10">
        <v>134</v>
      </c>
      <c r="H7" s="10">
        <v>172</v>
      </c>
      <c r="I7" s="10">
        <v>184</v>
      </c>
      <c r="J7" s="10">
        <v>183</v>
      </c>
      <c r="K7" s="10">
        <v>151</v>
      </c>
      <c r="L7" s="10">
        <v>250</v>
      </c>
      <c r="M7" s="10"/>
      <c r="N7" s="10">
        <v>316</v>
      </c>
      <c r="O7" s="10">
        <v>288</v>
      </c>
      <c r="P7" s="10">
        <v>210</v>
      </c>
      <c r="Q7" s="10">
        <v>257</v>
      </c>
      <c r="R7" s="10"/>
      <c r="S7" s="10">
        <v>146</v>
      </c>
      <c r="T7" s="10">
        <v>155</v>
      </c>
      <c r="U7" s="10">
        <v>95</v>
      </c>
      <c r="V7" s="10">
        <v>90</v>
      </c>
      <c r="W7" s="10">
        <v>78</v>
      </c>
      <c r="X7" s="10">
        <v>93</v>
      </c>
      <c r="Y7" s="10">
        <v>99</v>
      </c>
      <c r="Z7" s="10">
        <v>46</v>
      </c>
      <c r="AA7" s="10">
        <v>113</v>
      </c>
      <c r="AB7" s="10">
        <v>82</v>
      </c>
      <c r="AC7" s="10">
        <v>46</v>
      </c>
      <c r="AD7" s="10">
        <v>31</v>
      </c>
      <c r="AE7" s="10"/>
      <c r="AF7" s="10">
        <v>373</v>
      </c>
      <c r="AG7" s="10">
        <v>449</v>
      </c>
      <c r="AH7" s="10">
        <v>169</v>
      </c>
      <c r="AI7" s="10"/>
      <c r="AJ7" s="10">
        <v>349</v>
      </c>
      <c r="AK7" s="10">
        <v>340</v>
      </c>
      <c r="AL7" s="10">
        <v>78</v>
      </c>
      <c r="AM7" s="10">
        <v>12</v>
      </c>
      <c r="AN7" s="10">
        <v>152</v>
      </c>
      <c r="AO7" s="10"/>
      <c r="AP7" s="10">
        <v>204</v>
      </c>
      <c r="AQ7" s="10">
        <v>432</v>
      </c>
      <c r="AR7" s="10">
        <v>76</v>
      </c>
      <c r="AS7" s="10">
        <v>121</v>
      </c>
      <c r="AT7" s="10">
        <v>91</v>
      </c>
      <c r="AU7" s="10"/>
      <c r="AV7" s="10">
        <v>286</v>
      </c>
      <c r="AW7" s="10">
        <v>227</v>
      </c>
      <c r="AX7" s="10">
        <v>298</v>
      </c>
      <c r="AY7" s="10">
        <v>116</v>
      </c>
      <c r="AZ7" s="10">
        <v>11</v>
      </c>
    </row>
    <row r="8" spans="2:52" ht="30" customHeight="1">
      <c r="B8" s="11" t="s">
        <v>68</v>
      </c>
      <c r="C8" s="11">
        <v>1082</v>
      </c>
      <c r="D8" s="11">
        <v>530</v>
      </c>
      <c r="E8" s="11">
        <v>548</v>
      </c>
      <c r="F8" s="11"/>
      <c r="G8" s="11">
        <v>148</v>
      </c>
      <c r="H8" s="11">
        <v>175</v>
      </c>
      <c r="I8" s="11">
        <v>183</v>
      </c>
      <c r="J8" s="11">
        <v>184</v>
      </c>
      <c r="K8" s="11">
        <v>149</v>
      </c>
      <c r="L8" s="11">
        <v>244</v>
      </c>
      <c r="M8" s="11"/>
      <c r="N8" s="11">
        <v>287</v>
      </c>
      <c r="O8" s="11">
        <v>266</v>
      </c>
      <c r="P8" s="11">
        <v>249</v>
      </c>
      <c r="Q8" s="11">
        <v>278</v>
      </c>
      <c r="R8" s="11"/>
      <c r="S8" s="11">
        <v>153</v>
      </c>
      <c r="T8" s="11">
        <v>148</v>
      </c>
      <c r="U8" s="11">
        <v>93</v>
      </c>
      <c r="V8" s="11">
        <v>87</v>
      </c>
      <c r="W8" s="11">
        <v>74</v>
      </c>
      <c r="X8" s="11">
        <v>97</v>
      </c>
      <c r="Y8" s="11">
        <v>91</v>
      </c>
      <c r="Z8" s="11">
        <v>42</v>
      </c>
      <c r="AA8" s="11">
        <v>112</v>
      </c>
      <c r="AB8" s="11">
        <v>104</v>
      </c>
      <c r="AC8" s="11">
        <v>47</v>
      </c>
      <c r="AD8" s="11">
        <v>35</v>
      </c>
      <c r="AE8" s="11"/>
      <c r="AF8" s="11">
        <v>366</v>
      </c>
      <c r="AG8" s="11">
        <v>455</v>
      </c>
      <c r="AH8" s="11">
        <v>173</v>
      </c>
      <c r="AI8" s="11"/>
      <c r="AJ8" s="11">
        <v>338</v>
      </c>
      <c r="AK8" s="11">
        <v>346</v>
      </c>
      <c r="AL8" s="11">
        <v>75</v>
      </c>
      <c r="AM8" s="11">
        <v>12</v>
      </c>
      <c r="AN8" s="11">
        <v>156</v>
      </c>
      <c r="AO8" s="11"/>
      <c r="AP8" s="11">
        <v>197</v>
      </c>
      <c r="AQ8" s="11">
        <v>444</v>
      </c>
      <c r="AR8" s="11">
        <v>72</v>
      </c>
      <c r="AS8" s="11">
        <v>119</v>
      </c>
      <c r="AT8" s="11">
        <v>90</v>
      </c>
      <c r="AU8" s="11"/>
      <c r="AV8" s="11">
        <v>300</v>
      </c>
      <c r="AW8" s="11">
        <v>234</v>
      </c>
      <c r="AX8" s="11">
        <v>294</v>
      </c>
      <c r="AY8" s="11">
        <v>109</v>
      </c>
      <c r="AZ8" s="11">
        <v>9</v>
      </c>
    </row>
    <row r="9" spans="2:52" ht="45">
      <c r="B9" s="18" t="s">
        <v>334</v>
      </c>
      <c r="C9" s="17">
        <v>9.22535791836427E-2</v>
      </c>
      <c r="D9" s="17">
        <v>9.7983708423205196E-2</v>
      </c>
      <c r="E9" s="17">
        <v>8.7468230567954802E-2</v>
      </c>
      <c r="F9" s="17"/>
      <c r="G9" s="17">
        <v>0.16141889107693999</v>
      </c>
      <c r="H9" s="17">
        <v>0.118276888702201</v>
      </c>
      <c r="I9" s="17">
        <v>0.123943977514655</v>
      </c>
      <c r="J9" s="17">
        <v>8.6541597308664994E-2</v>
      </c>
      <c r="K9" s="17">
        <v>5.50114573479389E-2</v>
      </c>
      <c r="L9" s="17">
        <v>3.4897751130034599E-2</v>
      </c>
      <c r="M9" s="17"/>
      <c r="N9" s="17">
        <v>9.1077211460388302E-2</v>
      </c>
      <c r="O9" s="17">
        <v>5.92767585794833E-2</v>
      </c>
      <c r="P9" s="17">
        <v>0.14093600765803899</v>
      </c>
      <c r="Q9" s="17">
        <v>8.2481962496865097E-2</v>
      </c>
      <c r="R9" s="17"/>
      <c r="S9" s="17">
        <v>0.17998706552255</v>
      </c>
      <c r="T9" s="17">
        <v>5.4624405442003199E-2</v>
      </c>
      <c r="U9" s="17">
        <v>5.2280256873067699E-2</v>
      </c>
      <c r="V9" s="17">
        <v>8.8447240616499598E-2</v>
      </c>
      <c r="W9" s="17">
        <v>0.10279804250981001</v>
      </c>
      <c r="X9" s="17">
        <v>6.0857655946541002E-2</v>
      </c>
      <c r="Y9" s="17">
        <v>2.7473795030831201E-2</v>
      </c>
      <c r="Z9" s="17">
        <v>8.3731724269761096E-2</v>
      </c>
      <c r="AA9" s="17">
        <v>0.106632540860536</v>
      </c>
      <c r="AB9" s="17">
        <v>9.6144188848316103E-2</v>
      </c>
      <c r="AC9" s="17">
        <v>0.14728472468567</v>
      </c>
      <c r="AD9" s="17">
        <v>9.6481260551723194E-2</v>
      </c>
      <c r="AE9" s="17"/>
      <c r="AF9" s="17">
        <v>7.8144218995787398E-2</v>
      </c>
      <c r="AG9" s="17">
        <v>9.1868766022674395E-2</v>
      </c>
      <c r="AH9" s="17">
        <v>0.10481494237096101</v>
      </c>
      <c r="AI9" s="17"/>
      <c r="AJ9" s="17">
        <v>0.111905810023087</v>
      </c>
      <c r="AK9" s="17">
        <v>0.110987726001349</v>
      </c>
      <c r="AL9" s="17">
        <v>5.91133993288087E-2</v>
      </c>
      <c r="AM9" s="17">
        <v>7.8443951968176995E-2</v>
      </c>
      <c r="AN9" s="17">
        <v>7.4118491514666998E-2</v>
      </c>
      <c r="AO9" s="17"/>
      <c r="AP9" s="17">
        <v>0.110780921825386</v>
      </c>
      <c r="AQ9" s="17">
        <v>0.105395856059201</v>
      </c>
      <c r="AR9" s="17">
        <v>7.3963377655850093E-2</v>
      </c>
      <c r="AS9" s="17">
        <v>5.7164227373610099E-2</v>
      </c>
      <c r="AT9" s="17">
        <v>6.9887485171429606E-2</v>
      </c>
      <c r="AU9" s="17"/>
      <c r="AV9" s="17">
        <v>9.4475034080575795E-2</v>
      </c>
      <c r="AW9" s="17">
        <v>8.4479383221412005E-2</v>
      </c>
      <c r="AX9" s="17">
        <v>0.100666015208998</v>
      </c>
      <c r="AY9" s="17">
        <v>0.13470315006346101</v>
      </c>
      <c r="AZ9" s="17">
        <v>0.24343517792658301</v>
      </c>
    </row>
    <row r="10" spans="2:52" ht="45">
      <c r="B10" s="18" t="s">
        <v>335</v>
      </c>
      <c r="C10" s="17">
        <v>0.19434866598172901</v>
      </c>
      <c r="D10" s="17">
        <v>0.206963797666564</v>
      </c>
      <c r="E10" s="17">
        <v>0.183741987183901</v>
      </c>
      <c r="F10" s="17"/>
      <c r="G10" s="17">
        <v>0.22401806761267301</v>
      </c>
      <c r="H10" s="17">
        <v>0.24465786522635199</v>
      </c>
      <c r="I10" s="17">
        <v>0.207911326244543</v>
      </c>
      <c r="J10" s="17">
        <v>0.223916058437725</v>
      </c>
      <c r="K10" s="17">
        <v>0.16520168114320399</v>
      </c>
      <c r="L10" s="17">
        <v>0.12571340036808301</v>
      </c>
      <c r="M10" s="17"/>
      <c r="N10" s="17">
        <v>0.179905621570465</v>
      </c>
      <c r="O10" s="17">
        <v>0.21083374475847699</v>
      </c>
      <c r="P10" s="17">
        <v>0.19770841854622301</v>
      </c>
      <c r="Q10" s="17">
        <v>0.19266262374722901</v>
      </c>
      <c r="R10" s="17"/>
      <c r="S10" s="17">
        <v>0.205376899955237</v>
      </c>
      <c r="T10" s="17">
        <v>0.13308939397509401</v>
      </c>
      <c r="U10" s="17">
        <v>0.184387716697445</v>
      </c>
      <c r="V10" s="17">
        <v>0.174387151330715</v>
      </c>
      <c r="W10" s="17">
        <v>0.17534471399322499</v>
      </c>
      <c r="X10" s="17">
        <v>0.20141317579583201</v>
      </c>
      <c r="Y10" s="17">
        <v>0.26914955020661402</v>
      </c>
      <c r="Z10" s="17">
        <v>0.18998786374902901</v>
      </c>
      <c r="AA10" s="17">
        <v>0.213956217790225</v>
      </c>
      <c r="AB10" s="17">
        <v>0.18983486194125501</v>
      </c>
      <c r="AC10" s="17">
        <v>0.19868926016571201</v>
      </c>
      <c r="AD10" s="17">
        <v>0.25859099837701499</v>
      </c>
      <c r="AE10" s="17"/>
      <c r="AF10" s="17">
        <v>0.19029161912335801</v>
      </c>
      <c r="AG10" s="17">
        <v>0.21226746927376899</v>
      </c>
      <c r="AH10" s="17">
        <v>0.17606907140790501</v>
      </c>
      <c r="AI10" s="17"/>
      <c r="AJ10" s="17">
        <v>0.19628202742612899</v>
      </c>
      <c r="AK10" s="17">
        <v>0.24491911578744299</v>
      </c>
      <c r="AL10" s="17">
        <v>0.134191201704846</v>
      </c>
      <c r="AM10" s="17">
        <v>0.15532406008151001</v>
      </c>
      <c r="AN10" s="17">
        <v>0.15897385493198399</v>
      </c>
      <c r="AO10" s="17"/>
      <c r="AP10" s="17">
        <v>0.19783489233716001</v>
      </c>
      <c r="AQ10" s="17">
        <v>0.24012246593557399</v>
      </c>
      <c r="AR10" s="17">
        <v>0.15928595217758601</v>
      </c>
      <c r="AS10" s="17">
        <v>0.190364821142156</v>
      </c>
      <c r="AT10" s="17">
        <v>9.4258263376924598E-2</v>
      </c>
      <c r="AU10" s="17"/>
      <c r="AV10" s="17">
        <v>0.19429281095203299</v>
      </c>
      <c r="AW10" s="17">
        <v>0.18988505280602899</v>
      </c>
      <c r="AX10" s="17">
        <v>0.22753990172493099</v>
      </c>
      <c r="AY10" s="17">
        <v>0.17862692573917299</v>
      </c>
      <c r="AZ10" s="17">
        <v>0.107640610895226</v>
      </c>
    </row>
    <row r="11" spans="2:52" ht="45">
      <c r="B11" s="18" t="s">
        <v>336</v>
      </c>
      <c r="C11" s="17">
        <v>0.19699168184461299</v>
      </c>
      <c r="D11" s="17">
        <v>0.20172392013052201</v>
      </c>
      <c r="E11" s="17">
        <v>0.192310552355616</v>
      </c>
      <c r="F11" s="17"/>
      <c r="G11" s="17">
        <v>0.22067483407140201</v>
      </c>
      <c r="H11" s="17">
        <v>0.216579670383381</v>
      </c>
      <c r="I11" s="17">
        <v>0.18478248956179699</v>
      </c>
      <c r="J11" s="17">
        <v>0.153046137485774</v>
      </c>
      <c r="K11" s="17">
        <v>0.199956071119295</v>
      </c>
      <c r="L11" s="17">
        <v>0.20904758237702001</v>
      </c>
      <c r="M11" s="17"/>
      <c r="N11" s="17">
        <v>0.22861165037682299</v>
      </c>
      <c r="O11" s="17">
        <v>0.18243307842403</v>
      </c>
      <c r="P11" s="17">
        <v>0.22617145722004101</v>
      </c>
      <c r="Q11" s="17">
        <v>0.154318990882713</v>
      </c>
      <c r="R11" s="17"/>
      <c r="S11" s="17">
        <v>0.222555745057017</v>
      </c>
      <c r="T11" s="17">
        <v>0.21405754089854101</v>
      </c>
      <c r="U11" s="17">
        <v>0.14779853962555201</v>
      </c>
      <c r="V11" s="17">
        <v>0.233283856247329</v>
      </c>
      <c r="W11" s="17">
        <v>0.16400031808437801</v>
      </c>
      <c r="X11" s="17">
        <v>0.26668992693128402</v>
      </c>
      <c r="Y11" s="17">
        <v>0.193769939453215</v>
      </c>
      <c r="Z11" s="17">
        <v>0.16099532889274101</v>
      </c>
      <c r="AA11" s="17">
        <v>0.17715123385954601</v>
      </c>
      <c r="AB11" s="17">
        <v>0.15665887573044299</v>
      </c>
      <c r="AC11" s="17">
        <v>0.187965830378688</v>
      </c>
      <c r="AD11" s="17">
        <v>0.17544612399457901</v>
      </c>
      <c r="AE11" s="17"/>
      <c r="AF11" s="17">
        <v>0.18297469997572499</v>
      </c>
      <c r="AG11" s="17">
        <v>0.22173215017262199</v>
      </c>
      <c r="AH11" s="17">
        <v>0.161216222353985</v>
      </c>
      <c r="AI11" s="17"/>
      <c r="AJ11" s="17">
        <v>0.18205440492574601</v>
      </c>
      <c r="AK11" s="17">
        <v>0.247453504344052</v>
      </c>
      <c r="AL11" s="17">
        <v>0.249907269340581</v>
      </c>
      <c r="AM11" s="17">
        <v>0</v>
      </c>
      <c r="AN11" s="17">
        <v>0.140534531235081</v>
      </c>
      <c r="AO11" s="17"/>
      <c r="AP11" s="17">
        <v>0.19281796176784899</v>
      </c>
      <c r="AQ11" s="17">
        <v>0.22769897678957601</v>
      </c>
      <c r="AR11" s="17">
        <v>0.18310268378184499</v>
      </c>
      <c r="AS11" s="17">
        <v>0.201728400686399</v>
      </c>
      <c r="AT11" s="17">
        <v>0.19315251277246701</v>
      </c>
      <c r="AU11" s="17"/>
      <c r="AV11" s="17">
        <v>0.173781561298639</v>
      </c>
      <c r="AW11" s="17">
        <v>0.156982219883607</v>
      </c>
      <c r="AX11" s="17">
        <v>0.200470331195329</v>
      </c>
      <c r="AY11" s="17">
        <v>0.27202621369515401</v>
      </c>
      <c r="AZ11" s="17">
        <v>0.20396459161512601</v>
      </c>
    </row>
    <row r="12" spans="2:52" ht="45">
      <c r="B12" s="18" t="s">
        <v>337</v>
      </c>
      <c r="C12" s="17">
        <v>0.13689580960537001</v>
      </c>
      <c r="D12" s="17">
        <v>0.14433827314671499</v>
      </c>
      <c r="E12" s="17">
        <v>0.12903928476055701</v>
      </c>
      <c r="F12" s="17"/>
      <c r="G12" s="17">
        <v>0.172567920476</v>
      </c>
      <c r="H12" s="17">
        <v>0.12374949819945</v>
      </c>
      <c r="I12" s="17">
        <v>0.158186854758849</v>
      </c>
      <c r="J12" s="17">
        <v>0.13689170236860701</v>
      </c>
      <c r="K12" s="17">
        <v>8.7291349843017493E-2</v>
      </c>
      <c r="L12" s="17">
        <v>0.138892628906858</v>
      </c>
      <c r="M12" s="17"/>
      <c r="N12" s="17">
        <v>0.16033452433980599</v>
      </c>
      <c r="O12" s="17">
        <v>0.14016739180429499</v>
      </c>
      <c r="P12" s="17">
        <v>0.128484913863009</v>
      </c>
      <c r="Q12" s="17">
        <v>0.11860367845847999</v>
      </c>
      <c r="R12" s="17"/>
      <c r="S12" s="17">
        <v>0.16563277273972199</v>
      </c>
      <c r="T12" s="17">
        <v>0.172995033576202</v>
      </c>
      <c r="U12" s="17">
        <v>0.124929715937267</v>
      </c>
      <c r="V12" s="17">
        <v>0.13754853238120099</v>
      </c>
      <c r="W12" s="17">
        <v>0.20858023224047301</v>
      </c>
      <c r="X12" s="17">
        <v>0.117899738686375</v>
      </c>
      <c r="Y12" s="17">
        <v>8.4470344645171599E-2</v>
      </c>
      <c r="Z12" s="17">
        <v>0.125563933546986</v>
      </c>
      <c r="AA12" s="17">
        <v>0.100208597133641</v>
      </c>
      <c r="AB12" s="17">
        <v>0.14497765083355499</v>
      </c>
      <c r="AC12" s="17">
        <v>9.3658244968989196E-2</v>
      </c>
      <c r="AD12" s="17">
        <v>8.9982890482049799E-2</v>
      </c>
      <c r="AE12" s="17"/>
      <c r="AF12" s="17">
        <v>0.10825120741793499</v>
      </c>
      <c r="AG12" s="17">
        <v>0.14363913406113299</v>
      </c>
      <c r="AH12" s="17">
        <v>0.14343728793025101</v>
      </c>
      <c r="AI12" s="17"/>
      <c r="AJ12" s="17">
        <v>0.13793622160989399</v>
      </c>
      <c r="AK12" s="17">
        <v>0.119934844619142</v>
      </c>
      <c r="AL12" s="17">
        <v>0.118614880716841</v>
      </c>
      <c r="AM12" s="17">
        <v>7.2275360950860901E-2</v>
      </c>
      <c r="AN12" s="17">
        <v>0.117094458316388</v>
      </c>
      <c r="AO12" s="17"/>
      <c r="AP12" s="17">
        <v>0.121446612561002</v>
      </c>
      <c r="AQ12" s="17">
        <v>0.138010143708553</v>
      </c>
      <c r="AR12" s="17">
        <v>0.11304005583026901</v>
      </c>
      <c r="AS12" s="17">
        <v>0.12813102394251299</v>
      </c>
      <c r="AT12" s="17">
        <v>0.122499391900965</v>
      </c>
      <c r="AU12" s="17"/>
      <c r="AV12" s="17">
        <v>0.13334678472147701</v>
      </c>
      <c r="AW12" s="17">
        <v>0.166108557004915</v>
      </c>
      <c r="AX12" s="17">
        <v>0.144984459827981</v>
      </c>
      <c r="AY12" s="17">
        <v>0.113909524487601</v>
      </c>
      <c r="AZ12" s="17">
        <v>0.10542654292345401</v>
      </c>
    </row>
    <row r="13" spans="2:52" ht="45">
      <c r="B13" s="18" t="s">
        <v>338</v>
      </c>
      <c r="C13" s="17">
        <v>8.1767785231777704E-2</v>
      </c>
      <c r="D13" s="17">
        <v>7.7147369819554806E-2</v>
      </c>
      <c r="E13" s="17">
        <v>8.4179272047016807E-2</v>
      </c>
      <c r="F13" s="17"/>
      <c r="G13" s="17">
        <v>7.3594160857101604E-2</v>
      </c>
      <c r="H13" s="17">
        <v>9.3971562199979805E-2</v>
      </c>
      <c r="I13" s="17">
        <v>7.2280965245082998E-2</v>
      </c>
      <c r="J13" s="17">
        <v>7.85390714772876E-2</v>
      </c>
      <c r="K13" s="17">
        <v>7.7788301797922205E-2</v>
      </c>
      <c r="L13" s="17">
        <v>8.9973248907764203E-2</v>
      </c>
      <c r="M13" s="17"/>
      <c r="N13" s="17">
        <v>7.7823015247164701E-2</v>
      </c>
      <c r="O13" s="17">
        <v>9.2882230051800102E-2</v>
      </c>
      <c r="P13" s="17">
        <v>7.6850875606886998E-2</v>
      </c>
      <c r="Q13" s="17">
        <v>8.0522913360165094E-2</v>
      </c>
      <c r="R13" s="17"/>
      <c r="S13" s="17">
        <v>2.5215428742754301E-2</v>
      </c>
      <c r="T13" s="17">
        <v>7.8013386106942306E-2</v>
      </c>
      <c r="U13" s="17">
        <v>6.8066183735045402E-2</v>
      </c>
      <c r="V13" s="17">
        <v>8.2694328067619199E-2</v>
      </c>
      <c r="W13" s="17">
        <v>0.15554593806988801</v>
      </c>
      <c r="X13" s="17">
        <v>8.3371230785173306E-2</v>
      </c>
      <c r="Y13" s="17">
        <v>4.5796225729934699E-2</v>
      </c>
      <c r="Z13" s="17">
        <v>0.119288811607577</v>
      </c>
      <c r="AA13" s="17">
        <v>0.102249927271789</v>
      </c>
      <c r="AB13" s="17">
        <v>0.13021313119900799</v>
      </c>
      <c r="AC13" s="17">
        <v>2.0817878193492699E-2</v>
      </c>
      <c r="AD13" s="17">
        <v>0.139140146482685</v>
      </c>
      <c r="AE13" s="17"/>
      <c r="AF13" s="17">
        <v>0.10158646152829399</v>
      </c>
      <c r="AG13" s="17">
        <v>6.8442401119901394E-2</v>
      </c>
      <c r="AH13" s="17">
        <v>8.2490872427696996E-2</v>
      </c>
      <c r="AI13" s="17"/>
      <c r="AJ13" s="17">
        <v>7.6533175144805093E-2</v>
      </c>
      <c r="AK13" s="17">
        <v>5.6452844760256103E-2</v>
      </c>
      <c r="AL13" s="17">
        <v>0.13616508578776301</v>
      </c>
      <c r="AM13" s="17">
        <v>0.18349829689163899</v>
      </c>
      <c r="AN13" s="17">
        <v>8.4876667220670096E-2</v>
      </c>
      <c r="AO13" s="17"/>
      <c r="AP13" s="17">
        <v>8.3982240880872902E-2</v>
      </c>
      <c r="AQ13" s="17">
        <v>7.2903430112973205E-2</v>
      </c>
      <c r="AR13" s="17">
        <v>0.10288114065435899</v>
      </c>
      <c r="AS13" s="17">
        <v>0.119516029926794</v>
      </c>
      <c r="AT13" s="17">
        <v>7.0858440259279107E-2</v>
      </c>
      <c r="AU13" s="17"/>
      <c r="AV13" s="17">
        <v>7.4730698447642893E-2</v>
      </c>
      <c r="AW13" s="17">
        <v>9.0804448850331301E-2</v>
      </c>
      <c r="AX13" s="17">
        <v>7.9839029526952404E-2</v>
      </c>
      <c r="AY13" s="17">
        <v>9.1523692649721794E-2</v>
      </c>
      <c r="AZ13" s="17">
        <v>7.05572633524605E-2</v>
      </c>
    </row>
    <row r="14" spans="2:52" ht="30">
      <c r="B14" s="18" t="s">
        <v>339</v>
      </c>
      <c r="C14" s="17">
        <v>0.14891001531204201</v>
      </c>
      <c r="D14" s="17">
        <v>0.14436739565423501</v>
      </c>
      <c r="E14" s="17">
        <v>0.15451832287558101</v>
      </c>
      <c r="F14" s="17"/>
      <c r="G14" s="17">
        <v>6.4461259407962004E-2</v>
      </c>
      <c r="H14" s="17">
        <v>9.6689436829162506E-2</v>
      </c>
      <c r="I14" s="17">
        <v>6.3969006062141801E-2</v>
      </c>
      <c r="J14" s="17">
        <v>0.14467261659414499</v>
      </c>
      <c r="K14" s="17">
        <v>0.23872014030998001</v>
      </c>
      <c r="L14" s="17">
        <v>0.24968594742967501</v>
      </c>
      <c r="M14" s="17"/>
      <c r="N14" s="17">
        <v>0.15899800680075399</v>
      </c>
      <c r="O14" s="17">
        <v>0.134709749285081</v>
      </c>
      <c r="P14" s="17">
        <v>0.119594008426803</v>
      </c>
      <c r="Q14" s="17">
        <v>0.17263675426295799</v>
      </c>
      <c r="R14" s="17"/>
      <c r="S14" s="17">
        <v>6.7066449391989899E-2</v>
      </c>
      <c r="T14" s="17">
        <v>0.200520111662954</v>
      </c>
      <c r="U14" s="17">
        <v>0.28932758258572799</v>
      </c>
      <c r="V14" s="17">
        <v>0.115342040051217</v>
      </c>
      <c r="W14" s="17">
        <v>7.7603369721147605E-2</v>
      </c>
      <c r="X14" s="17">
        <v>0.140553046143891</v>
      </c>
      <c r="Y14" s="17">
        <v>0.19989369913775801</v>
      </c>
      <c r="Z14" s="17">
        <v>0.13720589421066001</v>
      </c>
      <c r="AA14" s="17">
        <v>0.12868427397134499</v>
      </c>
      <c r="AB14" s="17">
        <v>0.163125796397838</v>
      </c>
      <c r="AC14" s="17">
        <v>0.15534914645549999</v>
      </c>
      <c r="AD14" s="17">
        <v>6.7658410644361996E-2</v>
      </c>
      <c r="AE14" s="17"/>
      <c r="AF14" s="17">
        <v>0.18939306573480799</v>
      </c>
      <c r="AG14" s="17">
        <v>0.13342556847974901</v>
      </c>
      <c r="AH14" s="17">
        <v>0.123162449048486</v>
      </c>
      <c r="AI14" s="17"/>
      <c r="AJ14" s="17">
        <v>0.16374966480005401</v>
      </c>
      <c r="AK14" s="17">
        <v>0.105707141206559</v>
      </c>
      <c r="AL14" s="17">
        <v>0.188299537667939</v>
      </c>
      <c r="AM14" s="17">
        <v>0.26492159306663898</v>
      </c>
      <c r="AN14" s="17">
        <v>0.17749814344633899</v>
      </c>
      <c r="AO14" s="17"/>
      <c r="AP14" s="17">
        <v>0.148488821284323</v>
      </c>
      <c r="AQ14" s="17">
        <v>0.108054460221137</v>
      </c>
      <c r="AR14" s="17">
        <v>0.24559680699151101</v>
      </c>
      <c r="AS14" s="17">
        <v>0.180614979917983</v>
      </c>
      <c r="AT14" s="17">
        <v>0.16779829930635701</v>
      </c>
      <c r="AU14" s="17"/>
      <c r="AV14" s="17">
        <v>0.15161050046066701</v>
      </c>
      <c r="AW14" s="17">
        <v>0.15912711858709599</v>
      </c>
      <c r="AX14" s="17">
        <v>0.14382533240931999</v>
      </c>
      <c r="AY14" s="17">
        <v>0.108971301247703</v>
      </c>
      <c r="AZ14" s="17">
        <v>0.26897581328715098</v>
      </c>
    </row>
    <row r="15" spans="2:52">
      <c r="B15" s="18" t="s">
        <v>107</v>
      </c>
      <c r="C15" s="19">
        <v>0.14883246284082499</v>
      </c>
      <c r="D15" s="19">
        <v>0.12747553515920401</v>
      </c>
      <c r="E15" s="19">
        <v>0.168742350209374</v>
      </c>
      <c r="F15" s="19"/>
      <c r="G15" s="19">
        <v>8.3264866497922405E-2</v>
      </c>
      <c r="H15" s="19">
        <v>0.106075078459474</v>
      </c>
      <c r="I15" s="19">
        <v>0.18892538061293099</v>
      </c>
      <c r="J15" s="19">
        <v>0.17639281632779699</v>
      </c>
      <c r="K15" s="19">
        <v>0.17603099843864201</v>
      </c>
      <c r="L15" s="19">
        <v>0.15178944088056601</v>
      </c>
      <c r="M15" s="19"/>
      <c r="N15" s="19">
        <v>0.1032499702046</v>
      </c>
      <c r="O15" s="19">
        <v>0.17969704709683401</v>
      </c>
      <c r="P15" s="19">
        <v>0.110254318678998</v>
      </c>
      <c r="Q15" s="19">
        <v>0.19877307679159001</v>
      </c>
      <c r="R15" s="19"/>
      <c r="S15" s="19">
        <v>0.13416563859073</v>
      </c>
      <c r="T15" s="19">
        <v>0.14670012833826401</v>
      </c>
      <c r="U15" s="19">
        <v>0.13321000454589399</v>
      </c>
      <c r="V15" s="19">
        <v>0.16829685130541899</v>
      </c>
      <c r="W15" s="19">
        <v>0.116127385381078</v>
      </c>
      <c r="X15" s="19">
        <v>0.12921522571090499</v>
      </c>
      <c r="Y15" s="19">
        <v>0.17944644579647601</v>
      </c>
      <c r="Z15" s="19">
        <v>0.18322644372324701</v>
      </c>
      <c r="AA15" s="19">
        <v>0.171117209112917</v>
      </c>
      <c r="AB15" s="19">
        <v>0.119045495049584</v>
      </c>
      <c r="AC15" s="19">
        <v>0.19623491515194799</v>
      </c>
      <c r="AD15" s="19">
        <v>0.17270016946758601</v>
      </c>
      <c r="AE15" s="19"/>
      <c r="AF15" s="19">
        <v>0.14935872722409299</v>
      </c>
      <c r="AG15" s="19">
        <v>0.12862451087015001</v>
      </c>
      <c r="AH15" s="19">
        <v>0.20880915446071299</v>
      </c>
      <c r="AI15" s="19"/>
      <c r="AJ15" s="19">
        <v>0.13153869607028501</v>
      </c>
      <c r="AK15" s="19">
        <v>0.114544823281197</v>
      </c>
      <c r="AL15" s="19">
        <v>0.113708625453221</v>
      </c>
      <c r="AM15" s="19">
        <v>0.24553673704117299</v>
      </c>
      <c r="AN15" s="19">
        <v>0.24690385333487</v>
      </c>
      <c r="AO15" s="19"/>
      <c r="AP15" s="19">
        <v>0.14464854934340601</v>
      </c>
      <c r="AQ15" s="19">
        <v>0.107814667172986</v>
      </c>
      <c r="AR15" s="19">
        <v>0.12212998290858</v>
      </c>
      <c r="AS15" s="19">
        <v>0.12248051701054501</v>
      </c>
      <c r="AT15" s="19">
        <v>0.28154560721257699</v>
      </c>
      <c r="AU15" s="19"/>
      <c r="AV15" s="19">
        <v>0.17776261003896501</v>
      </c>
      <c r="AW15" s="19">
        <v>0.15261321964660901</v>
      </c>
      <c r="AX15" s="19">
        <v>0.10267493010648999</v>
      </c>
      <c r="AY15" s="19">
        <v>0.100239192117187</v>
      </c>
      <c r="AZ15" s="19">
        <v>0</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1016</v>
      </c>
      <c r="D7" s="10">
        <v>520</v>
      </c>
      <c r="E7" s="10">
        <v>492</v>
      </c>
      <c r="F7" s="10"/>
      <c r="G7" s="10">
        <v>142</v>
      </c>
      <c r="H7" s="10">
        <v>175</v>
      </c>
      <c r="I7" s="10">
        <v>181</v>
      </c>
      <c r="J7" s="10">
        <v>162</v>
      </c>
      <c r="K7" s="10">
        <v>134</v>
      </c>
      <c r="L7" s="10">
        <v>222</v>
      </c>
      <c r="M7" s="10"/>
      <c r="N7" s="10">
        <v>307</v>
      </c>
      <c r="O7" s="10">
        <v>269</v>
      </c>
      <c r="P7" s="10">
        <v>181</v>
      </c>
      <c r="Q7" s="10">
        <v>255</v>
      </c>
      <c r="R7" s="10"/>
      <c r="S7" s="10">
        <v>156</v>
      </c>
      <c r="T7" s="10">
        <v>141</v>
      </c>
      <c r="U7" s="10">
        <v>78</v>
      </c>
      <c r="V7" s="10">
        <v>82</v>
      </c>
      <c r="W7" s="10">
        <v>72</v>
      </c>
      <c r="X7" s="10">
        <v>98</v>
      </c>
      <c r="Y7" s="10">
        <v>91</v>
      </c>
      <c r="Z7" s="10">
        <v>51</v>
      </c>
      <c r="AA7" s="10">
        <v>112</v>
      </c>
      <c r="AB7" s="10">
        <v>63</v>
      </c>
      <c r="AC7" s="10">
        <v>45</v>
      </c>
      <c r="AD7" s="10">
        <v>27</v>
      </c>
      <c r="AE7" s="10"/>
      <c r="AF7" s="10">
        <v>338</v>
      </c>
      <c r="AG7" s="10">
        <v>421</v>
      </c>
      <c r="AH7" s="10">
        <v>161</v>
      </c>
      <c r="AI7" s="10"/>
      <c r="AJ7" s="10">
        <v>331</v>
      </c>
      <c r="AK7" s="10">
        <v>303</v>
      </c>
      <c r="AL7" s="10">
        <v>73</v>
      </c>
      <c r="AM7" s="10">
        <v>12</v>
      </c>
      <c r="AN7" s="10">
        <v>155</v>
      </c>
      <c r="AO7" s="10"/>
      <c r="AP7" s="10">
        <v>196</v>
      </c>
      <c r="AQ7" s="10">
        <v>387</v>
      </c>
      <c r="AR7" s="10">
        <v>73</v>
      </c>
      <c r="AS7" s="10">
        <v>108</v>
      </c>
      <c r="AT7" s="10">
        <v>97</v>
      </c>
      <c r="AU7" s="10"/>
      <c r="AV7" s="10">
        <v>272</v>
      </c>
      <c r="AW7" s="10">
        <v>211</v>
      </c>
      <c r="AX7" s="10">
        <v>279</v>
      </c>
      <c r="AY7" s="10">
        <v>117</v>
      </c>
      <c r="AZ7" s="10">
        <v>14</v>
      </c>
    </row>
    <row r="8" spans="2:52" ht="30" customHeight="1">
      <c r="B8" s="11" t="s">
        <v>68</v>
      </c>
      <c r="C8" s="11">
        <v>1023</v>
      </c>
      <c r="D8" s="11">
        <v>515</v>
      </c>
      <c r="E8" s="11">
        <v>503</v>
      </c>
      <c r="F8" s="11"/>
      <c r="G8" s="11">
        <v>155</v>
      </c>
      <c r="H8" s="11">
        <v>184</v>
      </c>
      <c r="I8" s="11">
        <v>173</v>
      </c>
      <c r="J8" s="11">
        <v>160</v>
      </c>
      <c r="K8" s="11">
        <v>133</v>
      </c>
      <c r="L8" s="11">
        <v>218</v>
      </c>
      <c r="M8" s="11"/>
      <c r="N8" s="11">
        <v>281</v>
      </c>
      <c r="O8" s="11">
        <v>246</v>
      </c>
      <c r="P8" s="11">
        <v>216</v>
      </c>
      <c r="Q8" s="11">
        <v>275</v>
      </c>
      <c r="R8" s="11"/>
      <c r="S8" s="11">
        <v>163</v>
      </c>
      <c r="T8" s="11">
        <v>133</v>
      </c>
      <c r="U8" s="11">
        <v>76</v>
      </c>
      <c r="V8" s="11">
        <v>81</v>
      </c>
      <c r="W8" s="11">
        <v>68</v>
      </c>
      <c r="X8" s="11">
        <v>101</v>
      </c>
      <c r="Y8" s="11">
        <v>84</v>
      </c>
      <c r="Z8" s="11">
        <v>46</v>
      </c>
      <c r="AA8" s="11">
        <v>109</v>
      </c>
      <c r="AB8" s="11">
        <v>82</v>
      </c>
      <c r="AC8" s="11">
        <v>47</v>
      </c>
      <c r="AD8" s="11">
        <v>32</v>
      </c>
      <c r="AE8" s="11"/>
      <c r="AF8" s="11">
        <v>337</v>
      </c>
      <c r="AG8" s="11">
        <v>417</v>
      </c>
      <c r="AH8" s="11">
        <v>167</v>
      </c>
      <c r="AI8" s="11"/>
      <c r="AJ8" s="11">
        <v>319</v>
      </c>
      <c r="AK8" s="11">
        <v>305</v>
      </c>
      <c r="AL8" s="11">
        <v>69</v>
      </c>
      <c r="AM8" s="11">
        <v>12</v>
      </c>
      <c r="AN8" s="11">
        <v>164</v>
      </c>
      <c r="AO8" s="11"/>
      <c r="AP8" s="11">
        <v>189</v>
      </c>
      <c r="AQ8" s="11">
        <v>391</v>
      </c>
      <c r="AR8" s="11">
        <v>70</v>
      </c>
      <c r="AS8" s="11">
        <v>108</v>
      </c>
      <c r="AT8" s="11">
        <v>101</v>
      </c>
      <c r="AU8" s="11"/>
      <c r="AV8" s="11">
        <v>283</v>
      </c>
      <c r="AW8" s="11">
        <v>220</v>
      </c>
      <c r="AX8" s="11">
        <v>272</v>
      </c>
      <c r="AY8" s="11">
        <v>111</v>
      </c>
      <c r="AZ8" s="11">
        <v>13</v>
      </c>
    </row>
    <row r="9" spans="2:52" ht="45">
      <c r="B9" s="18" t="s">
        <v>334</v>
      </c>
      <c r="C9" s="17">
        <v>6.0050773846799001E-2</v>
      </c>
      <c r="D9" s="17">
        <v>5.0216472792550697E-2</v>
      </c>
      <c r="E9" s="17">
        <v>7.0616234994915997E-2</v>
      </c>
      <c r="F9" s="17"/>
      <c r="G9" s="17">
        <v>0.12696727926166701</v>
      </c>
      <c r="H9" s="17">
        <v>8.9176637616154006E-2</v>
      </c>
      <c r="I9" s="17">
        <v>6.3728670945695301E-2</v>
      </c>
      <c r="J9" s="17">
        <v>4.36539230068013E-2</v>
      </c>
      <c r="K9" s="17">
        <v>2.46856977516378E-2</v>
      </c>
      <c r="L9" s="17">
        <v>1.8664512222636799E-2</v>
      </c>
      <c r="M9" s="17"/>
      <c r="N9" s="17">
        <v>6.3695478452855295E-2</v>
      </c>
      <c r="O9" s="17">
        <v>1.9157371030593E-2</v>
      </c>
      <c r="P9" s="17">
        <v>0.112563878195007</v>
      </c>
      <c r="Q9" s="17">
        <v>5.2546023409154999E-2</v>
      </c>
      <c r="R9" s="17"/>
      <c r="S9" s="17">
        <v>0.125451058484815</v>
      </c>
      <c r="T9" s="17">
        <v>4.7470093221732103E-2</v>
      </c>
      <c r="U9" s="17">
        <v>7.9623268900788496E-3</v>
      </c>
      <c r="V9" s="17">
        <v>4.9617524245326901E-2</v>
      </c>
      <c r="W9" s="17">
        <v>7.4894144264069804E-2</v>
      </c>
      <c r="X9" s="17">
        <v>6.32947769051736E-2</v>
      </c>
      <c r="Y9" s="17">
        <v>2.67449535529421E-2</v>
      </c>
      <c r="Z9" s="17">
        <v>0</v>
      </c>
      <c r="AA9" s="17">
        <v>5.5199165461625802E-2</v>
      </c>
      <c r="AB9" s="17">
        <v>6.3001032371341206E-2</v>
      </c>
      <c r="AC9" s="17">
        <v>2.54681334446249E-2</v>
      </c>
      <c r="AD9" s="17">
        <v>0.122779013262831</v>
      </c>
      <c r="AE9" s="17"/>
      <c r="AF9" s="17">
        <v>5.9033841343638198E-2</v>
      </c>
      <c r="AG9" s="17">
        <v>6.0437233029091299E-2</v>
      </c>
      <c r="AH9" s="17">
        <v>3.5605357635137197E-2</v>
      </c>
      <c r="AI9" s="17"/>
      <c r="AJ9" s="17">
        <v>4.74976250051636E-2</v>
      </c>
      <c r="AK9" s="17">
        <v>0.106823400477654</v>
      </c>
      <c r="AL9" s="17">
        <v>1.4331436455098399E-2</v>
      </c>
      <c r="AM9" s="17">
        <v>0</v>
      </c>
      <c r="AN9" s="17">
        <v>3.4542962700870199E-2</v>
      </c>
      <c r="AO9" s="17"/>
      <c r="AP9" s="17">
        <v>6.7227116724401306E-2</v>
      </c>
      <c r="AQ9" s="17">
        <v>8.5150101056730598E-2</v>
      </c>
      <c r="AR9" s="17">
        <v>1.40307515199258E-2</v>
      </c>
      <c r="AS9" s="17">
        <v>3.2792309362472398E-2</v>
      </c>
      <c r="AT9" s="17">
        <v>4.6011206152766597E-2</v>
      </c>
      <c r="AU9" s="17"/>
      <c r="AV9" s="17">
        <v>3.8814619916498198E-2</v>
      </c>
      <c r="AW9" s="17">
        <v>8.6228020241304396E-2</v>
      </c>
      <c r="AX9" s="17">
        <v>5.92912764232639E-2</v>
      </c>
      <c r="AY9" s="17">
        <v>8.6583644801318901E-2</v>
      </c>
      <c r="AZ9" s="17">
        <v>0.15225757355981201</v>
      </c>
    </row>
    <row r="10" spans="2:52" ht="45">
      <c r="B10" s="18" t="s">
        <v>335</v>
      </c>
      <c r="C10" s="17">
        <v>0.13613616565414899</v>
      </c>
      <c r="D10" s="17">
        <v>0.145281922091864</v>
      </c>
      <c r="E10" s="17">
        <v>0.12790382584115501</v>
      </c>
      <c r="F10" s="17"/>
      <c r="G10" s="17">
        <v>0.18881399014063699</v>
      </c>
      <c r="H10" s="17">
        <v>0.199148879624543</v>
      </c>
      <c r="I10" s="17">
        <v>0.13079504848564999</v>
      </c>
      <c r="J10" s="17">
        <v>0.12554211844284699</v>
      </c>
      <c r="K10" s="17">
        <v>9.1542849322569203E-2</v>
      </c>
      <c r="L10" s="17">
        <v>8.47939027357104E-2</v>
      </c>
      <c r="M10" s="17"/>
      <c r="N10" s="17">
        <v>0.134303207120648</v>
      </c>
      <c r="O10" s="17">
        <v>0.16797761784496101</v>
      </c>
      <c r="P10" s="17">
        <v>0.146413923441025</v>
      </c>
      <c r="Q10" s="17">
        <v>0.103448380021188</v>
      </c>
      <c r="R10" s="17"/>
      <c r="S10" s="17">
        <v>0.20944435560564001</v>
      </c>
      <c r="T10" s="17">
        <v>6.2096218719960197E-2</v>
      </c>
      <c r="U10" s="17">
        <v>0.102839162340201</v>
      </c>
      <c r="V10" s="17">
        <v>0.121795464708688</v>
      </c>
      <c r="W10" s="17">
        <v>0.19722794869186999</v>
      </c>
      <c r="X10" s="17">
        <v>0.18697615132944001</v>
      </c>
      <c r="Y10" s="17">
        <v>0.118069233094515</v>
      </c>
      <c r="Z10" s="17">
        <v>0.15354678918950301</v>
      </c>
      <c r="AA10" s="17">
        <v>0.12814002403643199</v>
      </c>
      <c r="AB10" s="17">
        <v>9.4181989590503598E-2</v>
      </c>
      <c r="AC10" s="17">
        <v>0.14124117819634399</v>
      </c>
      <c r="AD10" s="17">
        <v>4.2862742608103001E-2</v>
      </c>
      <c r="AE10" s="17"/>
      <c r="AF10" s="17">
        <v>0.15801215422753401</v>
      </c>
      <c r="AG10" s="17">
        <v>0.123207211904554</v>
      </c>
      <c r="AH10" s="17">
        <v>0.134682951485425</v>
      </c>
      <c r="AI10" s="17"/>
      <c r="AJ10" s="17">
        <v>0.15184139388631601</v>
      </c>
      <c r="AK10" s="17">
        <v>0.16734136707429101</v>
      </c>
      <c r="AL10" s="17">
        <v>6.24766622009831E-2</v>
      </c>
      <c r="AM10" s="17">
        <v>0.15735689515160201</v>
      </c>
      <c r="AN10" s="17">
        <v>0.11757636121241399</v>
      </c>
      <c r="AO10" s="17"/>
      <c r="AP10" s="17">
        <v>0.16946630422490799</v>
      </c>
      <c r="AQ10" s="17">
        <v>0.15521668865728999</v>
      </c>
      <c r="AR10" s="17">
        <v>6.4796508733098501E-2</v>
      </c>
      <c r="AS10" s="17">
        <v>0.18933163790761201</v>
      </c>
      <c r="AT10" s="17">
        <v>6.4873673232312898E-2</v>
      </c>
      <c r="AU10" s="17"/>
      <c r="AV10" s="17">
        <v>0.12615886768454401</v>
      </c>
      <c r="AW10" s="17">
        <v>0.113928996737285</v>
      </c>
      <c r="AX10" s="17">
        <v>0.13482414334245699</v>
      </c>
      <c r="AY10" s="17">
        <v>0.16835960654150001</v>
      </c>
      <c r="AZ10" s="17">
        <v>0.22197923253847601</v>
      </c>
    </row>
    <row r="11" spans="2:52" ht="45">
      <c r="B11" s="18" t="s">
        <v>336</v>
      </c>
      <c r="C11" s="17">
        <v>0.19593638897783899</v>
      </c>
      <c r="D11" s="17">
        <v>0.21157900436030699</v>
      </c>
      <c r="E11" s="17">
        <v>0.18154974108199001</v>
      </c>
      <c r="F11" s="17"/>
      <c r="G11" s="17">
        <v>0.20321705188419301</v>
      </c>
      <c r="H11" s="17">
        <v>0.240835420319056</v>
      </c>
      <c r="I11" s="17">
        <v>0.226819856349736</v>
      </c>
      <c r="J11" s="17">
        <v>0.20788177202305899</v>
      </c>
      <c r="K11" s="17">
        <v>0.15935355913792401</v>
      </c>
      <c r="L11" s="17">
        <v>0.14192440670058801</v>
      </c>
      <c r="M11" s="17"/>
      <c r="N11" s="17">
        <v>0.180588714567674</v>
      </c>
      <c r="O11" s="17">
        <v>0.190828741118547</v>
      </c>
      <c r="P11" s="17">
        <v>0.241493343232596</v>
      </c>
      <c r="Q11" s="17">
        <v>0.17958258227964399</v>
      </c>
      <c r="R11" s="17"/>
      <c r="S11" s="17">
        <v>0.176894756918032</v>
      </c>
      <c r="T11" s="17">
        <v>0.16182525289976901</v>
      </c>
      <c r="U11" s="17">
        <v>0.19263508248871</v>
      </c>
      <c r="V11" s="17">
        <v>0.205343619683235</v>
      </c>
      <c r="W11" s="17">
        <v>0.205241430162757</v>
      </c>
      <c r="X11" s="17">
        <v>0.206373393025653</v>
      </c>
      <c r="Y11" s="17">
        <v>0.197078753880539</v>
      </c>
      <c r="Z11" s="17">
        <v>0.204428865771143</v>
      </c>
      <c r="AA11" s="17">
        <v>0.19662399854176099</v>
      </c>
      <c r="AB11" s="17">
        <v>0.25591784356625102</v>
      </c>
      <c r="AC11" s="17">
        <v>0.23128479817223399</v>
      </c>
      <c r="AD11" s="17">
        <v>0.140933583632116</v>
      </c>
      <c r="AE11" s="17"/>
      <c r="AF11" s="17">
        <v>0.154748118965848</v>
      </c>
      <c r="AG11" s="17">
        <v>0.197790833576237</v>
      </c>
      <c r="AH11" s="17">
        <v>0.30326943445885701</v>
      </c>
      <c r="AI11" s="17"/>
      <c r="AJ11" s="17">
        <v>0.149972931436956</v>
      </c>
      <c r="AK11" s="17">
        <v>0.19225396283849799</v>
      </c>
      <c r="AL11" s="17">
        <v>0.21295605893445499</v>
      </c>
      <c r="AM11" s="17">
        <v>0.42918665835831898</v>
      </c>
      <c r="AN11" s="17">
        <v>0.24781908876657799</v>
      </c>
      <c r="AO11" s="17"/>
      <c r="AP11" s="17">
        <v>0.16260314028357101</v>
      </c>
      <c r="AQ11" s="17">
        <v>0.215091722467184</v>
      </c>
      <c r="AR11" s="17">
        <v>0.229466212989167</v>
      </c>
      <c r="AS11" s="17">
        <v>0.21594917133327901</v>
      </c>
      <c r="AT11" s="17">
        <v>0.11432945983972199</v>
      </c>
      <c r="AU11" s="17"/>
      <c r="AV11" s="17">
        <v>0.21534017228121699</v>
      </c>
      <c r="AW11" s="17">
        <v>0.169054264017961</v>
      </c>
      <c r="AX11" s="17">
        <v>0.208773765385908</v>
      </c>
      <c r="AY11" s="17">
        <v>0.20324073120630701</v>
      </c>
      <c r="AZ11" s="17">
        <v>0.22125424406053701</v>
      </c>
    </row>
    <row r="12" spans="2:52" ht="45">
      <c r="B12" s="18" t="s">
        <v>337</v>
      </c>
      <c r="C12" s="17">
        <v>0.123824438222999</v>
      </c>
      <c r="D12" s="17">
        <v>0.126358273380625</v>
      </c>
      <c r="E12" s="17">
        <v>0.120429201400967</v>
      </c>
      <c r="F12" s="17"/>
      <c r="G12" s="17">
        <v>0.108583114491782</v>
      </c>
      <c r="H12" s="17">
        <v>0.11235833817044399</v>
      </c>
      <c r="I12" s="17">
        <v>0.149215215868062</v>
      </c>
      <c r="J12" s="17">
        <v>0.13602858041975499</v>
      </c>
      <c r="K12" s="17">
        <v>9.6900219196007997E-2</v>
      </c>
      <c r="L12" s="17">
        <v>0.13155004747451801</v>
      </c>
      <c r="M12" s="17"/>
      <c r="N12" s="17">
        <v>0.147813213829778</v>
      </c>
      <c r="O12" s="17">
        <v>0.129007836149308</v>
      </c>
      <c r="P12" s="17">
        <v>8.8473299308902506E-2</v>
      </c>
      <c r="Q12" s="17">
        <v>0.124278057213304</v>
      </c>
      <c r="R12" s="17"/>
      <c r="S12" s="17">
        <v>8.2071728180259207E-2</v>
      </c>
      <c r="T12" s="17">
        <v>0.128395258722621</v>
      </c>
      <c r="U12" s="17">
        <v>0.11462191454755601</v>
      </c>
      <c r="V12" s="17">
        <v>5.10019501051363E-2</v>
      </c>
      <c r="W12" s="17">
        <v>0.164347281834164</v>
      </c>
      <c r="X12" s="17">
        <v>0.17167335833574701</v>
      </c>
      <c r="Y12" s="17">
        <v>0.133253234194498</v>
      </c>
      <c r="Z12" s="17">
        <v>0.152413511571792</v>
      </c>
      <c r="AA12" s="17">
        <v>0.13641539719706799</v>
      </c>
      <c r="AB12" s="17">
        <v>0.11009007913749699</v>
      </c>
      <c r="AC12" s="17">
        <v>0.14222966563747899</v>
      </c>
      <c r="AD12" s="17">
        <v>0.18430858773451</v>
      </c>
      <c r="AE12" s="17"/>
      <c r="AF12" s="17">
        <v>0.12183040061160499</v>
      </c>
      <c r="AG12" s="17">
        <v>0.13592946144246801</v>
      </c>
      <c r="AH12" s="17">
        <v>0.107984620786287</v>
      </c>
      <c r="AI12" s="17"/>
      <c r="AJ12" s="17">
        <v>0.12909826082468301</v>
      </c>
      <c r="AK12" s="17">
        <v>0.12700649958137</v>
      </c>
      <c r="AL12" s="17">
        <v>0.11205950189413499</v>
      </c>
      <c r="AM12" s="17">
        <v>0</v>
      </c>
      <c r="AN12" s="17">
        <v>8.0233047007411698E-2</v>
      </c>
      <c r="AO12" s="17"/>
      <c r="AP12" s="17">
        <v>9.6064655966862103E-2</v>
      </c>
      <c r="AQ12" s="17">
        <v>0.110392826580948</v>
      </c>
      <c r="AR12" s="17">
        <v>0.19088032176933201</v>
      </c>
      <c r="AS12" s="17">
        <v>0.13648187070252801</v>
      </c>
      <c r="AT12" s="17">
        <v>0.16476403365227399</v>
      </c>
      <c r="AU12" s="17"/>
      <c r="AV12" s="17">
        <v>0.10432145027191</v>
      </c>
      <c r="AW12" s="17">
        <v>0.13056354956794</v>
      </c>
      <c r="AX12" s="17">
        <v>0.116320832647671</v>
      </c>
      <c r="AY12" s="17">
        <v>0.12509622003877899</v>
      </c>
      <c r="AZ12" s="17">
        <v>0</v>
      </c>
    </row>
    <row r="13" spans="2:52" ht="45">
      <c r="B13" s="18" t="s">
        <v>338</v>
      </c>
      <c r="C13" s="17">
        <v>0.14467205867595101</v>
      </c>
      <c r="D13" s="17">
        <v>0.15967414069758001</v>
      </c>
      <c r="E13" s="17">
        <v>0.13051562918175</v>
      </c>
      <c r="F13" s="17"/>
      <c r="G13" s="17">
        <v>0.16330086023564999</v>
      </c>
      <c r="H13" s="17">
        <v>0.138275531191701</v>
      </c>
      <c r="I13" s="17">
        <v>0.136904382540537</v>
      </c>
      <c r="J13" s="17">
        <v>0.14476139355811601</v>
      </c>
      <c r="K13" s="17">
        <v>0.14737112901100799</v>
      </c>
      <c r="L13" s="17">
        <v>0.14130527455035199</v>
      </c>
      <c r="M13" s="17"/>
      <c r="N13" s="17">
        <v>0.13120475323780101</v>
      </c>
      <c r="O13" s="17">
        <v>0.14128177227994501</v>
      </c>
      <c r="P13" s="17">
        <v>0.15200417931527499</v>
      </c>
      <c r="Q13" s="17">
        <v>0.15063738582212699</v>
      </c>
      <c r="R13" s="17"/>
      <c r="S13" s="17">
        <v>0.11170460490726</v>
      </c>
      <c r="T13" s="17">
        <v>0.18880559548730799</v>
      </c>
      <c r="U13" s="17">
        <v>0.17026468980654799</v>
      </c>
      <c r="V13" s="17">
        <v>0.22099681805672899</v>
      </c>
      <c r="W13" s="17">
        <v>0.107132983914058</v>
      </c>
      <c r="X13" s="17">
        <v>9.2396172768935206E-2</v>
      </c>
      <c r="Y13" s="17">
        <v>0.15043424689996601</v>
      </c>
      <c r="Z13" s="17">
        <v>0.14092337598168</v>
      </c>
      <c r="AA13" s="17">
        <v>0.116458463879538</v>
      </c>
      <c r="AB13" s="17">
        <v>0.184899712019094</v>
      </c>
      <c r="AC13" s="17">
        <v>0.118499015558946</v>
      </c>
      <c r="AD13" s="17">
        <v>0.14351522677574699</v>
      </c>
      <c r="AE13" s="17"/>
      <c r="AF13" s="17">
        <v>0.153814094955945</v>
      </c>
      <c r="AG13" s="17">
        <v>0.140907621357932</v>
      </c>
      <c r="AH13" s="17">
        <v>0.108049103709751</v>
      </c>
      <c r="AI13" s="17"/>
      <c r="AJ13" s="17">
        <v>0.14092511393986201</v>
      </c>
      <c r="AK13" s="17">
        <v>0.1408756511773</v>
      </c>
      <c r="AL13" s="17">
        <v>0.13106821326211199</v>
      </c>
      <c r="AM13" s="17">
        <v>8.4256507999001404E-2</v>
      </c>
      <c r="AN13" s="17">
        <v>0.17456477353296301</v>
      </c>
      <c r="AO13" s="17"/>
      <c r="AP13" s="17">
        <v>0.14641509974294101</v>
      </c>
      <c r="AQ13" s="17">
        <v>0.166482053703643</v>
      </c>
      <c r="AR13" s="17">
        <v>0.12896235221265601</v>
      </c>
      <c r="AS13" s="17">
        <v>0.101559152892154</v>
      </c>
      <c r="AT13" s="17">
        <v>0.18431154668550201</v>
      </c>
      <c r="AU13" s="17"/>
      <c r="AV13" s="17">
        <v>0.13375906894494799</v>
      </c>
      <c r="AW13" s="17">
        <v>0.190249893835822</v>
      </c>
      <c r="AX13" s="17">
        <v>0.13015206800948301</v>
      </c>
      <c r="AY13" s="17">
        <v>0.145614358459906</v>
      </c>
      <c r="AZ13" s="17">
        <v>0.20167837722250001</v>
      </c>
    </row>
    <row r="14" spans="2:52" ht="30">
      <c r="B14" s="18" t="s">
        <v>339</v>
      </c>
      <c r="C14" s="17">
        <v>0.22584761489014299</v>
      </c>
      <c r="D14" s="17">
        <v>0.210279623010068</v>
      </c>
      <c r="E14" s="17">
        <v>0.24365852655623499</v>
      </c>
      <c r="F14" s="17"/>
      <c r="G14" s="17">
        <v>0.15594783812833901</v>
      </c>
      <c r="H14" s="17">
        <v>0.15499162696662799</v>
      </c>
      <c r="I14" s="17">
        <v>0.16451474847465</v>
      </c>
      <c r="J14" s="17">
        <v>0.21868741482318199</v>
      </c>
      <c r="K14" s="17">
        <v>0.32643243539577899</v>
      </c>
      <c r="L14" s="17">
        <v>0.32788624336796801</v>
      </c>
      <c r="M14" s="17"/>
      <c r="N14" s="17">
        <v>0.22607678801485501</v>
      </c>
      <c r="O14" s="17">
        <v>0.24509317128912</v>
      </c>
      <c r="P14" s="17">
        <v>0.20055942515217701</v>
      </c>
      <c r="Q14" s="17">
        <v>0.23161031133886301</v>
      </c>
      <c r="R14" s="17"/>
      <c r="S14" s="17">
        <v>0.18952294837442199</v>
      </c>
      <c r="T14" s="17">
        <v>0.287005206407275</v>
      </c>
      <c r="U14" s="17">
        <v>0.31595597247146001</v>
      </c>
      <c r="V14" s="17">
        <v>0.22044192844753699</v>
      </c>
      <c r="W14" s="17">
        <v>0.18199609037304201</v>
      </c>
      <c r="X14" s="17">
        <v>0.17283703395331099</v>
      </c>
      <c r="Y14" s="17">
        <v>0.24231384327955999</v>
      </c>
      <c r="Z14" s="17">
        <v>0.20172820426582799</v>
      </c>
      <c r="AA14" s="17">
        <v>0.22572871334293901</v>
      </c>
      <c r="AB14" s="17">
        <v>0.23155553816657801</v>
      </c>
      <c r="AC14" s="17">
        <v>0.21041881890248099</v>
      </c>
      <c r="AD14" s="17">
        <v>0.21904407471718301</v>
      </c>
      <c r="AE14" s="17"/>
      <c r="AF14" s="17">
        <v>0.226708628119517</v>
      </c>
      <c r="AG14" s="17">
        <v>0.243761248066616</v>
      </c>
      <c r="AH14" s="17">
        <v>0.191763703610177</v>
      </c>
      <c r="AI14" s="17"/>
      <c r="AJ14" s="17">
        <v>0.25324450769839402</v>
      </c>
      <c r="AK14" s="17">
        <v>0.18108835675175899</v>
      </c>
      <c r="AL14" s="17">
        <v>0.318971524190094</v>
      </c>
      <c r="AM14" s="17">
        <v>0.25454503780901799</v>
      </c>
      <c r="AN14" s="17">
        <v>0.244865049849601</v>
      </c>
      <c r="AO14" s="17"/>
      <c r="AP14" s="17">
        <v>0.210865295243646</v>
      </c>
      <c r="AQ14" s="17">
        <v>0.19008209284580199</v>
      </c>
      <c r="AR14" s="17">
        <v>0.23386246833838401</v>
      </c>
      <c r="AS14" s="17">
        <v>0.240890234354453</v>
      </c>
      <c r="AT14" s="17">
        <v>0.21282581608672199</v>
      </c>
      <c r="AU14" s="17"/>
      <c r="AV14" s="17">
        <v>0.24365679566300499</v>
      </c>
      <c r="AW14" s="17">
        <v>0.20574604673211999</v>
      </c>
      <c r="AX14" s="17">
        <v>0.276569434678757</v>
      </c>
      <c r="AY14" s="17">
        <v>0.12642900422231201</v>
      </c>
      <c r="AZ14" s="17">
        <v>0.20283057261867499</v>
      </c>
    </row>
    <row r="15" spans="2:52">
      <c r="B15" s="18" t="s">
        <v>107</v>
      </c>
      <c r="C15" s="19">
        <v>0.11353255973211999</v>
      </c>
      <c r="D15" s="19">
        <v>9.6610563667006294E-2</v>
      </c>
      <c r="E15" s="19">
        <v>0.12532684094298699</v>
      </c>
      <c r="F15" s="19"/>
      <c r="G15" s="19">
        <v>5.3169865857731799E-2</v>
      </c>
      <c r="H15" s="19">
        <v>6.5213566111473303E-2</v>
      </c>
      <c r="I15" s="19">
        <v>0.128022077335669</v>
      </c>
      <c r="J15" s="19">
        <v>0.12344479772623999</v>
      </c>
      <c r="K15" s="19">
        <v>0.153714110185074</v>
      </c>
      <c r="L15" s="19">
        <v>0.15387561294822599</v>
      </c>
      <c r="M15" s="19"/>
      <c r="N15" s="19">
        <v>0.116317844776387</v>
      </c>
      <c r="O15" s="19">
        <v>0.10665349028752701</v>
      </c>
      <c r="P15" s="19">
        <v>5.8491951355019001E-2</v>
      </c>
      <c r="Q15" s="19">
        <v>0.15789725991571901</v>
      </c>
      <c r="R15" s="19"/>
      <c r="S15" s="19">
        <v>0.104910547529571</v>
      </c>
      <c r="T15" s="19">
        <v>0.124402374541336</v>
      </c>
      <c r="U15" s="19">
        <v>9.5720851455446204E-2</v>
      </c>
      <c r="V15" s="19">
        <v>0.13080269475334899</v>
      </c>
      <c r="W15" s="19">
        <v>6.9160120760039495E-2</v>
      </c>
      <c r="X15" s="19">
        <v>0.10644911368174</v>
      </c>
      <c r="Y15" s="19">
        <v>0.13210573509797799</v>
      </c>
      <c r="Z15" s="19">
        <v>0.14695925322005399</v>
      </c>
      <c r="AA15" s="19">
        <v>0.141434237540636</v>
      </c>
      <c r="AB15" s="19">
        <v>6.03538051487355E-2</v>
      </c>
      <c r="AC15" s="19">
        <v>0.13085839008789099</v>
      </c>
      <c r="AD15" s="19">
        <v>0.14655677126951</v>
      </c>
      <c r="AE15" s="19"/>
      <c r="AF15" s="19">
        <v>0.12585276177591201</v>
      </c>
      <c r="AG15" s="19">
        <v>9.7966390623101807E-2</v>
      </c>
      <c r="AH15" s="19">
        <v>0.118644828314365</v>
      </c>
      <c r="AI15" s="19"/>
      <c r="AJ15" s="19">
        <v>0.12742016720862401</v>
      </c>
      <c r="AK15" s="19">
        <v>8.4610762099127296E-2</v>
      </c>
      <c r="AL15" s="19">
        <v>0.14813660306312201</v>
      </c>
      <c r="AM15" s="19">
        <v>7.4654900682059794E-2</v>
      </c>
      <c r="AN15" s="19">
        <v>0.100398716930162</v>
      </c>
      <c r="AO15" s="19"/>
      <c r="AP15" s="19">
        <v>0.14735838781367</v>
      </c>
      <c r="AQ15" s="19">
        <v>7.7584514688401898E-2</v>
      </c>
      <c r="AR15" s="19">
        <v>0.13800138443743701</v>
      </c>
      <c r="AS15" s="19">
        <v>8.2995623447502401E-2</v>
      </c>
      <c r="AT15" s="19">
        <v>0.21288426435069999</v>
      </c>
      <c r="AU15" s="19"/>
      <c r="AV15" s="19">
        <v>0.137949025237879</v>
      </c>
      <c r="AW15" s="19">
        <v>0.104229228867568</v>
      </c>
      <c r="AX15" s="19">
        <v>7.4068479512459998E-2</v>
      </c>
      <c r="AY15" s="19">
        <v>0.14467643472987701</v>
      </c>
      <c r="AZ15" s="19">
        <v>0</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349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996</v>
      </c>
      <c r="D7" s="10">
        <v>493</v>
      </c>
      <c r="E7" s="10">
        <v>502</v>
      </c>
      <c r="F7" s="10"/>
      <c r="G7" s="10">
        <v>114</v>
      </c>
      <c r="H7" s="10">
        <v>168</v>
      </c>
      <c r="I7" s="10">
        <v>178</v>
      </c>
      <c r="J7" s="10">
        <v>169</v>
      </c>
      <c r="K7" s="10">
        <v>161</v>
      </c>
      <c r="L7" s="10">
        <v>206</v>
      </c>
      <c r="M7" s="10"/>
      <c r="N7" s="10">
        <v>311</v>
      </c>
      <c r="O7" s="10">
        <v>280</v>
      </c>
      <c r="P7" s="10">
        <v>183</v>
      </c>
      <c r="Q7" s="10">
        <v>218</v>
      </c>
      <c r="R7" s="10"/>
      <c r="S7" s="10">
        <v>127</v>
      </c>
      <c r="T7" s="10">
        <v>123</v>
      </c>
      <c r="U7" s="10">
        <v>88</v>
      </c>
      <c r="V7" s="10">
        <v>98</v>
      </c>
      <c r="W7" s="10">
        <v>81</v>
      </c>
      <c r="X7" s="10">
        <v>75</v>
      </c>
      <c r="Y7" s="10">
        <v>104</v>
      </c>
      <c r="Z7" s="10">
        <v>44</v>
      </c>
      <c r="AA7" s="10">
        <v>97</v>
      </c>
      <c r="AB7" s="10">
        <v>84</v>
      </c>
      <c r="AC7" s="10">
        <v>54</v>
      </c>
      <c r="AD7" s="10">
        <v>21</v>
      </c>
      <c r="AE7" s="10"/>
      <c r="AF7" s="10">
        <v>366</v>
      </c>
      <c r="AG7" s="10">
        <v>388</v>
      </c>
      <c r="AH7" s="10">
        <v>153</v>
      </c>
      <c r="AI7" s="10"/>
      <c r="AJ7" s="10">
        <v>376</v>
      </c>
      <c r="AK7" s="10">
        <v>282</v>
      </c>
      <c r="AL7" s="10">
        <v>59</v>
      </c>
      <c r="AM7" s="10">
        <v>11</v>
      </c>
      <c r="AN7" s="10">
        <v>137</v>
      </c>
      <c r="AO7" s="10"/>
      <c r="AP7" s="10">
        <v>208</v>
      </c>
      <c r="AQ7" s="10">
        <v>384</v>
      </c>
      <c r="AR7" s="10">
        <v>60</v>
      </c>
      <c r="AS7" s="10">
        <v>117</v>
      </c>
      <c r="AT7" s="10">
        <v>99</v>
      </c>
      <c r="AU7" s="10"/>
      <c r="AV7" s="10">
        <v>270</v>
      </c>
      <c r="AW7" s="10">
        <v>203</v>
      </c>
      <c r="AX7" s="10">
        <v>271</v>
      </c>
      <c r="AY7" s="10">
        <v>105</v>
      </c>
      <c r="AZ7" s="10">
        <v>15</v>
      </c>
    </row>
    <row r="8" spans="2:52" ht="30" customHeight="1">
      <c r="B8" s="11" t="s">
        <v>68</v>
      </c>
      <c r="C8" s="11">
        <v>996</v>
      </c>
      <c r="D8" s="11">
        <v>482</v>
      </c>
      <c r="E8" s="11">
        <v>513</v>
      </c>
      <c r="F8" s="11"/>
      <c r="G8" s="11">
        <v>122</v>
      </c>
      <c r="H8" s="11">
        <v>171</v>
      </c>
      <c r="I8" s="11">
        <v>175</v>
      </c>
      <c r="J8" s="11">
        <v>168</v>
      </c>
      <c r="K8" s="11">
        <v>158</v>
      </c>
      <c r="L8" s="11">
        <v>201</v>
      </c>
      <c r="M8" s="11"/>
      <c r="N8" s="11">
        <v>283</v>
      </c>
      <c r="O8" s="11">
        <v>256</v>
      </c>
      <c r="P8" s="11">
        <v>218</v>
      </c>
      <c r="Q8" s="11">
        <v>235</v>
      </c>
      <c r="R8" s="11"/>
      <c r="S8" s="11">
        <v>128</v>
      </c>
      <c r="T8" s="11">
        <v>114</v>
      </c>
      <c r="U8" s="11">
        <v>83</v>
      </c>
      <c r="V8" s="11">
        <v>99</v>
      </c>
      <c r="W8" s="11">
        <v>76</v>
      </c>
      <c r="X8" s="11">
        <v>78</v>
      </c>
      <c r="Y8" s="11">
        <v>98</v>
      </c>
      <c r="Z8" s="11">
        <v>39</v>
      </c>
      <c r="AA8" s="11">
        <v>94</v>
      </c>
      <c r="AB8" s="11">
        <v>107</v>
      </c>
      <c r="AC8" s="11">
        <v>56</v>
      </c>
      <c r="AD8" s="11">
        <v>24</v>
      </c>
      <c r="AE8" s="11"/>
      <c r="AF8" s="11">
        <v>366</v>
      </c>
      <c r="AG8" s="11">
        <v>382</v>
      </c>
      <c r="AH8" s="11">
        <v>156</v>
      </c>
      <c r="AI8" s="11"/>
      <c r="AJ8" s="11">
        <v>366</v>
      </c>
      <c r="AK8" s="11">
        <v>281</v>
      </c>
      <c r="AL8" s="11">
        <v>57</v>
      </c>
      <c r="AM8" s="11">
        <v>11</v>
      </c>
      <c r="AN8" s="11">
        <v>142</v>
      </c>
      <c r="AO8" s="11"/>
      <c r="AP8" s="11">
        <v>201</v>
      </c>
      <c r="AQ8" s="11">
        <v>387</v>
      </c>
      <c r="AR8" s="11">
        <v>61</v>
      </c>
      <c r="AS8" s="11">
        <v>116</v>
      </c>
      <c r="AT8" s="11">
        <v>99</v>
      </c>
      <c r="AU8" s="11"/>
      <c r="AV8" s="11">
        <v>277</v>
      </c>
      <c r="AW8" s="11">
        <v>211</v>
      </c>
      <c r="AX8" s="11">
        <v>265</v>
      </c>
      <c r="AY8" s="11">
        <v>98</v>
      </c>
      <c r="AZ8" s="11">
        <v>14</v>
      </c>
    </row>
    <row r="9" spans="2:52" ht="45">
      <c r="B9" s="18" t="s">
        <v>334</v>
      </c>
      <c r="C9" s="17">
        <v>7.1380371475253196E-2</v>
      </c>
      <c r="D9" s="17">
        <v>9.1974488594669807E-2</v>
      </c>
      <c r="E9" s="17">
        <v>5.2128779242987103E-2</v>
      </c>
      <c r="F9" s="17"/>
      <c r="G9" s="17">
        <v>0.148021146168833</v>
      </c>
      <c r="H9" s="17">
        <v>0.12848305957467401</v>
      </c>
      <c r="I9" s="17">
        <v>0.100254732102463</v>
      </c>
      <c r="J9" s="17">
        <v>2.4026167693906701E-2</v>
      </c>
      <c r="K9" s="17">
        <v>3.0045528499041501E-2</v>
      </c>
      <c r="L9" s="17">
        <v>2.32397763345666E-2</v>
      </c>
      <c r="M9" s="17"/>
      <c r="N9" s="17">
        <v>0.105398485779374</v>
      </c>
      <c r="O9" s="17">
        <v>5.8360200246190298E-2</v>
      </c>
      <c r="P9" s="17">
        <v>8.2633156141633995E-2</v>
      </c>
      <c r="Q9" s="17">
        <v>3.1245669370811701E-2</v>
      </c>
      <c r="R9" s="17"/>
      <c r="S9" s="17">
        <v>0.11864863227382499</v>
      </c>
      <c r="T9" s="17">
        <v>7.0949792919166796E-2</v>
      </c>
      <c r="U9" s="17">
        <v>3.02061986353338E-2</v>
      </c>
      <c r="V9" s="17">
        <v>5.0074896406666701E-2</v>
      </c>
      <c r="W9" s="17">
        <v>6.7552543762014E-2</v>
      </c>
      <c r="X9" s="17">
        <v>0.133719727828256</v>
      </c>
      <c r="Y9" s="17">
        <v>5.5880823996390903E-2</v>
      </c>
      <c r="Z9" s="17">
        <v>6.9621801380092399E-2</v>
      </c>
      <c r="AA9" s="17">
        <v>4.85272129751241E-2</v>
      </c>
      <c r="AB9" s="17">
        <v>5.1711811004350301E-2</v>
      </c>
      <c r="AC9" s="17">
        <v>7.1501299700089005E-2</v>
      </c>
      <c r="AD9" s="17">
        <v>0.104486602976326</v>
      </c>
      <c r="AE9" s="17"/>
      <c r="AF9" s="17">
        <v>6.5238092553227697E-2</v>
      </c>
      <c r="AG9" s="17">
        <v>6.2226117604567498E-2</v>
      </c>
      <c r="AH9" s="17">
        <v>0.10110388516761699</v>
      </c>
      <c r="AI9" s="17"/>
      <c r="AJ9" s="17">
        <v>5.7453264854954597E-2</v>
      </c>
      <c r="AK9" s="17">
        <v>8.62320655957865E-2</v>
      </c>
      <c r="AL9" s="17">
        <v>3.7426806814798E-2</v>
      </c>
      <c r="AM9" s="17">
        <v>0.27531506894893798</v>
      </c>
      <c r="AN9" s="17">
        <v>9.43596188583498E-2</v>
      </c>
      <c r="AO9" s="17"/>
      <c r="AP9" s="17">
        <v>8.5063605485725197E-2</v>
      </c>
      <c r="AQ9" s="17">
        <v>7.5800945796119304E-2</v>
      </c>
      <c r="AR9" s="17">
        <v>5.8867017842032097E-2</v>
      </c>
      <c r="AS9" s="17">
        <v>6.6991199114456002E-2</v>
      </c>
      <c r="AT9" s="17">
        <v>4.36234891866751E-2</v>
      </c>
      <c r="AU9" s="17"/>
      <c r="AV9" s="17">
        <v>4.7360595208939003E-2</v>
      </c>
      <c r="AW9" s="17">
        <v>6.0487902873072E-2</v>
      </c>
      <c r="AX9" s="17">
        <v>9.2200740997222294E-2</v>
      </c>
      <c r="AY9" s="17">
        <v>0.157863495148125</v>
      </c>
      <c r="AZ9" s="17">
        <v>9.7029571949040494E-2</v>
      </c>
    </row>
    <row r="10" spans="2:52" ht="45">
      <c r="B10" s="18" t="s">
        <v>335</v>
      </c>
      <c r="C10" s="17">
        <v>0.17241315711660299</v>
      </c>
      <c r="D10" s="17">
        <v>0.17467750294824699</v>
      </c>
      <c r="E10" s="17">
        <v>0.17055797550319499</v>
      </c>
      <c r="F10" s="17"/>
      <c r="G10" s="17">
        <v>0.19977622091340699</v>
      </c>
      <c r="H10" s="17">
        <v>0.239675386332068</v>
      </c>
      <c r="I10" s="17">
        <v>0.219474741804529</v>
      </c>
      <c r="J10" s="17">
        <v>0.15468318769440201</v>
      </c>
      <c r="K10" s="17">
        <v>0.12820201976349299</v>
      </c>
      <c r="L10" s="17">
        <v>0.107322916773291</v>
      </c>
      <c r="M10" s="17"/>
      <c r="N10" s="17">
        <v>0.20992847676951301</v>
      </c>
      <c r="O10" s="17">
        <v>0.144751494156347</v>
      </c>
      <c r="P10" s="17">
        <v>0.157160508021949</v>
      </c>
      <c r="Q10" s="17">
        <v>0.17450915176547799</v>
      </c>
      <c r="R10" s="17"/>
      <c r="S10" s="17">
        <v>0.19538055064870499</v>
      </c>
      <c r="T10" s="17">
        <v>8.2126147169623104E-2</v>
      </c>
      <c r="U10" s="17">
        <v>0.16545357189784601</v>
      </c>
      <c r="V10" s="17">
        <v>0.212771011882636</v>
      </c>
      <c r="W10" s="17">
        <v>0.22857233377198299</v>
      </c>
      <c r="X10" s="17">
        <v>0.22569807497456501</v>
      </c>
      <c r="Y10" s="17">
        <v>0.10436581474118201</v>
      </c>
      <c r="Z10" s="17">
        <v>0.176079608685489</v>
      </c>
      <c r="AA10" s="17">
        <v>0.17712355264586699</v>
      </c>
      <c r="AB10" s="17">
        <v>0.15962076098442901</v>
      </c>
      <c r="AC10" s="17">
        <v>0.21529498594361199</v>
      </c>
      <c r="AD10" s="17">
        <v>0.195285865894403</v>
      </c>
      <c r="AE10" s="17"/>
      <c r="AF10" s="17">
        <v>0.16165250193149999</v>
      </c>
      <c r="AG10" s="17">
        <v>0.17914290069321201</v>
      </c>
      <c r="AH10" s="17">
        <v>0.18715326491968701</v>
      </c>
      <c r="AI10" s="17"/>
      <c r="AJ10" s="17">
        <v>0.175393819542984</v>
      </c>
      <c r="AK10" s="17">
        <v>0.21239243922911999</v>
      </c>
      <c r="AL10" s="17">
        <v>8.4066088391443597E-2</v>
      </c>
      <c r="AM10" s="17">
        <v>0.10293912531677001</v>
      </c>
      <c r="AN10" s="17">
        <v>0.145901356823016</v>
      </c>
      <c r="AO10" s="17"/>
      <c r="AP10" s="17">
        <v>0.19824723750894199</v>
      </c>
      <c r="AQ10" s="17">
        <v>0.22705618564425101</v>
      </c>
      <c r="AR10" s="17">
        <v>6.8858105647805506E-2</v>
      </c>
      <c r="AS10" s="17">
        <v>0.15250604515263</v>
      </c>
      <c r="AT10" s="17">
        <v>9.8765156088815503E-2</v>
      </c>
      <c r="AU10" s="17"/>
      <c r="AV10" s="17">
        <v>0.13443376550740499</v>
      </c>
      <c r="AW10" s="17">
        <v>0.16863247217589</v>
      </c>
      <c r="AX10" s="17">
        <v>0.17043567776685301</v>
      </c>
      <c r="AY10" s="17">
        <v>0.28791529679427802</v>
      </c>
      <c r="AZ10" s="17">
        <v>0.24128047811419701</v>
      </c>
    </row>
    <row r="11" spans="2:52" ht="45">
      <c r="B11" s="18" t="s">
        <v>336</v>
      </c>
      <c r="C11" s="17">
        <v>0.20877253490853001</v>
      </c>
      <c r="D11" s="17">
        <v>0.19210026527360399</v>
      </c>
      <c r="E11" s="17">
        <v>0.22478160197342301</v>
      </c>
      <c r="F11" s="17"/>
      <c r="G11" s="17">
        <v>0.24050821210987799</v>
      </c>
      <c r="H11" s="17">
        <v>0.22880376378894601</v>
      </c>
      <c r="I11" s="17">
        <v>0.23542500644307901</v>
      </c>
      <c r="J11" s="17">
        <v>0.21863708474205501</v>
      </c>
      <c r="K11" s="17">
        <v>0.19788430425220399</v>
      </c>
      <c r="L11" s="17">
        <v>0.14962194344477001</v>
      </c>
      <c r="M11" s="17"/>
      <c r="N11" s="17">
        <v>0.199914294545156</v>
      </c>
      <c r="O11" s="17">
        <v>0.214927340794411</v>
      </c>
      <c r="P11" s="17">
        <v>0.229334769661108</v>
      </c>
      <c r="Q11" s="17">
        <v>0.19718209610224</v>
      </c>
      <c r="R11" s="17"/>
      <c r="S11" s="17">
        <v>0.22404893386130201</v>
      </c>
      <c r="T11" s="17">
        <v>0.25077994763528</v>
      </c>
      <c r="U11" s="17">
        <v>0.217477142793679</v>
      </c>
      <c r="V11" s="17">
        <v>0.23937792856519699</v>
      </c>
      <c r="W11" s="17">
        <v>0.18243534836984199</v>
      </c>
      <c r="X11" s="17">
        <v>0.19340794245930701</v>
      </c>
      <c r="Y11" s="17">
        <v>0.281450592943157</v>
      </c>
      <c r="Z11" s="17">
        <v>0.201090020623272</v>
      </c>
      <c r="AA11" s="17">
        <v>0.21184039774543201</v>
      </c>
      <c r="AB11" s="17">
        <v>0.14054996001064901</v>
      </c>
      <c r="AC11" s="17">
        <v>0.10068700748220601</v>
      </c>
      <c r="AD11" s="17">
        <v>0.167218859360907</v>
      </c>
      <c r="AE11" s="17"/>
      <c r="AF11" s="17">
        <v>0.22052180006542599</v>
      </c>
      <c r="AG11" s="17">
        <v>0.18572274770004499</v>
      </c>
      <c r="AH11" s="17">
        <v>0.21172854960620499</v>
      </c>
      <c r="AI11" s="17"/>
      <c r="AJ11" s="17">
        <v>0.21839234007519101</v>
      </c>
      <c r="AK11" s="17">
        <v>0.20168586141459499</v>
      </c>
      <c r="AL11" s="17">
        <v>0.188550212145525</v>
      </c>
      <c r="AM11" s="17">
        <v>0.10527652397769099</v>
      </c>
      <c r="AN11" s="17">
        <v>0.22430992410922501</v>
      </c>
      <c r="AO11" s="17"/>
      <c r="AP11" s="17">
        <v>0.241350705849944</v>
      </c>
      <c r="AQ11" s="17">
        <v>0.20391511864095299</v>
      </c>
      <c r="AR11" s="17">
        <v>0.21674597080154601</v>
      </c>
      <c r="AS11" s="17">
        <v>0.208580999838575</v>
      </c>
      <c r="AT11" s="17">
        <v>0.20231342632541699</v>
      </c>
      <c r="AU11" s="17"/>
      <c r="AV11" s="17">
        <v>0.20499422602710299</v>
      </c>
      <c r="AW11" s="17">
        <v>0.20582579872565199</v>
      </c>
      <c r="AX11" s="17">
        <v>0.230638429205618</v>
      </c>
      <c r="AY11" s="17">
        <v>0.199822168544005</v>
      </c>
      <c r="AZ11" s="17">
        <v>0.137143419669985</v>
      </c>
    </row>
    <row r="12" spans="2:52" ht="45">
      <c r="B12" s="18" t="s">
        <v>337</v>
      </c>
      <c r="C12" s="17">
        <v>0.13170995495892501</v>
      </c>
      <c r="D12" s="17">
        <v>0.13559621979954101</v>
      </c>
      <c r="E12" s="17">
        <v>0.12826496007419499</v>
      </c>
      <c r="F12" s="17"/>
      <c r="G12" s="17">
        <v>0.17057689125070499</v>
      </c>
      <c r="H12" s="17">
        <v>0.12560585465874499</v>
      </c>
      <c r="I12" s="17">
        <v>0.105814706894841</v>
      </c>
      <c r="J12" s="17">
        <v>9.5452625791846199E-2</v>
      </c>
      <c r="K12" s="17">
        <v>0.11222013601079101</v>
      </c>
      <c r="L12" s="17">
        <v>0.18136230335863801</v>
      </c>
      <c r="M12" s="17"/>
      <c r="N12" s="17">
        <v>0.108034304328625</v>
      </c>
      <c r="O12" s="17">
        <v>0.14610539177859699</v>
      </c>
      <c r="P12" s="17">
        <v>0.179186031854531</v>
      </c>
      <c r="Q12" s="17">
        <v>9.8328381804860795E-2</v>
      </c>
      <c r="R12" s="17"/>
      <c r="S12" s="17">
        <v>0.13476778992230501</v>
      </c>
      <c r="T12" s="17">
        <v>8.9847907737028707E-2</v>
      </c>
      <c r="U12" s="17">
        <v>0.118431802798213</v>
      </c>
      <c r="V12" s="17">
        <v>0.102766273725515</v>
      </c>
      <c r="W12" s="17">
        <v>0.198205686296413</v>
      </c>
      <c r="X12" s="17">
        <v>0.114025435155387</v>
      </c>
      <c r="Y12" s="17">
        <v>0.11544989167917299</v>
      </c>
      <c r="Z12" s="17">
        <v>7.5264300317864394E-2</v>
      </c>
      <c r="AA12" s="17">
        <v>0.12687295518626401</v>
      </c>
      <c r="AB12" s="17">
        <v>0.196500467410754</v>
      </c>
      <c r="AC12" s="17">
        <v>0.17905456109612999</v>
      </c>
      <c r="AD12" s="17">
        <v>0.10580949920095099</v>
      </c>
      <c r="AE12" s="17"/>
      <c r="AF12" s="17">
        <v>0.104474611347848</v>
      </c>
      <c r="AG12" s="17">
        <v>0.16413471167021301</v>
      </c>
      <c r="AH12" s="17">
        <v>0.11480824359316499</v>
      </c>
      <c r="AI12" s="17"/>
      <c r="AJ12" s="17">
        <v>0.121385813908024</v>
      </c>
      <c r="AK12" s="17">
        <v>0.16146556192511499</v>
      </c>
      <c r="AL12" s="17">
        <v>0.156669483984825</v>
      </c>
      <c r="AM12" s="17">
        <v>0</v>
      </c>
      <c r="AN12" s="17">
        <v>9.3716228754214703E-2</v>
      </c>
      <c r="AO12" s="17"/>
      <c r="AP12" s="17">
        <v>0.107599967112106</v>
      </c>
      <c r="AQ12" s="17">
        <v>0.14552061880859299</v>
      </c>
      <c r="AR12" s="17">
        <v>0.23601343417003201</v>
      </c>
      <c r="AS12" s="17">
        <v>8.2263466742036995E-2</v>
      </c>
      <c r="AT12" s="17">
        <v>0.102765131674289</v>
      </c>
      <c r="AU12" s="17"/>
      <c r="AV12" s="17">
        <v>0.148016899935309</v>
      </c>
      <c r="AW12" s="17">
        <v>0.12858609991737999</v>
      </c>
      <c r="AX12" s="17">
        <v>0.123674351097569</v>
      </c>
      <c r="AY12" s="17">
        <v>8.9066906006319196E-2</v>
      </c>
      <c r="AZ12" s="17">
        <v>0.16659843977308</v>
      </c>
    </row>
    <row r="13" spans="2:52" ht="45">
      <c r="B13" s="18" t="s">
        <v>338</v>
      </c>
      <c r="C13" s="17">
        <v>0.10650735192994901</v>
      </c>
      <c r="D13" s="17">
        <v>9.18668932542996E-2</v>
      </c>
      <c r="E13" s="17">
        <v>0.118853976169302</v>
      </c>
      <c r="F13" s="17"/>
      <c r="G13" s="17">
        <v>0.10315114049811901</v>
      </c>
      <c r="H13" s="17">
        <v>9.6641061071305101E-2</v>
      </c>
      <c r="I13" s="17">
        <v>7.7421911732697399E-2</v>
      </c>
      <c r="J13" s="17">
        <v>0.132878731792897</v>
      </c>
      <c r="K13" s="17">
        <v>9.3255216578083805E-2</v>
      </c>
      <c r="L13" s="17">
        <v>0.13053006592765901</v>
      </c>
      <c r="M13" s="17"/>
      <c r="N13" s="17">
        <v>0.10145794130685799</v>
      </c>
      <c r="O13" s="17">
        <v>0.10965076731772</v>
      </c>
      <c r="P13" s="17">
        <v>7.8246125051973606E-2</v>
      </c>
      <c r="Q13" s="17">
        <v>0.13278168808037499</v>
      </c>
      <c r="R13" s="17"/>
      <c r="S13" s="17">
        <v>0.116591295311712</v>
      </c>
      <c r="T13" s="17">
        <v>0.12796895397414601</v>
      </c>
      <c r="U13" s="17">
        <v>8.0574885584217104E-2</v>
      </c>
      <c r="V13" s="17">
        <v>2.98989781196103E-2</v>
      </c>
      <c r="W13" s="17">
        <v>0.101345808271536</v>
      </c>
      <c r="X13" s="17">
        <v>0.14755981140511301</v>
      </c>
      <c r="Y13" s="17">
        <v>0.16267797485223401</v>
      </c>
      <c r="Z13" s="17">
        <v>0.139031550691607</v>
      </c>
      <c r="AA13" s="17">
        <v>0.101425055682437</v>
      </c>
      <c r="AB13" s="17">
        <v>0.100805673087224</v>
      </c>
      <c r="AC13" s="17">
        <v>6.1080374189428202E-2</v>
      </c>
      <c r="AD13" s="17">
        <v>0.109738576360528</v>
      </c>
      <c r="AE13" s="17"/>
      <c r="AF13" s="17">
        <v>8.91342873379002E-2</v>
      </c>
      <c r="AG13" s="17">
        <v>0.118431155922793</v>
      </c>
      <c r="AH13" s="17">
        <v>0.10308610950307601</v>
      </c>
      <c r="AI13" s="17"/>
      <c r="AJ13" s="17">
        <v>8.8284393004447403E-2</v>
      </c>
      <c r="AK13" s="17">
        <v>9.2633035851076198E-2</v>
      </c>
      <c r="AL13" s="17">
        <v>0.15306147672461601</v>
      </c>
      <c r="AM13" s="17">
        <v>0.15521379783210101</v>
      </c>
      <c r="AN13" s="17">
        <v>0.113701349488475</v>
      </c>
      <c r="AO13" s="17"/>
      <c r="AP13" s="17">
        <v>7.1213579304579597E-2</v>
      </c>
      <c r="AQ13" s="17">
        <v>0.108166095844694</v>
      </c>
      <c r="AR13" s="17">
        <v>0.181381628659147</v>
      </c>
      <c r="AS13" s="17">
        <v>0.12336877018088099</v>
      </c>
      <c r="AT13" s="17">
        <v>8.66899949116227E-2</v>
      </c>
      <c r="AU13" s="17"/>
      <c r="AV13" s="17">
        <v>9.1639370457654995E-2</v>
      </c>
      <c r="AW13" s="17">
        <v>0.113398798552043</v>
      </c>
      <c r="AX13" s="17">
        <v>0.11286851975876599</v>
      </c>
      <c r="AY13" s="17">
        <v>0.10910309626699401</v>
      </c>
      <c r="AZ13" s="17">
        <v>6.5520784836966495E-2</v>
      </c>
    </row>
    <row r="14" spans="2:52" ht="30">
      <c r="B14" s="18" t="s">
        <v>339</v>
      </c>
      <c r="C14" s="17">
        <v>0.182888441333378</v>
      </c>
      <c r="D14" s="17">
        <v>0.20706320966496999</v>
      </c>
      <c r="E14" s="17">
        <v>0.160447120544111</v>
      </c>
      <c r="F14" s="17"/>
      <c r="G14" s="17">
        <v>9.19360814878383E-2</v>
      </c>
      <c r="H14" s="17">
        <v>0.11860235281015</v>
      </c>
      <c r="I14" s="17">
        <v>0.116432282702811</v>
      </c>
      <c r="J14" s="17">
        <v>0.177782698814829</v>
      </c>
      <c r="K14" s="17">
        <v>0.29332955595752203</v>
      </c>
      <c r="L14" s="17">
        <v>0.26797089787182299</v>
      </c>
      <c r="M14" s="17"/>
      <c r="N14" s="17">
        <v>0.19473488399775199</v>
      </c>
      <c r="O14" s="17">
        <v>0.195820366234017</v>
      </c>
      <c r="P14" s="17">
        <v>0.160666636649543</v>
      </c>
      <c r="Q14" s="17">
        <v>0.17826462312479199</v>
      </c>
      <c r="R14" s="17"/>
      <c r="S14" s="17">
        <v>8.6378885762880706E-2</v>
      </c>
      <c r="T14" s="17">
        <v>0.21524381195255299</v>
      </c>
      <c r="U14" s="17">
        <v>0.28723416033277099</v>
      </c>
      <c r="V14" s="17">
        <v>0.22327474582581</v>
      </c>
      <c r="W14" s="17">
        <v>0.13563765832160901</v>
      </c>
      <c r="X14" s="17">
        <v>6.4026595798947705E-2</v>
      </c>
      <c r="Y14" s="17">
        <v>0.13235018993331699</v>
      </c>
      <c r="Z14" s="17">
        <v>0.18001599593594</v>
      </c>
      <c r="AA14" s="17">
        <v>0.22770458455140899</v>
      </c>
      <c r="AB14" s="17">
        <v>0.23913781198948</v>
      </c>
      <c r="AC14" s="17">
        <v>0.230347872985665</v>
      </c>
      <c r="AD14" s="17">
        <v>0.22197950692358401</v>
      </c>
      <c r="AE14" s="17"/>
      <c r="AF14" s="17">
        <v>0.22090037909782301</v>
      </c>
      <c r="AG14" s="17">
        <v>0.17070012684354399</v>
      </c>
      <c r="AH14" s="17">
        <v>0.15609262502461699</v>
      </c>
      <c r="AI14" s="17"/>
      <c r="AJ14" s="17">
        <v>0.22574620639853599</v>
      </c>
      <c r="AK14" s="17">
        <v>0.12017145474013299</v>
      </c>
      <c r="AL14" s="17">
        <v>0.24914792723670601</v>
      </c>
      <c r="AM14" s="17">
        <v>7.63562513497998E-2</v>
      </c>
      <c r="AN14" s="17">
        <v>0.171269937597686</v>
      </c>
      <c r="AO14" s="17"/>
      <c r="AP14" s="17">
        <v>0.19643016859909601</v>
      </c>
      <c r="AQ14" s="17">
        <v>0.13285324636508999</v>
      </c>
      <c r="AR14" s="17">
        <v>0.14252467725910101</v>
      </c>
      <c r="AS14" s="17">
        <v>0.244136924204328</v>
      </c>
      <c r="AT14" s="17">
        <v>0.22085934268650401</v>
      </c>
      <c r="AU14" s="17"/>
      <c r="AV14" s="17">
        <v>0.226890927504933</v>
      </c>
      <c r="AW14" s="17">
        <v>0.18140221623069899</v>
      </c>
      <c r="AX14" s="17">
        <v>0.18135339538626699</v>
      </c>
      <c r="AY14" s="17">
        <v>8.2078730908785799E-2</v>
      </c>
      <c r="AZ14" s="17">
        <v>0.29242730565673097</v>
      </c>
    </row>
    <row r="15" spans="2:52">
      <c r="B15" s="18" t="s">
        <v>107</v>
      </c>
      <c r="C15" s="19">
        <v>0.126328188277361</v>
      </c>
      <c r="D15" s="19">
        <v>0.106721420464668</v>
      </c>
      <c r="E15" s="19">
        <v>0.14496558649278801</v>
      </c>
      <c r="F15" s="19"/>
      <c r="G15" s="19">
        <v>4.6030307571219502E-2</v>
      </c>
      <c r="H15" s="19">
        <v>6.2188521764111201E-2</v>
      </c>
      <c r="I15" s="19">
        <v>0.14517661831958101</v>
      </c>
      <c r="J15" s="19">
        <v>0.19653950347006399</v>
      </c>
      <c r="K15" s="19">
        <v>0.145063238938865</v>
      </c>
      <c r="L15" s="19">
        <v>0.13995209628925201</v>
      </c>
      <c r="M15" s="19"/>
      <c r="N15" s="19">
        <v>8.0531613272721805E-2</v>
      </c>
      <c r="O15" s="19">
        <v>0.13038443947271799</v>
      </c>
      <c r="P15" s="19">
        <v>0.112772772619261</v>
      </c>
      <c r="Q15" s="19">
        <v>0.187688389751442</v>
      </c>
      <c r="R15" s="19"/>
      <c r="S15" s="19">
        <v>0.12418391221927</v>
      </c>
      <c r="T15" s="19">
        <v>0.16308343861220201</v>
      </c>
      <c r="U15" s="19">
        <v>0.10062223795793999</v>
      </c>
      <c r="V15" s="19">
        <v>0.14183616547456501</v>
      </c>
      <c r="W15" s="19">
        <v>8.6250621206602304E-2</v>
      </c>
      <c r="X15" s="19">
        <v>0.121562412378424</v>
      </c>
      <c r="Y15" s="19">
        <v>0.14782471185454599</v>
      </c>
      <c r="Z15" s="19">
        <v>0.15889672236573599</v>
      </c>
      <c r="AA15" s="19">
        <v>0.106506241213467</v>
      </c>
      <c r="AB15" s="19">
        <v>0.111673515513114</v>
      </c>
      <c r="AC15" s="19">
        <v>0.14203389860287099</v>
      </c>
      <c r="AD15" s="19">
        <v>9.5481089283301596E-2</v>
      </c>
      <c r="AE15" s="19"/>
      <c r="AF15" s="19">
        <v>0.13807832766627401</v>
      </c>
      <c r="AG15" s="19">
        <v>0.119642239565627</v>
      </c>
      <c r="AH15" s="19">
        <v>0.12602732218563401</v>
      </c>
      <c r="AI15" s="19"/>
      <c r="AJ15" s="19">
        <v>0.11334416221586199</v>
      </c>
      <c r="AK15" s="19">
        <v>0.12541958124417299</v>
      </c>
      <c r="AL15" s="19">
        <v>0.131078004702086</v>
      </c>
      <c r="AM15" s="19">
        <v>0.28489923257470001</v>
      </c>
      <c r="AN15" s="19">
        <v>0.15674158436903399</v>
      </c>
      <c r="AO15" s="19"/>
      <c r="AP15" s="19">
        <v>0.100094736139607</v>
      </c>
      <c r="AQ15" s="19">
        <v>0.10668778890029899</v>
      </c>
      <c r="AR15" s="19">
        <v>9.5609165620336903E-2</v>
      </c>
      <c r="AS15" s="19">
        <v>0.122152594767093</v>
      </c>
      <c r="AT15" s="19">
        <v>0.24498345912667699</v>
      </c>
      <c r="AU15" s="19"/>
      <c r="AV15" s="19">
        <v>0.14666421535865601</v>
      </c>
      <c r="AW15" s="19">
        <v>0.141666711525264</v>
      </c>
      <c r="AX15" s="19">
        <v>8.8828885787704204E-2</v>
      </c>
      <c r="AY15" s="19">
        <v>7.4150306331493596E-2</v>
      </c>
      <c r="AZ15" s="19">
        <v>0</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495</v>
      </c>
      <c r="E7" s="10">
        <v>524</v>
      </c>
      <c r="F7" s="10"/>
      <c r="G7" s="10">
        <v>127</v>
      </c>
      <c r="H7" s="10">
        <v>185</v>
      </c>
      <c r="I7" s="10">
        <v>163</v>
      </c>
      <c r="J7" s="10">
        <v>172</v>
      </c>
      <c r="K7" s="10">
        <v>162</v>
      </c>
      <c r="L7" s="10">
        <v>215</v>
      </c>
      <c r="M7" s="10"/>
      <c r="N7" s="10">
        <v>291</v>
      </c>
      <c r="O7" s="10">
        <v>309</v>
      </c>
      <c r="P7" s="10">
        <v>182</v>
      </c>
      <c r="Q7" s="10">
        <v>241</v>
      </c>
      <c r="R7" s="10"/>
      <c r="S7" s="10">
        <v>132</v>
      </c>
      <c r="T7" s="10">
        <v>151</v>
      </c>
      <c r="U7" s="10">
        <v>94</v>
      </c>
      <c r="V7" s="10">
        <v>94</v>
      </c>
      <c r="W7" s="10">
        <v>68</v>
      </c>
      <c r="X7" s="10">
        <v>82</v>
      </c>
      <c r="Y7" s="10">
        <v>83</v>
      </c>
      <c r="Z7" s="10">
        <v>52</v>
      </c>
      <c r="AA7" s="10">
        <v>132</v>
      </c>
      <c r="AB7" s="10">
        <v>67</v>
      </c>
      <c r="AC7" s="10">
        <v>50</v>
      </c>
      <c r="AD7" s="10">
        <v>19</v>
      </c>
      <c r="AE7" s="10"/>
      <c r="AF7" s="10">
        <v>358</v>
      </c>
      <c r="AG7" s="10">
        <v>395</v>
      </c>
      <c r="AH7" s="10">
        <v>167</v>
      </c>
      <c r="AI7" s="10"/>
      <c r="AJ7" s="10">
        <v>351</v>
      </c>
      <c r="AK7" s="10">
        <v>291</v>
      </c>
      <c r="AL7" s="10">
        <v>66</v>
      </c>
      <c r="AM7" s="10">
        <v>15</v>
      </c>
      <c r="AN7" s="10">
        <v>136</v>
      </c>
      <c r="AO7" s="10"/>
      <c r="AP7" s="10">
        <v>188</v>
      </c>
      <c r="AQ7" s="10">
        <v>391</v>
      </c>
      <c r="AR7" s="10">
        <v>76</v>
      </c>
      <c r="AS7" s="10">
        <v>110</v>
      </c>
      <c r="AT7" s="10">
        <v>109</v>
      </c>
      <c r="AU7" s="10"/>
      <c r="AV7" s="10">
        <v>256</v>
      </c>
      <c r="AW7" s="10">
        <v>225</v>
      </c>
      <c r="AX7" s="10">
        <v>281</v>
      </c>
      <c r="AY7" s="10">
        <v>110</v>
      </c>
      <c r="AZ7" s="10">
        <v>14</v>
      </c>
    </row>
    <row r="8" spans="2:52" ht="30" customHeight="1">
      <c r="B8" s="11" t="s">
        <v>68</v>
      </c>
      <c r="C8" s="11">
        <v>1012</v>
      </c>
      <c r="D8" s="11">
        <v>484</v>
      </c>
      <c r="E8" s="11">
        <v>524</v>
      </c>
      <c r="F8" s="11"/>
      <c r="G8" s="11">
        <v>138</v>
      </c>
      <c r="H8" s="11">
        <v>183</v>
      </c>
      <c r="I8" s="11">
        <v>157</v>
      </c>
      <c r="J8" s="11">
        <v>171</v>
      </c>
      <c r="K8" s="11">
        <v>158</v>
      </c>
      <c r="L8" s="11">
        <v>205</v>
      </c>
      <c r="M8" s="11"/>
      <c r="N8" s="11">
        <v>257</v>
      </c>
      <c r="O8" s="11">
        <v>283</v>
      </c>
      <c r="P8" s="11">
        <v>216</v>
      </c>
      <c r="Q8" s="11">
        <v>255</v>
      </c>
      <c r="R8" s="11"/>
      <c r="S8" s="11">
        <v>136</v>
      </c>
      <c r="T8" s="11">
        <v>140</v>
      </c>
      <c r="U8" s="11">
        <v>92</v>
      </c>
      <c r="V8" s="11">
        <v>90</v>
      </c>
      <c r="W8" s="11">
        <v>63</v>
      </c>
      <c r="X8" s="11">
        <v>85</v>
      </c>
      <c r="Y8" s="11">
        <v>77</v>
      </c>
      <c r="Z8" s="11">
        <v>45</v>
      </c>
      <c r="AA8" s="11">
        <v>125</v>
      </c>
      <c r="AB8" s="11">
        <v>86</v>
      </c>
      <c r="AC8" s="11">
        <v>51</v>
      </c>
      <c r="AD8" s="11">
        <v>21</v>
      </c>
      <c r="AE8" s="11"/>
      <c r="AF8" s="11">
        <v>351</v>
      </c>
      <c r="AG8" s="11">
        <v>384</v>
      </c>
      <c r="AH8" s="11">
        <v>169</v>
      </c>
      <c r="AI8" s="11"/>
      <c r="AJ8" s="11">
        <v>335</v>
      </c>
      <c r="AK8" s="11">
        <v>284</v>
      </c>
      <c r="AL8" s="11">
        <v>62</v>
      </c>
      <c r="AM8" s="11">
        <v>15</v>
      </c>
      <c r="AN8" s="11">
        <v>140</v>
      </c>
      <c r="AO8" s="11"/>
      <c r="AP8" s="11">
        <v>178</v>
      </c>
      <c r="AQ8" s="11">
        <v>391</v>
      </c>
      <c r="AR8" s="11">
        <v>73</v>
      </c>
      <c r="AS8" s="11">
        <v>108</v>
      </c>
      <c r="AT8" s="11">
        <v>106</v>
      </c>
      <c r="AU8" s="11"/>
      <c r="AV8" s="11">
        <v>263</v>
      </c>
      <c r="AW8" s="11">
        <v>232</v>
      </c>
      <c r="AX8" s="11">
        <v>270</v>
      </c>
      <c r="AY8" s="11">
        <v>100</v>
      </c>
      <c r="AZ8" s="11">
        <v>12</v>
      </c>
    </row>
    <row r="9" spans="2:52" ht="45">
      <c r="B9" s="18" t="s">
        <v>334</v>
      </c>
      <c r="C9" s="17">
        <v>5.7751667086017498E-2</v>
      </c>
      <c r="D9" s="17">
        <v>7.0456865545203001E-2</v>
      </c>
      <c r="E9" s="17">
        <v>4.6542973671966602E-2</v>
      </c>
      <c r="F9" s="17"/>
      <c r="G9" s="17">
        <v>0.13366950559527699</v>
      </c>
      <c r="H9" s="17">
        <v>7.4767554762308994E-2</v>
      </c>
      <c r="I9" s="17">
        <v>5.4403789046767501E-2</v>
      </c>
      <c r="J9" s="17">
        <v>5.48461898492099E-2</v>
      </c>
      <c r="K9" s="17">
        <v>2.3462878169197201E-2</v>
      </c>
      <c r="L9" s="17">
        <v>2.2729193044473701E-2</v>
      </c>
      <c r="M9" s="17"/>
      <c r="N9" s="17">
        <v>5.3751022473761498E-2</v>
      </c>
      <c r="O9" s="17">
        <v>4.9019375235071903E-2</v>
      </c>
      <c r="P9" s="17">
        <v>9.02188347351984E-2</v>
      </c>
      <c r="Q9" s="17">
        <v>4.41334270140201E-2</v>
      </c>
      <c r="R9" s="17"/>
      <c r="S9" s="17">
        <v>7.4114841332281994E-2</v>
      </c>
      <c r="T9" s="17">
        <v>1.76773719472124E-2</v>
      </c>
      <c r="U9" s="17">
        <v>9.2535546026714707E-3</v>
      </c>
      <c r="V9" s="17">
        <v>8.43642782216939E-2</v>
      </c>
      <c r="W9" s="17">
        <v>4.8203289305331798E-2</v>
      </c>
      <c r="X9" s="17">
        <v>6.1528365661406903E-2</v>
      </c>
      <c r="Y9" s="17">
        <v>8.8778907487417097E-2</v>
      </c>
      <c r="Z9" s="17">
        <v>2.4173166408608299E-2</v>
      </c>
      <c r="AA9" s="17">
        <v>3.9976493282895299E-2</v>
      </c>
      <c r="AB9" s="17">
        <v>0.135561279918712</v>
      </c>
      <c r="AC9" s="17">
        <v>8.9774287994395102E-2</v>
      </c>
      <c r="AD9" s="17">
        <v>0</v>
      </c>
      <c r="AE9" s="17"/>
      <c r="AF9" s="17">
        <v>3.8394833095038397E-2</v>
      </c>
      <c r="AG9" s="17">
        <v>6.0965929987323898E-2</v>
      </c>
      <c r="AH9" s="17">
        <v>7.2374266499867806E-2</v>
      </c>
      <c r="AI9" s="17"/>
      <c r="AJ9" s="17">
        <v>2.3983338488925501E-2</v>
      </c>
      <c r="AK9" s="17">
        <v>8.7893624805974901E-2</v>
      </c>
      <c r="AL9" s="17">
        <v>3.1937336123285302E-2</v>
      </c>
      <c r="AM9" s="17">
        <v>0.13223191298164499</v>
      </c>
      <c r="AN9" s="17">
        <v>5.7779457507125903E-2</v>
      </c>
      <c r="AO9" s="17"/>
      <c r="AP9" s="17">
        <v>4.11168123120393E-2</v>
      </c>
      <c r="AQ9" s="17">
        <v>9.0636991341390596E-2</v>
      </c>
      <c r="AR9" s="17">
        <v>4.9962461853143798E-2</v>
      </c>
      <c r="AS9" s="17">
        <v>4.8019390477851601E-2</v>
      </c>
      <c r="AT9" s="17">
        <v>1.04778553679309E-2</v>
      </c>
      <c r="AU9" s="17"/>
      <c r="AV9" s="17">
        <v>3.6554075448245002E-2</v>
      </c>
      <c r="AW9" s="17">
        <v>4.5659401777349701E-2</v>
      </c>
      <c r="AX9" s="17">
        <v>7.8800222082848898E-2</v>
      </c>
      <c r="AY9" s="17">
        <v>6.5377122920974695E-2</v>
      </c>
      <c r="AZ9" s="17">
        <v>0.22220313910280101</v>
      </c>
    </row>
    <row r="10" spans="2:52" ht="45">
      <c r="B10" s="18" t="s">
        <v>335</v>
      </c>
      <c r="C10" s="17">
        <v>0.15756132126462599</v>
      </c>
      <c r="D10" s="17">
        <v>0.150893444716344</v>
      </c>
      <c r="E10" s="17">
        <v>0.16164489055916101</v>
      </c>
      <c r="F10" s="17"/>
      <c r="G10" s="17">
        <v>0.19696058427046001</v>
      </c>
      <c r="H10" s="17">
        <v>0.248328853053807</v>
      </c>
      <c r="I10" s="17">
        <v>0.18849307072979399</v>
      </c>
      <c r="J10" s="17">
        <v>0.18624304777527401</v>
      </c>
      <c r="K10" s="17">
        <v>6.8541080179388897E-2</v>
      </c>
      <c r="L10" s="17">
        <v>7.0394910702935798E-2</v>
      </c>
      <c r="M10" s="17"/>
      <c r="N10" s="17">
        <v>0.17979902369181999</v>
      </c>
      <c r="O10" s="17">
        <v>0.13936406049970601</v>
      </c>
      <c r="P10" s="17">
        <v>0.178054804921704</v>
      </c>
      <c r="Q10" s="17">
        <v>0.138530292670972</v>
      </c>
      <c r="R10" s="17"/>
      <c r="S10" s="17">
        <v>0.20886909579072799</v>
      </c>
      <c r="T10" s="17">
        <v>0.12159769834124701</v>
      </c>
      <c r="U10" s="17">
        <v>5.4257994087203498E-2</v>
      </c>
      <c r="V10" s="17">
        <v>0.156090777703603</v>
      </c>
      <c r="W10" s="17">
        <v>0.136507204774068</v>
      </c>
      <c r="X10" s="17">
        <v>0.11325903503569699</v>
      </c>
      <c r="Y10" s="17">
        <v>0.16771955911601499</v>
      </c>
      <c r="Z10" s="17">
        <v>0.20277710624210399</v>
      </c>
      <c r="AA10" s="17">
        <v>0.19692989064480901</v>
      </c>
      <c r="AB10" s="17">
        <v>0.19680746362027199</v>
      </c>
      <c r="AC10" s="17">
        <v>0.13923984182614499</v>
      </c>
      <c r="AD10" s="17">
        <v>0.280507316889058</v>
      </c>
      <c r="AE10" s="17"/>
      <c r="AF10" s="17">
        <v>0.14410008669579599</v>
      </c>
      <c r="AG10" s="17">
        <v>0.172064494490832</v>
      </c>
      <c r="AH10" s="17">
        <v>0.13796635785245101</v>
      </c>
      <c r="AI10" s="17"/>
      <c r="AJ10" s="17">
        <v>0.146910101222021</v>
      </c>
      <c r="AK10" s="17">
        <v>0.19239172807650201</v>
      </c>
      <c r="AL10" s="17">
        <v>0.166024908423163</v>
      </c>
      <c r="AM10" s="17">
        <v>0.12218661531947</v>
      </c>
      <c r="AN10" s="17">
        <v>0.11850110254156</v>
      </c>
      <c r="AO10" s="17"/>
      <c r="AP10" s="17">
        <v>0.16574741968033899</v>
      </c>
      <c r="AQ10" s="17">
        <v>0.193967885404567</v>
      </c>
      <c r="AR10" s="17">
        <v>0.15857175465419801</v>
      </c>
      <c r="AS10" s="17">
        <v>0.13086502507025699</v>
      </c>
      <c r="AT10" s="17">
        <v>8.7925755500913305E-2</v>
      </c>
      <c r="AU10" s="17"/>
      <c r="AV10" s="17">
        <v>0.13933495134482499</v>
      </c>
      <c r="AW10" s="17">
        <v>0.119273783557858</v>
      </c>
      <c r="AX10" s="17">
        <v>0.199037401512975</v>
      </c>
      <c r="AY10" s="17">
        <v>0.222766164147184</v>
      </c>
      <c r="AZ10" s="17">
        <v>0.20772199987358</v>
      </c>
    </row>
    <row r="11" spans="2:52" ht="45">
      <c r="B11" s="18" t="s">
        <v>336</v>
      </c>
      <c r="C11" s="17">
        <v>0.190557165838806</v>
      </c>
      <c r="D11" s="17">
        <v>0.189706210607516</v>
      </c>
      <c r="E11" s="17">
        <v>0.19304057526561999</v>
      </c>
      <c r="F11" s="17"/>
      <c r="G11" s="17">
        <v>0.24170238328666399</v>
      </c>
      <c r="H11" s="17">
        <v>0.25411270864640501</v>
      </c>
      <c r="I11" s="17">
        <v>0.194348517426079</v>
      </c>
      <c r="J11" s="17">
        <v>0.13642504974576899</v>
      </c>
      <c r="K11" s="17">
        <v>0.17498210359064001</v>
      </c>
      <c r="L11" s="17">
        <v>0.15355372792447</v>
      </c>
      <c r="M11" s="17"/>
      <c r="N11" s="17">
        <v>0.21508649503820301</v>
      </c>
      <c r="O11" s="17">
        <v>0.187286643816513</v>
      </c>
      <c r="P11" s="17">
        <v>0.20439481398440301</v>
      </c>
      <c r="Q11" s="17">
        <v>0.158441402692721</v>
      </c>
      <c r="R11" s="17"/>
      <c r="S11" s="17">
        <v>0.219286409132219</v>
      </c>
      <c r="T11" s="17">
        <v>0.146730015837443</v>
      </c>
      <c r="U11" s="17">
        <v>0.220692025330955</v>
      </c>
      <c r="V11" s="17">
        <v>0.13017226860242201</v>
      </c>
      <c r="W11" s="17">
        <v>0.23448733597319199</v>
      </c>
      <c r="X11" s="17">
        <v>0.25804111958451897</v>
      </c>
      <c r="Y11" s="17">
        <v>0.16034823572614201</v>
      </c>
      <c r="Z11" s="17">
        <v>0.25097893381265701</v>
      </c>
      <c r="AA11" s="17">
        <v>0.201311803568788</v>
      </c>
      <c r="AB11" s="17">
        <v>0.151834967648906</v>
      </c>
      <c r="AC11" s="17">
        <v>0.14572023664012601</v>
      </c>
      <c r="AD11" s="17">
        <v>0.204653736572351</v>
      </c>
      <c r="AE11" s="17"/>
      <c r="AF11" s="17">
        <v>0.12774320891327801</v>
      </c>
      <c r="AG11" s="17">
        <v>0.22004439330297901</v>
      </c>
      <c r="AH11" s="17">
        <v>0.21508650528197101</v>
      </c>
      <c r="AI11" s="17"/>
      <c r="AJ11" s="17">
        <v>0.192827363173322</v>
      </c>
      <c r="AK11" s="17">
        <v>0.21896465141235499</v>
      </c>
      <c r="AL11" s="17">
        <v>0.16022946009421901</v>
      </c>
      <c r="AM11" s="17">
        <v>7.0298973727517505E-2</v>
      </c>
      <c r="AN11" s="17">
        <v>0.176551724951614</v>
      </c>
      <c r="AO11" s="17"/>
      <c r="AP11" s="17">
        <v>0.221175567789308</v>
      </c>
      <c r="AQ11" s="17">
        <v>0.21090827275209301</v>
      </c>
      <c r="AR11" s="17">
        <v>0.244366755893932</v>
      </c>
      <c r="AS11" s="17">
        <v>0.13433712148399499</v>
      </c>
      <c r="AT11" s="17">
        <v>0.121772410102433</v>
      </c>
      <c r="AU11" s="17"/>
      <c r="AV11" s="17">
        <v>0.16451462362293701</v>
      </c>
      <c r="AW11" s="17">
        <v>0.20199275588562399</v>
      </c>
      <c r="AX11" s="17">
        <v>0.18561733898875499</v>
      </c>
      <c r="AY11" s="17">
        <v>0.23388364858792099</v>
      </c>
      <c r="AZ11" s="17">
        <v>0.14845199322299199</v>
      </c>
    </row>
    <row r="12" spans="2:52" ht="45">
      <c r="B12" s="18" t="s">
        <v>337</v>
      </c>
      <c r="C12" s="17">
        <v>0.153850308753957</v>
      </c>
      <c r="D12" s="17">
        <v>0.13818581574595801</v>
      </c>
      <c r="E12" s="17">
        <v>0.16802652999107501</v>
      </c>
      <c r="F12" s="17"/>
      <c r="G12" s="17">
        <v>0.152230315895966</v>
      </c>
      <c r="H12" s="17">
        <v>0.15686958856463201</v>
      </c>
      <c r="I12" s="17">
        <v>0.189505716481531</v>
      </c>
      <c r="J12" s="17">
        <v>0.14746253594455699</v>
      </c>
      <c r="K12" s="17">
        <v>0.13813038618285101</v>
      </c>
      <c r="L12" s="17">
        <v>0.142290031483577</v>
      </c>
      <c r="M12" s="17"/>
      <c r="N12" s="17">
        <v>0.14654967069377101</v>
      </c>
      <c r="O12" s="17">
        <v>0.19875158595767001</v>
      </c>
      <c r="P12" s="17">
        <v>0.111159204660791</v>
      </c>
      <c r="Q12" s="17">
        <v>0.148225317687813</v>
      </c>
      <c r="R12" s="17"/>
      <c r="S12" s="17">
        <v>0.162446339987288</v>
      </c>
      <c r="T12" s="17">
        <v>0.19499615464242301</v>
      </c>
      <c r="U12" s="17">
        <v>0.114373721396293</v>
      </c>
      <c r="V12" s="17">
        <v>0.14431170685265901</v>
      </c>
      <c r="W12" s="17">
        <v>0.18161828171314601</v>
      </c>
      <c r="X12" s="17">
        <v>0.162819935597318</v>
      </c>
      <c r="Y12" s="17">
        <v>0.113619980148875</v>
      </c>
      <c r="Z12" s="17">
        <v>0.15568140483065401</v>
      </c>
      <c r="AA12" s="17">
        <v>0.14789708284504199</v>
      </c>
      <c r="AB12" s="17">
        <v>0.11978855702421</v>
      </c>
      <c r="AC12" s="17">
        <v>0.20792209375613199</v>
      </c>
      <c r="AD12" s="17">
        <v>0.106789008397038</v>
      </c>
      <c r="AE12" s="17"/>
      <c r="AF12" s="17">
        <v>0.17359285698135399</v>
      </c>
      <c r="AG12" s="17">
        <v>0.146260587973538</v>
      </c>
      <c r="AH12" s="17">
        <v>0.12667450339591699</v>
      </c>
      <c r="AI12" s="17"/>
      <c r="AJ12" s="17">
        <v>0.176164565777534</v>
      </c>
      <c r="AK12" s="17">
        <v>0.15744448158944199</v>
      </c>
      <c r="AL12" s="17">
        <v>5.2357912528432603E-2</v>
      </c>
      <c r="AM12" s="17">
        <v>0.18464071517057401</v>
      </c>
      <c r="AN12" s="17">
        <v>0.12585981556971601</v>
      </c>
      <c r="AO12" s="17"/>
      <c r="AP12" s="17">
        <v>0.15119102583517599</v>
      </c>
      <c r="AQ12" s="17">
        <v>0.155049951204386</v>
      </c>
      <c r="AR12" s="17">
        <v>0.14646547697496601</v>
      </c>
      <c r="AS12" s="17">
        <v>0.16453808780887999</v>
      </c>
      <c r="AT12" s="17">
        <v>0.18342140173249299</v>
      </c>
      <c r="AU12" s="17"/>
      <c r="AV12" s="17">
        <v>0.14650201290829001</v>
      </c>
      <c r="AW12" s="17">
        <v>0.18246937087121701</v>
      </c>
      <c r="AX12" s="17">
        <v>0.14347093201576</v>
      </c>
      <c r="AY12" s="17">
        <v>0.17035386506654401</v>
      </c>
      <c r="AZ12" s="17">
        <v>0</v>
      </c>
    </row>
    <row r="13" spans="2:52" ht="45">
      <c r="B13" s="18" t="s">
        <v>338</v>
      </c>
      <c r="C13" s="17">
        <v>0.123167439802134</v>
      </c>
      <c r="D13" s="17">
        <v>0.12979927973059999</v>
      </c>
      <c r="E13" s="17">
        <v>0.11814574290350401</v>
      </c>
      <c r="F13" s="17"/>
      <c r="G13" s="17">
        <v>0.13013990665644701</v>
      </c>
      <c r="H13" s="17">
        <v>8.3245527309758399E-2</v>
      </c>
      <c r="I13" s="17">
        <v>0.142260783824359</v>
      </c>
      <c r="J13" s="17">
        <v>0.11485503494523799</v>
      </c>
      <c r="K13" s="17">
        <v>0.13706754671049201</v>
      </c>
      <c r="L13" s="17">
        <v>0.13583086730858099</v>
      </c>
      <c r="M13" s="17"/>
      <c r="N13" s="17">
        <v>9.4833089324405706E-2</v>
      </c>
      <c r="O13" s="17">
        <v>0.14407527239892301</v>
      </c>
      <c r="P13" s="17">
        <v>0.13888140788242101</v>
      </c>
      <c r="Q13" s="17">
        <v>0.11566651449892699</v>
      </c>
      <c r="R13" s="17"/>
      <c r="S13" s="17">
        <v>8.2409473390384305E-2</v>
      </c>
      <c r="T13" s="17">
        <v>0.15213796102583199</v>
      </c>
      <c r="U13" s="17">
        <v>0.1652145629624</v>
      </c>
      <c r="V13" s="17">
        <v>9.3334043551775797E-2</v>
      </c>
      <c r="W13" s="17">
        <v>0.123531628598362</v>
      </c>
      <c r="X13" s="17">
        <v>0.13719035286150599</v>
      </c>
      <c r="Y13" s="17">
        <v>0.15736412416704401</v>
      </c>
      <c r="Z13" s="17">
        <v>0.12743900117094001</v>
      </c>
      <c r="AA13" s="17">
        <v>0.12737102667664099</v>
      </c>
      <c r="AB13" s="17">
        <v>0.102078297906724</v>
      </c>
      <c r="AC13" s="17">
        <v>8.2162052687596396E-2</v>
      </c>
      <c r="AD13" s="17">
        <v>0.106118183239036</v>
      </c>
      <c r="AE13" s="17"/>
      <c r="AF13" s="17">
        <v>0.13225813613491699</v>
      </c>
      <c r="AG13" s="17">
        <v>0.11666231809887199</v>
      </c>
      <c r="AH13" s="17">
        <v>0.106765965804164</v>
      </c>
      <c r="AI13" s="17"/>
      <c r="AJ13" s="17">
        <v>0.115387444992017</v>
      </c>
      <c r="AK13" s="17">
        <v>0.114883718767648</v>
      </c>
      <c r="AL13" s="17">
        <v>0.20665297065468199</v>
      </c>
      <c r="AM13" s="17">
        <v>7.4325309723062796E-2</v>
      </c>
      <c r="AN13" s="17">
        <v>0.13326418595012901</v>
      </c>
      <c r="AO13" s="17"/>
      <c r="AP13" s="17">
        <v>9.6072851401345499E-2</v>
      </c>
      <c r="AQ13" s="17">
        <v>0.120135546737942</v>
      </c>
      <c r="AR13" s="17">
        <v>0.114451097346728</v>
      </c>
      <c r="AS13" s="17">
        <v>0.12532030697271701</v>
      </c>
      <c r="AT13" s="17">
        <v>0.105716057417065</v>
      </c>
      <c r="AU13" s="17"/>
      <c r="AV13" s="17">
        <v>0.13040892636857901</v>
      </c>
      <c r="AW13" s="17">
        <v>0.15463808305802901</v>
      </c>
      <c r="AX13" s="17">
        <v>0.10125391574628401</v>
      </c>
      <c r="AY13" s="17">
        <v>0.10581746298361</v>
      </c>
      <c r="AZ13" s="17">
        <v>0.120229804743146</v>
      </c>
    </row>
    <row r="14" spans="2:52" ht="30">
      <c r="B14" s="18" t="s">
        <v>339</v>
      </c>
      <c r="C14" s="17">
        <v>0.17537655097485699</v>
      </c>
      <c r="D14" s="17">
        <v>0.210076906049325</v>
      </c>
      <c r="E14" s="17">
        <v>0.14292602094958301</v>
      </c>
      <c r="F14" s="17"/>
      <c r="G14" s="17">
        <v>9.3254545072764899E-2</v>
      </c>
      <c r="H14" s="17">
        <v>8.8381334208416207E-2</v>
      </c>
      <c r="I14" s="17">
        <v>7.5627478951850804E-2</v>
      </c>
      <c r="J14" s="17">
        <v>0.184372079125879</v>
      </c>
      <c r="K14" s="17">
        <v>0.295088459691974</v>
      </c>
      <c r="L14" s="17">
        <v>0.28565326840880001</v>
      </c>
      <c r="M14" s="17"/>
      <c r="N14" s="17">
        <v>0.17012450286001099</v>
      </c>
      <c r="O14" s="17">
        <v>0.151863945836655</v>
      </c>
      <c r="P14" s="17">
        <v>0.16671486192885199</v>
      </c>
      <c r="Q14" s="17">
        <v>0.21473237632207001</v>
      </c>
      <c r="R14" s="17"/>
      <c r="S14" s="17">
        <v>0.10428730526847201</v>
      </c>
      <c r="T14" s="17">
        <v>0.20871167730522</v>
      </c>
      <c r="U14" s="17">
        <v>0.24205654387908901</v>
      </c>
      <c r="V14" s="17">
        <v>0.249279594151882</v>
      </c>
      <c r="W14" s="17">
        <v>0.17660061012950701</v>
      </c>
      <c r="X14" s="17">
        <v>0.11247798628831999</v>
      </c>
      <c r="Y14" s="17">
        <v>0.16398273184406001</v>
      </c>
      <c r="Z14" s="17">
        <v>0.14347297825501601</v>
      </c>
      <c r="AA14" s="17">
        <v>0.15573229086868401</v>
      </c>
      <c r="AB14" s="17">
        <v>0.202139123977914</v>
      </c>
      <c r="AC14" s="17">
        <v>0.185284122544327</v>
      </c>
      <c r="AD14" s="17">
        <v>0.14672037057222201</v>
      </c>
      <c r="AE14" s="17"/>
      <c r="AF14" s="17">
        <v>0.233274184428063</v>
      </c>
      <c r="AG14" s="17">
        <v>0.150582171429651</v>
      </c>
      <c r="AH14" s="17">
        <v>0.17057737226786299</v>
      </c>
      <c r="AI14" s="17"/>
      <c r="AJ14" s="17">
        <v>0.21212324122060999</v>
      </c>
      <c r="AK14" s="17">
        <v>9.9542532454929902E-2</v>
      </c>
      <c r="AL14" s="17">
        <v>0.26972492899952899</v>
      </c>
      <c r="AM14" s="17">
        <v>0.14842489184517399</v>
      </c>
      <c r="AN14" s="17">
        <v>0.20507957928067599</v>
      </c>
      <c r="AO14" s="17"/>
      <c r="AP14" s="17">
        <v>0.190570829184111</v>
      </c>
      <c r="AQ14" s="17">
        <v>0.122351703077651</v>
      </c>
      <c r="AR14" s="17">
        <v>0.17777606385408001</v>
      </c>
      <c r="AS14" s="17">
        <v>0.25905921783596803</v>
      </c>
      <c r="AT14" s="17">
        <v>0.25747795881452301</v>
      </c>
      <c r="AU14" s="17"/>
      <c r="AV14" s="17">
        <v>0.20511011994297501</v>
      </c>
      <c r="AW14" s="17">
        <v>0.16473864969109001</v>
      </c>
      <c r="AX14" s="17">
        <v>0.16992987032968801</v>
      </c>
      <c r="AY14" s="17">
        <v>0.101855999038408</v>
      </c>
      <c r="AZ14" s="17">
        <v>0.25028270703769201</v>
      </c>
    </row>
    <row r="15" spans="2:52">
      <c r="B15" s="18" t="s">
        <v>107</v>
      </c>
      <c r="C15" s="19">
        <v>0.141735546279603</v>
      </c>
      <c r="D15" s="19">
        <v>0.110881477605054</v>
      </c>
      <c r="E15" s="19">
        <v>0.16967326665908999</v>
      </c>
      <c r="F15" s="19"/>
      <c r="G15" s="19">
        <v>5.2042759222420798E-2</v>
      </c>
      <c r="H15" s="19">
        <v>9.4294433454671894E-2</v>
      </c>
      <c r="I15" s="19">
        <v>0.15536064353962001</v>
      </c>
      <c r="J15" s="19">
        <v>0.17579606261407299</v>
      </c>
      <c r="K15" s="19">
        <v>0.16272754547545701</v>
      </c>
      <c r="L15" s="19">
        <v>0.189548001127163</v>
      </c>
      <c r="M15" s="19"/>
      <c r="N15" s="19">
        <v>0.139856195918028</v>
      </c>
      <c r="O15" s="19">
        <v>0.12963911625546101</v>
      </c>
      <c r="P15" s="19">
        <v>0.11057607188663</v>
      </c>
      <c r="Q15" s="19">
        <v>0.180270669113477</v>
      </c>
      <c r="R15" s="19"/>
      <c r="S15" s="19">
        <v>0.14858653509862599</v>
      </c>
      <c r="T15" s="19">
        <v>0.158149120900623</v>
      </c>
      <c r="U15" s="19">
        <v>0.19415159774138799</v>
      </c>
      <c r="V15" s="19">
        <v>0.14244733091596501</v>
      </c>
      <c r="W15" s="19">
        <v>9.9051649506391906E-2</v>
      </c>
      <c r="X15" s="19">
        <v>0.154683204971233</v>
      </c>
      <c r="Y15" s="19">
        <v>0.14818646151044801</v>
      </c>
      <c r="Z15" s="19">
        <v>9.5477409280020603E-2</v>
      </c>
      <c r="AA15" s="19">
        <v>0.13078141211314001</v>
      </c>
      <c r="AB15" s="19">
        <v>9.1790309903261896E-2</v>
      </c>
      <c r="AC15" s="19">
        <v>0.149897364551279</v>
      </c>
      <c r="AD15" s="19">
        <v>0.15521138433029499</v>
      </c>
      <c r="AE15" s="19"/>
      <c r="AF15" s="19">
        <v>0.150636693751553</v>
      </c>
      <c r="AG15" s="19">
        <v>0.13342010471680299</v>
      </c>
      <c r="AH15" s="19">
        <v>0.170555028897766</v>
      </c>
      <c r="AI15" s="19"/>
      <c r="AJ15" s="19">
        <v>0.13260394512557</v>
      </c>
      <c r="AK15" s="19">
        <v>0.12887926289314899</v>
      </c>
      <c r="AL15" s="19">
        <v>0.11307248317669</v>
      </c>
      <c r="AM15" s="19">
        <v>0.26789158123255702</v>
      </c>
      <c r="AN15" s="19">
        <v>0.18296413419917901</v>
      </c>
      <c r="AO15" s="19"/>
      <c r="AP15" s="19">
        <v>0.13412549379768099</v>
      </c>
      <c r="AQ15" s="19">
        <v>0.10694964948197</v>
      </c>
      <c r="AR15" s="19">
        <v>0.108406389422953</v>
      </c>
      <c r="AS15" s="19">
        <v>0.13786085035033299</v>
      </c>
      <c r="AT15" s="19">
        <v>0.233208561064641</v>
      </c>
      <c r="AU15" s="19"/>
      <c r="AV15" s="19">
        <v>0.17757529036414799</v>
      </c>
      <c r="AW15" s="19">
        <v>0.13122795515883201</v>
      </c>
      <c r="AX15" s="19">
        <v>0.121890319323688</v>
      </c>
      <c r="AY15" s="19">
        <v>9.9945737255358602E-2</v>
      </c>
      <c r="AZ15" s="19">
        <v>5.1110356019789298E-2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1003</v>
      </c>
      <c r="D7" s="10">
        <v>513</v>
      </c>
      <c r="E7" s="10">
        <v>488</v>
      </c>
      <c r="F7" s="10"/>
      <c r="G7" s="10">
        <v>128</v>
      </c>
      <c r="H7" s="10">
        <v>162</v>
      </c>
      <c r="I7" s="10">
        <v>190</v>
      </c>
      <c r="J7" s="10">
        <v>174</v>
      </c>
      <c r="K7" s="10">
        <v>135</v>
      </c>
      <c r="L7" s="10">
        <v>214</v>
      </c>
      <c r="M7" s="10"/>
      <c r="N7" s="10">
        <v>306</v>
      </c>
      <c r="O7" s="10">
        <v>281</v>
      </c>
      <c r="P7" s="10">
        <v>191</v>
      </c>
      <c r="Q7" s="10">
        <v>218</v>
      </c>
      <c r="R7" s="10"/>
      <c r="S7" s="10">
        <v>147</v>
      </c>
      <c r="T7" s="10">
        <v>135</v>
      </c>
      <c r="U7" s="10">
        <v>81</v>
      </c>
      <c r="V7" s="10">
        <v>87</v>
      </c>
      <c r="W7" s="10">
        <v>80</v>
      </c>
      <c r="X7" s="10">
        <v>87</v>
      </c>
      <c r="Y7" s="10">
        <v>84</v>
      </c>
      <c r="Z7" s="10">
        <v>43</v>
      </c>
      <c r="AA7" s="10">
        <v>117</v>
      </c>
      <c r="AB7" s="10">
        <v>61</v>
      </c>
      <c r="AC7" s="10">
        <v>54</v>
      </c>
      <c r="AD7" s="10">
        <v>27</v>
      </c>
      <c r="AE7" s="10"/>
      <c r="AF7" s="10">
        <v>346</v>
      </c>
      <c r="AG7" s="10">
        <v>432</v>
      </c>
      <c r="AH7" s="10">
        <v>139</v>
      </c>
      <c r="AI7" s="10"/>
      <c r="AJ7" s="10">
        <v>323</v>
      </c>
      <c r="AK7" s="10">
        <v>322</v>
      </c>
      <c r="AL7" s="10">
        <v>64</v>
      </c>
      <c r="AM7" s="10">
        <v>15</v>
      </c>
      <c r="AN7" s="10">
        <v>134</v>
      </c>
      <c r="AO7" s="10"/>
      <c r="AP7" s="10">
        <v>184</v>
      </c>
      <c r="AQ7" s="10">
        <v>420</v>
      </c>
      <c r="AR7" s="10">
        <v>60</v>
      </c>
      <c r="AS7" s="10">
        <v>110</v>
      </c>
      <c r="AT7" s="10">
        <v>87</v>
      </c>
      <c r="AU7" s="10"/>
      <c r="AV7" s="10">
        <v>252</v>
      </c>
      <c r="AW7" s="10">
        <v>203</v>
      </c>
      <c r="AX7" s="10">
        <v>283</v>
      </c>
      <c r="AY7" s="10">
        <v>107</v>
      </c>
      <c r="AZ7" s="10">
        <v>18</v>
      </c>
    </row>
    <row r="8" spans="2:52" ht="30" customHeight="1">
      <c r="B8" s="11" t="s">
        <v>68</v>
      </c>
      <c r="C8" s="11">
        <v>1003</v>
      </c>
      <c r="D8" s="11">
        <v>503</v>
      </c>
      <c r="E8" s="11">
        <v>499</v>
      </c>
      <c r="F8" s="11"/>
      <c r="G8" s="11">
        <v>139</v>
      </c>
      <c r="H8" s="11">
        <v>162</v>
      </c>
      <c r="I8" s="11">
        <v>186</v>
      </c>
      <c r="J8" s="11">
        <v>174</v>
      </c>
      <c r="K8" s="11">
        <v>133</v>
      </c>
      <c r="L8" s="11">
        <v>210</v>
      </c>
      <c r="M8" s="11"/>
      <c r="N8" s="11">
        <v>274</v>
      </c>
      <c r="O8" s="11">
        <v>256</v>
      </c>
      <c r="P8" s="11">
        <v>225</v>
      </c>
      <c r="Q8" s="11">
        <v>242</v>
      </c>
      <c r="R8" s="11"/>
      <c r="S8" s="11">
        <v>154</v>
      </c>
      <c r="T8" s="11">
        <v>125</v>
      </c>
      <c r="U8" s="11">
        <v>81</v>
      </c>
      <c r="V8" s="11">
        <v>86</v>
      </c>
      <c r="W8" s="11">
        <v>74</v>
      </c>
      <c r="X8" s="11">
        <v>88</v>
      </c>
      <c r="Y8" s="11">
        <v>78</v>
      </c>
      <c r="Z8" s="11">
        <v>38</v>
      </c>
      <c r="AA8" s="11">
        <v>113</v>
      </c>
      <c r="AB8" s="11">
        <v>80</v>
      </c>
      <c r="AC8" s="11">
        <v>57</v>
      </c>
      <c r="AD8" s="11">
        <v>29</v>
      </c>
      <c r="AE8" s="11"/>
      <c r="AF8" s="11">
        <v>344</v>
      </c>
      <c r="AG8" s="11">
        <v>422</v>
      </c>
      <c r="AH8" s="11">
        <v>146</v>
      </c>
      <c r="AI8" s="11"/>
      <c r="AJ8" s="11">
        <v>313</v>
      </c>
      <c r="AK8" s="11">
        <v>318</v>
      </c>
      <c r="AL8" s="11">
        <v>61</v>
      </c>
      <c r="AM8" s="11">
        <v>14</v>
      </c>
      <c r="AN8" s="11">
        <v>140</v>
      </c>
      <c r="AO8" s="11"/>
      <c r="AP8" s="11">
        <v>180</v>
      </c>
      <c r="AQ8" s="11">
        <v>419</v>
      </c>
      <c r="AR8" s="11">
        <v>57</v>
      </c>
      <c r="AS8" s="11">
        <v>109</v>
      </c>
      <c r="AT8" s="11">
        <v>89</v>
      </c>
      <c r="AU8" s="11"/>
      <c r="AV8" s="11">
        <v>264</v>
      </c>
      <c r="AW8" s="11">
        <v>207</v>
      </c>
      <c r="AX8" s="11">
        <v>276</v>
      </c>
      <c r="AY8" s="11">
        <v>100</v>
      </c>
      <c r="AZ8" s="11">
        <v>14</v>
      </c>
    </row>
    <row r="9" spans="2:52" ht="45">
      <c r="B9" s="18" t="s">
        <v>334</v>
      </c>
      <c r="C9" s="17">
        <v>8.7135928325189196E-2</v>
      </c>
      <c r="D9" s="17">
        <v>9.0144664788387799E-2</v>
      </c>
      <c r="E9" s="17">
        <v>8.4434751393804394E-2</v>
      </c>
      <c r="F9" s="17"/>
      <c r="G9" s="17">
        <v>0.15126832071037299</v>
      </c>
      <c r="H9" s="17">
        <v>9.6101591084320204E-2</v>
      </c>
      <c r="I9" s="17">
        <v>0.105395959471658</v>
      </c>
      <c r="J9" s="17">
        <v>7.4969508816535801E-2</v>
      </c>
      <c r="K9" s="17">
        <v>3.6416370032235697E-2</v>
      </c>
      <c r="L9" s="17">
        <v>6.3628126409763897E-2</v>
      </c>
      <c r="M9" s="17"/>
      <c r="N9" s="17">
        <v>7.9300396172829593E-2</v>
      </c>
      <c r="O9" s="17">
        <v>8.6294715020537996E-2</v>
      </c>
      <c r="P9" s="17">
        <v>0.116016361982197</v>
      </c>
      <c r="Q9" s="17">
        <v>6.8312344590166399E-2</v>
      </c>
      <c r="R9" s="17"/>
      <c r="S9" s="17">
        <v>0.112266904778895</v>
      </c>
      <c r="T9" s="17">
        <v>7.6316102618930903E-2</v>
      </c>
      <c r="U9" s="17">
        <v>6.21617572283698E-2</v>
      </c>
      <c r="V9" s="17">
        <v>5.4219522536006599E-2</v>
      </c>
      <c r="W9" s="17">
        <v>6.5260728612076102E-2</v>
      </c>
      <c r="X9" s="17">
        <v>0.14079981752221099</v>
      </c>
      <c r="Y9" s="17">
        <v>3.9128221755744402E-2</v>
      </c>
      <c r="Z9" s="17">
        <v>2.13747395006798E-2</v>
      </c>
      <c r="AA9" s="17">
        <v>0.108691179609258</v>
      </c>
      <c r="AB9" s="17">
        <v>6.3364626020074102E-2</v>
      </c>
      <c r="AC9" s="17">
        <v>0.166077809931724</v>
      </c>
      <c r="AD9" s="17">
        <v>0.10366660145473899</v>
      </c>
      <c r="AE9" s="17"/>
      <c r="AF9" s="17">
        <v>6.4124916943146301E-2</v>
      </c>
      <c r="AG9" s="17">
        <v>0.102334360240806</v>
      </c>
      <c r="AH9" s="17">
        <v>0.120595166905249</v>
      </c>
      <c r="AI9" s="17"/>
      <c r="AJ9" s="17">
        <v>7.0789146448616905E-2</v>
      </c>
      <c r="AK9" s="17">
        <v>0.10628191516366101</v>
      </c>
      <c r="AL9" s="17">
        <v>9.5508902174046006E-2</v>
      </c>
      <c r="AM9" s="17">
        <v>0.116528249430235</v>
      </c>
      <c r="AN9" s="17">
        <v>0.100136043664471</v>
      </c>
      <c r="AO9" s="17"/>
      <c r="AP9" s="17">
        <v>7.2425246983950795E-2</v>
      </c>
      <c r="AQ9" s="17">
        <v>0.109059820293864</v>
      </c>
      <c r="AR9" s="17">
        <v>9.3664141384376301E-2</v>
      </c>
      <c r="AS9" s="17">
        <v>4.7656720374004903E-2</v>
      </c>
      <c r="AT9" s="17">
        <v>4.2775952077901198E-2</v>
      </c>
      <c r="AU9" s="17"/>
      <c r="AV9" s="17">
        <v>6.6636388866704893E-2</v>
      </c>
      <c r="AW9" s="17">
        <v>9.3494228429234702E-2</v>
      </c>
      <c r="AX9" s="17">
        <v>0.109247114773981</v>
      </c>
      <c r="AY9" s="17">
        <v>7.3096502033770897E-2</v>
      </c>
      <c r="AZ9" s="17">
        <v>0.19415847134487599</v>
      </c>
    </row>
    <row r="10" spans="2:52" ht="45">
      <c r="B10" s="18" t="s">
        <v>335</v>
      </c>
      <c r="C10" s="17">
        <v>0.23225228234846301</v>
      </c>
      <c r="D10" s="17">
        <v>0.22481855792956701</v>
      </c>
      <c r="E10" s="17">
        <v>0.240634185138491</v>
      </c>
      <c r="F10" s="17"/>
      <c r="G10" s="17">
        <v>0.293178327393602</v>
      </c>
      <c r="H10" s="17">
        <v>0.25890648720528397</v>
      </c>
      <c r="I10" s="17">
        <v>0.22250413109712</v>
      </c>
      <c r="J10" s="17">
        <v>0.208025465745734</v>
      </c>
      <c r="K10" s="17">
        <v>0.188537450238876</v>
      </c>
      <c r="L10" s="17">
        <v>0.22757424391725101</v>
      </c>
      <c r="M10" s="17"/>
      <c r="N10" s="17">
        <v>0.272820375652783</v>
      </c>
      <c r="O10" s="17">
        <v>0.18686182125516401</v>
      </c>
      <c r="P10" s="17">
        <v>0.27368542075763502</v>
      </c>
      <c r="Q10" s="17">
        <v>0.19850745638187101</v>
      </c>
      <c r="R10" s="17"/>
      <c r="S10" s="17">
        <v>0.246713883734894</v>
      </c>
      <c r="T10" s="17">
        <v>0.233920885127997</v>
      </c>
      <c r="U10" s="17">
        <v>0.33715122855979801</v>
      </c>
      <c r="V10" s="17">
        <v>0.234750603254573</v>
      </c>
      <c r="W10" s="17">
        <v>0.21626261844160299</v>
      </c>
      <c r="X10" s="17">
        <v>0.20204684036527101</v>
      </c>
      <c r="Y10" s="17">
        <v>0.14954088884796299</v>
      </c>
      <c r="Z10" s="17">
        <v>0.22075936621522799</v>
      </c>
      <c r="AA10" s="17">
        <v>0.26863668652008799</v>
      </c>
      <c r="AB10" s="17">
        <v>0.22420849594355699</v>
      </c>
      <c r="AC10" s="17">
        <v>0.19382985735487601</v>
      </c>
      <c r="AD10" s="17">
        <v>0.17616435947853401</v>
      </c>
      <c r="AE10" s="17"/>
      <c r="AF10" s="17">
        <v>0.210299253011096</v>
      </c>
      <c r="AG10" s="17">
        <v>0.22951567767856401</v>
      </c>
      <c r="AH10" s="17">
        <v>0.22017002442495401</v>
      </c>
      <c r="AI10" s="17"/>
      <c r="AJ10" s="17">
        <v>0.22117995541714899</v>
      </c>
      <c r="AK10" s="17">
        <v>0.26597183863916901</v>
      </c>
      <c r="AL10" s="17">
        <v>0.25959906052154502</v>
      </c>
      <c r="AM10" s="17">
        <v>6.0207099560771297E-2</v>
      </c>
      <c r="AN10" s="17">
        <v>0.19549190879419501</v>
      </c>
      <c r="AO10" s="17"/>
      <c r="AP10" s="17">
        <v>0.23429960349779899</v>
      </c>
      <c r="AQ10" s="17">
        <v>0.26342456501533901</v>
      </c>
      <c r="AR10" s="17">
        <v>0.345077193143359</v>
      </c>
      <c r="AS10" s="17">
        <v>0.168767886758598</v>
      </c>
      <c r="AT10" s="17">
        <v>0.14606398010245</v>
      </c>
      <c r="AU10" s="17"/>
      <c r="AV10" s="17">
        <v>0.19053182235893901</v>
      </c>
      <c r="AW10" s="17">
        <v>0.23844815123601801</v>
      </c>
      <c r="AX10" s="17">
        <v>0.24893952290250199</v>
      </c>
      <c r="AY10" s="17">
        <v>0.33170214621083199</v>
      </c>
      <c r="AZ10" s="17">
        <v>0.28716134478774902</v>
      </c>
    </row>
    <row r="11" spans="2:52" ht="45">
      <c r="B11" s="18" t="s">
        <v>336</v>
      </c>
      <c r="C11" s="17">
        <v>0.25086086696952098</v>
      </c>
      <c r="D11" s="17">
        <v>0.28818410316793802</v>
      </c>
      <c r="E11" s="17">
        <v>0.21222789959354499</v>
      </c>
      <c r="F11" s="17"/>
      <c r="G11" s="17">
        <v>0.22045187482799999</v>
      </c>
      <c r="H11" s="17">
        <v>0.24591926888924401</v>
      </c>
      <c r="I11" s="17">
        <v>0.22349400919047199</v>
      </c>
      <c r="J11" s="17">
        <v>0.27767354497385099</v>
      </c>
      <c r="K11" s="17">
        <v>0.30644168160125201</v>
      </c>
      <c r="L11" s="17">
        <v>0.24174685932911499</v>
      </c>
      <c r="M11" s="17"/>
      <c r="N11" s="17">
        <v>0.253063763866753</v>
      </c>
      <c r="O11" s="17">
        <v>0.26428940397724998</v>
      </c>
      <c r="P11" s="17">
        <v>0.199244154083665</v>
      </c>
      <c r="Q11" s="17">
        <v>0.27686606070175301</v>
      </c>
      <c r="R11" s="17"/>
      <c r="S11" s="17">
        <v>0.26614058154058501</v>
      </c>
      <c r="T11" s="17">
        <v>0.23289476670054299</v>
      </c>
      <c r="U11" s="17">
        <v>0.23313674215834301</v>
      </c>
      <c r="V11" s="17">
        <v>0.20837406206793599</v>
      </c>
      <c r="W11" s="17">
        <v>0.29269729128451599</v>
      </c>
      <c r="X11" s="17">
        <v>0.222552319764451</v>
      </c>
      <c r="Y11" s="17">
        <v>0.32815753441888001</v>
      </c>
      <c r="Z11" s="17">
        <v>0.349072810360534</v>
      </c>
      <c r="AA11" s="17">
        <v>0.23886941232478501</v>
      </c>
      <c r="AB11" s="17">
        <v>0.23446519404071101</v>
      </c>
      <c r="AC11" s="17">
        <v>0.216809505982618</v>
      </c>
      <c r="AD11" s="17">
        <v>0.22215042841483801</v>
      </c>
      <c r="AE11" s="17"/>
      <c r="AF11" s="17">
        <v>0.24016170845636001</v>
      </c>
      <c r="AG11" s="17">
        <v>0.28202808622539599</v>
      </c>
      <c r="AH11" s="17">
        <v>0.227570530074586</v>
      </c>
      <c r="AI11" s="17"/>
      <c r="AJ11" s="17">
        <v>0.24843427186077899</v>
      </c>
      <c r="AK11" s="17">
        <v>0.27745168044723201</v>
      </c>
      <c r="AL11" s="17">
        <v>0.23775886359817799</v>
      </c>
      <c r="AM11" s="17">
        <v>0.23012253492856999</v>
      </c>
      <c r="AN11" s="17">
        <v>0.20058855775491799</v>
      </c>
      <c r="AO11" s="17"/>
      <c r="AP11" s="17">
        <v>0.26093123326357398</v>
      </c>
      <c r="AQ11" s="17">
        <v>0.26318493098474899</v>
      </c>
      <c r="AR11" s="17">
        <v>0.20074535001225999</v>
      </c>
      <c r="AS11" s="17">
        <v>0.27883985574720199</v>
      </c>
      <c r="AT11" s="17">
        <v>0.27114083068953199</v>
      </c>
      <c r="AU11" s="17"/>
      <c r="AV11" s="17">
        <v>0.27678086774872701</v>
      </c>
      <c r="AW11" s="17">
        <v>0.20545816050240601</v>
      </c>
      <c r="AX11" s="17">
        <v>0.22324980760799201</v>
      </c>
      <c r="AY11" s="17">
        <v>0.32682269771443101</v>
      </c>
      <c r="AZ11" s="17">
        <v>0.26632805632161399</v>
      </c>
    </row>
    <row r="12" spans="2:52" ht="45">
      <c r="B12" s="18" t="s">
        <v>337</v>
      </c>
      <c r="C12" s="17">
        <v>0.135440888636051</v>
      </c>
      <c r="D12" s="17">
        <v>0.13185692765181201</v>
      </c>
      <c r="E12" s="17">
        <v>0.13957155060794199</v>
      </c>
      <c r="F12" s="17"/>
      <c r="G12" s="17">
        <v>0.118882821237374</v>
      </c>
      <c r="H12" s="17">
        <v>0.131008855143561</v>
      </c>
      <c r="I12" s="17">
        <v>0.16583850117270399</v>
      </c>
      <c r="J12" s="17">
        <v>0.14748483815779101</v>
      </c>
      <c r="K12" s="17">
        <v>0.13358207639648201</v>
      </c>
      <c r="L12" s="17">
        <v>0.114118052930822</v>
      </c>
      <c r="M12" s="17"/>
      <c r="N12" s="17">
        <v>0.133753742835379</v>
      </c>
      <c r="O12" s="17">
        <v>0.14310994321913401</v>
      </c>
      <c r="P12" s="17">
        <v>0.149206976742839</v>
      </c>
      <c r="Q12" s="17">
        <v>0.12041459544225</v>
      </c>
      <c r="R12" s="17"/>
      <c r="S12" s="17">
        <v>0.117702141023989</v>
      </c>
      <c r="T12" s="17">
        <v>0.15039408179432801</v>
      </c>
      <c r="U12" s="17">
        <v>6.9150694327759707E-2</v>
      </c>
      <c r="V12" s="17">
        <v>0.171568409615481</v>
      </c>
      <c r="W12" s="17">
        <v>0.229646239834778</v>
      </c>
      <c r="X12" s="17">
        <v>0.15821407952873301</v>
      </c>
      <c r="Y12" s="17">
        <v>0.11122515434586799</v>
      </c>
      <c r="Z12" s="17">
        <v>9.8108928973000303E-2</v>
      </c>
      <c r="AA12" s="17">
        <v>0.114555313668484</v>
      </c>
      <c r="AB12" s="17">
        <v>0.13280348366337399</v>
      </c>
      <c r="AC12" s="17">
        <v>0.14051824585993</v>
      </c>
      <c r="AD12" s="17">
        <v>0.125834686088765</v>
      </c>
      <c r="AE12" s="17"/>
      <c r="AF12" s="17">
        <v>0.16576511512255501</v>
      </c>
      <c r="AG12" s="17">
        <v>0.118923650167038</v>
      </c>
      <c r="AH12" s="17">
        <v>9.7433986092484895E-2</v>
      </c>
      <c r="AI12" s="17"/>
      <c r="AJ12" s="17">
        <v>0.149121226359342</v>
      </c>
      <c r="AK12" s="17">
        <v>0.12504504463750499</v>
      </c>
      <c r="AL12" s="17">
        <v>0.19213924787256501</v>
      </c>
      <c r="AM12" s="17">
        <v>6.3891469526411296E-2</v>
      </c>
      <c r="AN12" s="17">
        <v>0.135708134062244</v>
      </c>
      <c r="AO12" s="17"/>
      <c r="AP12" s="17">
        <v>0.117093354084534</v>
      </c>
      <c r="AQ12" s="17">
        <v>0.128872577712145</v>
      </c>
      <c r="AR12" s="17">
        <v>0.19085241172978701</v>
      </c>
      <c r="AS12" s="17">
        <v>0.163254479186871</v>
      </c>
      <c r="AT12" s="17">
        <v>0.108976101061493</v>
      </c>
      <c r="AU12" s="17"/>
      <c r="AV12" s="17">
        <v>0.13257728401684099</v>
      </c>
      <c r="AW12" s="17">
        <v>0.15673310922712599</v>
      </c>
      <c r="AX12" s="17">
        <v>0.13619966253756299</v>
      </c>
      <c r="AY12" s="17">
        <v>7.4353932656117297E-2</v>
      </c>
      <c r="AZ12" s="17">
        <v>9.9473517962390998E-2</v>
      </c>
    </row>
    <row r="13" spans="2:52" ht="45">
      <c r="B13" s="18" t="s">
        <v>338</v>
      </c>
      <c r="C13" s="17">
        <v>8.53417131599115E-2</v>
      </c>
      <c r="D13" s="17">
        <v>7.4610252804781105E-2</v>
      </c>
      <c r="E13" s="17">
        <v>9.6488059511044999E-2</v>
      </c>
      <c r="F13" s="17"/>
      <c r="G13" s="17">
        <v>5.5098634245759101E-2</v>
      </c>
      <c r="H13" s="17">
        <v>0.12233040831532301</v>
      </c>
      <c r="I13" s="17">
        <v>9.4669013751921799E-2</v>
      </c>
      <c r="J13" s="17">
        <v>8.5406378274874004E-2</v>
      </c>
      <c r="K13" s="17">
        <v>6.1609998754414502E-2</v>
      </c>
      <c r="L13" s="17">
        <v>8.34968348164183E-2</v>
      </c>
      <c r="M13" s="17"/>
      <c r="N13" s="17">
        <v>6.6206898637647796E-2</v>
      </c>
      <c r="O13" s="17">
        <v>9.8680561874058395E-2</v>
      </c>
      <c r="P13" s="17">
        <v>8.5788304267110704E-2</v>
      </c>
      <c r="Q13" s="17">
        <v>9.4974936265921697E-2</v>
      </c>
      <c r="R13" s="17"/>
      <c r="S13" s="17">
        <v>6.0402456037701502E-2</v>
      </c>
      <c r="T13" s="17">
        <v>7.7397829834563794E-2</v>
      </c>
      <c r="U13" s="17">
        <v>9.3202486690501393E-2</v>
      </c>
      <c r="V13" s="17">
        <v>5.7327658305347598E-2</v>
      </c>
      <c r="W13" s="17">
        <v>0.11146421438014401</v>
      </c>
      <c r="X13" s="17">
        <v>8.0474602471823004E-2</v>
      </c>
      <c r="Y13" s="17">
        <v>0.12253477971882699</v>
      </c>
      <c r="Z13" s="17">
        <v>0.19784610235557501</v>
      </c>
      <c r="AA13" s="17">
        <v>6.7689738523787804E-2</v>
      </c>
      <c r="AB13" s="17">
        <v>9.6485068288071296E-2</v>
      </c>
      <c r="AC13" s="17">
        <v>3.41258473156325E-2</v>
      </c>
      <c r="AD13" s="17">
        <v>0.15192269077944001</v>
      </c>
      <c r="AE13" s="17"/>
      <c r="AF13" s="17">
        <v>9.2931156676255594E-2</v>
      </c>
      <c r="AG13" s="17">
        <v>8.8413377985866806E-2</v>
      </c>
      <c r="AH13" s="17">
        <v>7.1101557741340193E-2</v>
      </c>
      <c r="AI13" s="17"/>
      <c r="AJ13" s="17">
        <v>8.0444771028824094E-2</v>
      </c>
      <c r="AK13" s="17">
        <v>8.8574913309135694E-2</v>
      </c>
      <c r="AL13" s="17">
        <v>7.3075439147834695E-2</v>
      </c>
      <c r="AM13" s="17">
        <v>0.203528685150132</v>
      </c>
      <c r="AN13" s="17">
        <v>5.9456100397995197E-2</v>
      </c>
      <c r="AO13" s="17"/>
      <c r="AP13" s="17">
        <v>8.5723967009744204E-2</v>
      </c>
      <c r="AQ13" s="17">
        <v>8.5598853811891001E-2</v>
      </c>
      <c r="AR13" s="17">
        <v>4.07745297174456E-2</v>
      </c>
      <c r="AS13" s="17">
        <v>0.13313621684131399</v>
      </c>
      <c r="AT13" s="17">
        <v>5.4549942564852599E-2</v>
      </c>
      <c r="AU13" s="17"/>
      <c r="AV13" s="17">
        <v>0.113277262684834</v>
      </c>
      <c r="AW13" s="17">
        <v>9.5682633467592898E-2</v>
      </c>
      <c r="AX13" s="17">
        <v>8.9027796626897901E-2</v>
      </c>
      <c r="AY13" s="17">
        <v>1.1518538372798599E-2</v>
      </c>
      <c r="AZ13" s="17">
        <v>0</v>
      </c>
    </row>
    <row r="14" spans="2:52" ht="30">
      <c r="B14" s="18" t="s">
        <v>339</v>
      </c>
      <c r="C14" s="17">
        <v>4.6216878618394901E-2</v>
      </c>
      <c r="D14" s="17">
        <v>3.5308310750639803E-2</v>
      </c>
      <c r="E14" s="17">
        <v>5.73924813672037E-2</v>
      </c>
      <c r="F14" s="17"/>
      <c r="G14" s="17">
        <v>4.1089637504777003E-2</v>
      </c>
      <c r="H14" s="17">
        <v>3.4431525521182497E-2</v>
      </c>
      <c r="I14" s="17">
        <v>4.4653473610974798E-2</v>
      </c>
      <c r="J14" s="17">
        <v>3.0930549807183301E-2</v>
      </c>
      <c r="K14" s="17">
        <v>6.1433203852152299E-2</v>
      </c>
      <c r="L14" s="17">
        <v>6.31584578698344E-2</v>
      </c>
      <c r="M14" s="17"/>
      <c r="N14" s="17">
        <v>4.52613295039343E-2</v>
      </c>
      <c r="O14" s="17">
        <v>5.2771056582752301E-2</v>
      </c>
      <c r="P14" s="17">
        <v>2.4621923810934601E-2</v>
      </c>
      <c r="Q14" s="17">
        <v>5.76658544773853E-2</v>
      </c>
      <c r="R14" s="17"/>
      <c r="S14" s="17">
        <v>7.2409979681983594E-2</v>
      </c>
      <c r="T14" s="17">
        <v>2.26669222944385E-2</v>
      </c>
      <c r="U14" s="17">
        <v>5.00400592220571E-2</v>
      </c>
      <c r="V14" s="17">
        <v>6.1831030864330103E-2</v>
      </c>
      <c r="W14" s="17">
        <v>2.31951831053826E-2</v>
      </c>
      <c r="X14" s="17">
        <v>5.1397983872358201E-2</v>
      </c>
      <c r="Y14" s="17">
        <v>8.60379930375062E-2</v>
      </c>
      <c r="Z14" s="17">
        <v>2.0524620011717901E-2</v>
      </c>
      <c r="AA14" s="17">
        <v>7.61056780883561E-3</v>
      </c>
      <c r="AB14" s="17">
        <v>3.5236450540119202E-2</v>
      </c>
      <c r="AC14" s="17">
        <v>6.23961665805478E-2</v>
      </c>
      <c r="AD14" s="17">
        <v>7.0647141529157201E-2</v>
      </c>
      <c r="AE14" s="17"/>
      <c r="AF14" s="17">
        <v>5.51763243436093E-2</v>
      </c>
      <c r="AG14" s="17">
        <v>4.3494029936374301E-2</v>
      </c>
      <c r="AH14" s="17">
        <v>4.4823364173010499E-2</v>
      </c>
      <c r="AI14" s="17"/>
      <c r="AJ14" s="17">
        <v>4.8631538420779101E-2</v>
      </c>
      <c r="AK14" s="17">
        <v>3.69739666299468E-2</v>
      </c>
      <c r="AL14" s="17">
        <v>1.5923293055546201E-2</v>
      </c>
      <c r="AM14" s="17">
        <v>7.4133961423136704E-2</v>
      </c>
      <c r="AN14" s="17">
        <v>4.87297743621515E-2</v>
      </c>
      <c r="AO14" s="17"/>
      <c r="AP14" s="17">
        <v>6.2285757293807101E-2</v>
      </c>
      <c r="AQ14" s="17">
        <v>2.6764630383966499E-2</v>
      </c>
      <c r="AR14" s="17">
        <v>5.4273746898901597E-2</v>
      </c>
      <c r="AS14" s="17">
        <v>4.3859287107961699E-2</v>
      </c>
      <c r="AT14" s="17">
        <v>4.1681631108307297E-2</v>
      </c>
      <c r="AU14" s="17"/>
      <c r="AV14" s="17">
        <v>6.1490057373901397E-2</v>
      </c>
      <c r="AW14" s="17">
        <v>2.4520336844536E-2</v>
      </c>
      <c r="AX14" s="17">
        <v>4.1176148640868902E-2</v>
      </c>
      <c r="AY14" s="17">
        <v>4.6980090686264998E-2</v>
      </c>
      <c r="AZ14" s="17">
        <v>6.8603047066060199E-2</v>
      </c>
    </row>
    <row r="15" spans="2:52">
      <c r="B15" s="18" t="s">
        <v>107</v>
      </c>
      <c r="C15" s="19">
        <v>0.16275144194246999</v>
      </c>
      <c r="D15" s="19">
        <v>0.155077182906875</v>
      </c>
      <c r="E15" s="19">
        <v>0.16925107238796899</v>
      </c>
      <c r="F15" s="19"/>
      <c r="G15" s="19">
        <v>0.120030384080115</v>
      </c>
      <c r="H15" s="19">
        <v>0.11130186384108599</v>
      </c>
      <c r="I15" s="19">
        <v>0.143444911705148</v>
      </c>
      <c r="J15" s="19">
        <v>0.175509714224031</v>
      </c>
      <c r="K15" s="19">
        <v>0.211979219124588</v>
      </c>
      <c r="L15" s="19">
        <v>0.206277424726796</v>
      </c>
      <c r="M15" s="19"/>
      <c r="N15" s="19">
        <v>0.14959349333067401</v>
      </c>
      <c r="O15" s="19">
        <v>0.167992498071104</v>
      </c>
      <c r="P15" s="19">
        <v>0.15143685835561799</v>
      </c>
      <c r="Q15" s="19">
        <v>0.18325875214065299</v>
      </c>
      <c r="R15" s="19"/>
      <c r="S15" s="19">
        <v>0.124364053201953</v>
      </c>
      <c r="T15" s="19">
        <v>0.20640941162920001</v>
      </c>
      <c r="U15" s="19">
        <v>0.155157031813171</v>
      </c>
      <c r="V15" s="19">
        <v>0.21192871335632499</v>
      </c>
      <c r="W15" s="19">
        <v>6.14737243415008E-2</v>
      </c>
      <c r="X15" s="19">
        <v>0.14451435647515401</v>
      </c>
      <c r="Y15" s="19">
        <v>0.163375427875212</v>
      </c>
      <c r="Z15" s="19">
        <v>9.2313432583265104E-2</v>
      </c>
      <c r="AA15" s="19">
        <v>0.193947101544762</v>
      </c>
      <c r="AB15" s="19">
        <v>0.21343668150409201</v>
      </c>
      <c r="AC15" s="19">
        <v>0.18624256697467101</v>
      </c>
      <c r="AD15" s="19">
        <v>0.14961409225452699</v>
      </c>
      <c r="AE15" s="19"/>
      <c r="AF15" s="19">
        <v>0.17154152544697801</v>
      </c>
      <c r="AG15" s="19">
        <v>0.135290817765956</v>
      </c>
      <c r="AH15" s="19">
        <v>0.21830537058837499</v>
      </c>
      <c r="AI15" s="19"/>
      <c r="AJ15" s="19">
        <v>0.18139909046451</v>
      </c>
      <c r="AK15" s="19">
        <v>9.9700641173350493E-2</v>
      </c>
      <c r="AL15" s="19">
        <v>0.125995193630286</v>
      </c>
      <c r="AM15" s="19">
        <v>0.25158799998074399</v>
      </c>
      <c r="AN15" s="19">
        <v>0.25988948096402498</v>
      </c>
      <c r="AO15" s="19"/>
      <c r="AP15" s="19">
        <v>0.16724083786659</v>
      </c>
      <c r="AQ15" s="19">
        <v>0.12309462179804501</v>
      </c>
      <c r="AR15" s="19">
        <v>7.4612627113870303E-2</v>
      </c>
      <c r="AS15" s="19">
        <v>0.16448555398404699</v>
      </c>
      <c r="AT15" s="19">
        <v>0.334811562395464</v>
      </c>
      <c r="AU15" s="19"/>
      <c r="AV15" s="19">
        <v>0.158706316950052</v>
      </c>
      <c r="AW15" s="19">
        <v>0.18566338029308699</v>
      </c>
      <c r="AX15" s="19">
        <v>0.15215994691019499</v>
      </c>
      <c r="AY15" s="19">
        <v>0.135526092325785</v>
      </c>
      <c r="AZ15" s="19">
        <v>8.4275562517310498E-2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966</v>
      </c>
      <c r="D7" s="10">
        <v>534</v>
      </c>
      <c r="E7" s="10">
        <v>431</v>
      </c>
      <c r="F7" s="10"/>
      <c r="G7" s="10">
        <v>107</v>
      </c>
      <c r="H7" s="10">
        <v>147</v>
      </c>
      <c r="I7" s="10">
        <v>180</v>
      </c>
      <c r="J7" s="10">
        <v>158</v>
      </c>
      <c r="K7" s="10">
        <v>145</v>
      </c>
      <c r="L7" s="10">
        <v>229</v>
      </c>
      <c r="M7" s="10"/>
      <c r="N7" s="10">
        <v>268</v>
      </c>
      <c r="O7" s="10">
        <v>285</v>
      </c>
      <c r="P7" s="10">
        <v>191</v>
      </c>
      <c r="Q7" s="10">
        <v>219</v>
      </c>
      <c r="R7" s="10"/>
      <c r="S7" s="10">
        <v>138</v>
      </c>
      <c r="T7" s="10">
        <v>154</v>
      </c>
      <c r="U7" s="10">
        <v>74</v>
      </c>
      <c r="V7" s="10">
        <v>91</v>
      </c>
      <c r="W7" s="10">
        <v>72</v>
      </c>
      <c r="X7" s="10">
        <v>92</v>
      </c>
      <c r="Y7" s="10">
        <v>68</v>
      </c>
      <c r="Z7" s="10">
        <v>47</v>
      </c>
      <c r="AA7" s="10">
        <v>102</v>
      </c>
      <c r="AB7" s="10">
        <v>62</v>
      </c>
      <c r="AC7" s="10">
        <v>40</v>
      </c>
      <c r="AD7" s="10">
        <v>26</v>
      </c>
      <c r="AE7" s="10"/>
      <c r="AF7" s="10">
        <v>339</v>
      </c>
      <c r="AG7" s="10">
        <v>410</v>
      </c>
      <c r="AH7" s="10">
        <v>140</v>
      </c>
      <c r="AI7" s="10"/>
      <c r="AJ7" s="10">
        <v>350</v>
      </c>
      <c r="AK7" s="10">
        <v>290</v>
      </c>
      <c r="AL7" s="10">
        <v>54</v>
      </c>
      <c r="AM7" s="10">
        <v>13</v>
      </c>
      <c r="AN7" s="10">
        <v>127</v>
      </c>
      <c r="AO7" s="10"/>
      <c r="AP7" s="10">
        <v>195</v>
      </c>
      <c r="AQ7" s="10">
        <v>386</v>
      </c>
      <c r="AR7" s="10">
        <v>67</v>
      </c>
      <c r="AS7" s="10">
        <v>110</v>
      </c>
      <c r="AT7" s="10">
        <v>87</v>
      </c>
      <c r="AU7" s="10"/>
      <c r="AV7" s="10">
        <v>258</v>
      </c>
      <c r="AW7" s="10">
        <v>199</v>
      </c>
      <c r="AX7" s="10">
        <v>277</v>
      </c>
      <c r="AY7" s="10">
        <v>106</v>
      </c>
      <c r="AZ7" s="10">
        <v>14</v>
      </c>
    </row>
    <row r="8" spans="2:52" ht="30" customHeight="1">
      <c r="B8" s="11" t="s">
        <v>68</v>
      </c>
      <c r="C8" s="11">
        <v>962</v>
      </c>
      <c r="D8" s="11">
        <v>526</v>
      </c>
      <c r="E8" s="11">
        <v>435</v>
      </c>
      <c r="F8" s="11"/>
      <c r="G8" s="11">
        <v>116</v>
      </c>
      <c r="H8" s="11">
        <v>147</v>
      </c>
      <c r="I8" s="11">
        <v>178</v>
      </c>
      <c r="J8" s="11">
        <v>156</v>
      </c>
      <c r="K8" s="11">
        <v>140</v>
      </c>
      <c r="L8" s="11">
        <v>225</v>
      </c>
      <c r="M8" s="11"/>
      <c r="N8" s="11">
        <v>241</v>
      </c>
      <c r="O8" s="11">
        <v>260</v>
      </c>
      <c r="P8" s="11">
        <v>224</v>
      </c>
      <c r="Q8" s="11">
        <v>235</v>
      </c>
      <c r="R8" s="11"/>
      <c r="S8" s="11">
        <v>141</v>
      </c>
      <c r="T8" s="11">
        <v>144</v>
      </c>
      <c r="U8" s="11">
        <v>72</v>
      </c>
      <c r="V8" s="11">
        <v>90</v>
      </c>
      <c r="W8" s="11">
        <v>70</v>
      </c>
      <c r="X8" s="11">
        <v>95</v>
      </c>
      <c r="Y8" s="11">
        <v>62</v>
      </c>
      <c r="Z8" s="11">
        <v>43</v>
      </c>
      <c r="AA8" s="11">
        <v>97</v>
      </c>
      <c r="AB8" s="11">
        <v>79</v>
      </c>
      <c r="AC8" s="11">
        <v>41</v>
      </c>
      <c r="AD8" s="11">
        <v>29</v>
      </c>
      <c r="AE8" s="11"/>
      <c r="AF8" s="11">
        <v>337</v>
      </c>
      <c r="AG8" s="11">
        <v>404</v>
      </c>
      <c r="AH8" s="11">
        <v>142</v>
      </c>
      <c r="AI8" s="11"/>
      <c r="AJ8" s="11">
        <v>341</v>
      </c>
      <c r="AK8" s="11">
        <v>285</v>
      </c>
      <c r="AL8" s="11">
        <v>52</v>
      </c>
      <c r="AM8" s="11">
        <v>12</v>
      </c>
      <c r="AN8" s="11">
        <v>129</v>
      </c>
      <c r="AO8" s="11"/>
      <c r="AP8" s="11">
        <v>190</v>
      </c>
      <c r="AQ8" s="11">
        <v>386</v>
      </c>
      <c r="AR8" s="11">
        <v>65</v>
      </c>
      <c r="AS8" s="11">
        <v>107</v>
      </c>
      <c r="AT8" s="11">
        <v>87</v>
      </c>
      <c r="AU8" s="11"/>
      <c r="AV8" s="11">
        <v>264</v>
      </c>
      <c r="AW8" s="11">
        <v>203</v>
      </c>
      <c r="AX8" s="11">
        <v>274</v>
      </c>
      <c r="AY8" s="11">
        <v>99</v>
      </c>
      <c r="AZ8" s="11">
        <v>11</v>
      </c>
    </row>
    <row r="9" spans="2:52" ht="45">
      <c r="B9" s="18" t="s">
        <v>334</v>
      </c>
      <c r="C9" s="17">
        <v>6.6517711948785002E-2</v>
      </c>
      <c r="D9" s="17">
        <v>7.3090328082481004E-2</v>
      </c>
      <c r="E9" s="17">
        <v>5.8730735746760597E-2</v>
      </c>
      <c r="F9" s="17"/>
      <c r="G9" s="17">
        <v>0.10709364267270099</v>
      </c>
      <c r="H9" s="17">
        <v>8.7172525131921696E-2</v>
      </c>
      <c r="I9" s="17">
        <v>6.7467543990211598E-2</v>
      </c>
      <c r="J9" s="17">
        <v>5.6487233798571602E-2</v>
      </c>
      <c r="K9" s="17">
        <v>6.5410905140122003E-2</v>
      </c>
      <c r="L9" s="17">
        <v>3.8958765264885099E-2</v>
      </c>
      <c r="M9" s="17"/>
      <c r="N9" s="17">
        <v>9.8350479755897502E-2</v>
      </c>
      <c r="O9" s="17">
        <v>7.01737820443806E-2</v>
      </c>
      <c r="P9" s="17">
        <v>5.8879269234095602E-2</v>
      </c>
      <c r="Q9" s="17">
        <v>3.7916850931240802E-2</v>
      </c>
      <c r="R9" s="17"/>
      <c r="S9" s="17">
        <v>0.11550924144529701</v>
      </c>
      <c r="T9" s="17">
        <v>6.3740185597346399E-2</v>
      </c>
      <c r="U9" s="17">
        <v>2.4372773782990399E-2</v>
      </c>
      <c r="V9" s="17">
        <v>6.4799195870212004E-2</v>
      </c>
      <c r="W9" s="17">
        <v>3.9367185375692601E-2</v>
      </c>
      <c r="X9" s="17">
        <v>8.3485252968196103E-2</v>
      </c>
      <c r="Y9" s="17">
        <v>4.25862905746901E-2</v>
      </c>
      <c r="Z9" s="17">
        <v>8.40187699197988E-2</v>
      </c>
      <c r="AA9" s="17">
        <v>2.80331450434298E-2</v>
      </c>
      <c r="AB9" s="17">
        <v>6.3494544860656699E-2</v>
      </c>
      <c r="AC9" s="17">
        <v>0.10394354659648</v>
      </c>
      <c r="AD9" s="17">
        <v>7.24768604033008E-2</v>
      </c>
      <c r="AE9" s="17"/>
      <c r="AF9" s="17">
        <v>6.8616346899977004E-2</v>
      </c>
      <c r="AG9" s="17">
        <v>7.7460454694541797E-2</v>
      </c>
      <c r="AH9" s="17">
        <v>4.5638754368330002E-2</v>
      </c>
      <c r="AI9" s="17"/>
      <c r="AJ9" s="17">
        <v>8.3288485430328699E-2</v>
      </c>
      <c r="AK9" s="17">
        <v>8.6350598863838696E-2</v>
      </c>
      <c r="AL9" s="17">
        <v>5.3013399850786798E-2</v>
      </c>
      <c r="AM9" s="17">
        <v>5.16926150132467E-2</v>
      </c>
      <c r="AN9" s="17">
        <v>1.43573491640631E-2</v>
      </c>
      <c r="AO9" s="17"/>
      <c r="AP9" s="17">
        <v>8.9720247313634302E-2</v>
      </c>
      <c r="AQ9" s="17">
        <v>7.0019902853184393E-2</v>
      </c>
      <c r="AR9" s="17">
        <v>9.2112886931382004E-2</v>
      </c>
      <c r="AS9" s="17">
        <v>4.2957339261682499E-2</v>
      </c>
      <c r="AT9" s="17">
        <v>1.9951036245256602E-2</v>
      </c>
      <c r="AU9" s="17"/>
      <c r="AV9" s="17">
        <v>4.06448114277526E-2</v>
      </c>
      <c r="AW9" s="17">
        <v>4.6899022103321898E-2</v>
      </c>
      <c r="AX9" s="17">
        <v>7.7022426016112103E-2</v>
      </c>
      <c r="AY9" s="17">
        <v>0.134917650432793</v>
      </c>
      <c r="AZ9" s="17">
        <v>0.26039333841939399</v>
      </c>
    </row>
    <row r="10" spans="2:52" ht="45">
      <c r="B10" s="18" t="s">
        <v>335</v>
      </c>
      <c r="C10" s="17">
        <v>0.17326024568018999</v>
      </c>
      <c r="D10" s="17">
        <v>0.17017683866647301</v>
      </c>
      <c r="E10" s="17">
        <v>0.17737177416988401</v>
      </c>
      <c r="F10" s="17"/>
      <c r="G10" s="17">
        <v>0.26379053398764701</v>
      </c>
      <c r="H10" s="17">
        <v>0.22876282501929901</v>
      </c>
      <c r="I10" s="17">
        <v>0.199329066277421</v>
      </c>
      <c r="J10" s="17">
        <v>0.1171480614108</v>
      </c>
      <c r="K10" s="17">
        <v>0.14826146852379399</v>
      </c>
      <c r="L10" s="17">
        <v>0.124035460914024</v>
      </c>
      <c r="M10" s="17"/>
      <c r="N10" s="17">
        <v>0.155175272727955</v>
      </c>
      <c r="O10" s="17">
        <v>0.202758376258979</v>
      </c>
      <c r="P10" s="17">
        <v>0.178759755408788</v>
      </c>
      <c r="Q10" s="17">
        <v>0.155978227068792</v>
      </c>
      <c r="R10" s="17"/>
      <c r="S10" s="17">
        <v>0.205663488732127</v>
      </c>
      <c r="T10" s="17">
        <v>0.15867601369710399</v>
      </c>
      <c r="U10" s="17">
        <v>0.15454037004415699</v>
      </c>
      <c r="V10" s="17">
        <v>0.175565720735752</v>
      </c>
      <c r="W10" s="17">
        <v>0.15797731946037499</v>
      </c>
      <c r="X10" s="17">
        <v>0.20520057595435701</v>
      </c>
      <c r="Y10" s="17">
        <v>0.13336986032875101</v>
      </c>
      <c r="Z10" s="17">
        <v>0.227067092502797</v>
      </c>
      <c r="AA10" s="17">
        <v>0.14566238853583399</v>
      </c>
      <c r="AB10" s="17">
        <v>0.16813443933976099</v>
      </c>
      <c r="AC10" s="17">
        <v>0.159703564464865</v>
      </c>
      <c r="AD10" s="17">
        <v>0.19180113978670099</v>
      </c>
      <c r="AE10" s="17"/>
      <c r="AF10" s="17">
        <v>0.15869501745226799</v>
      </c>
      <c r="AG10" s="17">
        <v>0.18392109886978</v>
      </c>
      <c r="AH10" s="17">
        <v>0.132733697969589</v>
      </c>
      <c r="AI10" s="17"/>
      <c r="AJ10" s="17">
        <v>0.18939950276603801</v>
      </c>
      <c r="AK10" s="17">
        <v>0.17620684298400699</v>
      </c>
      <c r="AL10" s="17">
        <v>9.26303914255132E-2</v>
      </c>
      <c r="AM10" s="17">
        <v>0</v>
      </c>
      <c r="AN10" s="17">
        <v>0.13063217523453899</v>
      </c>
      <c r="AO10" s="17"/>
      <c r="AP10" s="17">
        <v>0.20706128145733399</v>
      </c>
      <c r="AQ10" s="17">
        <v>0.183967893797094</v>
      </c>
      <c r="AR10" s="17">
        <v>0.16573674419965401</v>
      </c>
      <c r="AS10" s="17">
        <v>0.15753026325987701</v>
      </c>
      <c r="AT10" s="17">
        <v>8.0715949015629604E-2</v>
      </c>
      <c r="AU10" s="17"/>
      <c r="AV10" s="17">
        <v>0.15652023725342801</v>
      </c>
      <c r="AW10" s="17">
        <v>0.18059412003200601</v>
      </c>
      <c r="AX10" s="17">
        <v>0.214119834049813</v>
      </c>
      <c r="AY10" s="17">
        <v>0.156661927469879</v>
      </c>
      <c r="AZ10" s="17">
        <v>0</v>
      </c>
    </row>
    <row r="11" spans="2:52" ht="45">
      <c r="B11" s="18" t="s">
        <v>336</v>
      </c>
      <c r="C11" s="17">
        <v>0.19792275791043801</v>
      </c>
      <c r="D11" s="17">
        <v>0.21997155795289</v>
      </c>
      <c r="E11" s="17">
        <v>0.17174366300987601</v>
      </c>
      <c r="F11" s="17"/>
      <c r="G11" s="17">
        <v>0.15080535403463699</v>
      </c>
      <c r="H11" s="17">
        <v>0.233316582033049</v>
      </c>
      <c r="I11" s="17">
        <v>0.21224825467250699</v>
      </c>
      <c r="J11" s="17">
        <v>0.21807095491904299</v>
      </c>
      <c r="K11" s="17">
        <v>0.179490280346181</v>
      </c>
      <c r="L11" s="17">
        <v>0.185462516988916</v>
      </c>
      <c r="M11" s="17"/>
      <c r="N11" s="17">
        <v>0.19092459137703099</v>
      </c>
      <c r="O11" s="17">
        <v>0.23401247889795301</v>
      </c>
      <c r="P11" s="17">
        <v>0.185863366624968</v>
      </c>
      <c r="Q11" s="17">
        <v>0.17486175022318501</v>
      </c>
      <c r="R11" s="17"/>
      <c r="S11" s="17">
        <v>0.234823647789422</v>
      </c>
      <c r="T11" s="17">
        <v>0.16021873968040401</v>
      </c>
      <c r="U11" s="17">
        <v>0.24976595107927599</v>
      </c>
      <c r="V11" s="17">
        <v>0.233592024833703</v>
      </c>
      <c r="W11" s="17">
        <v>0.178890912956956</v>
      </c>
      <c r="X11" s="17">
        <v>0.215439685504937</v>
      </c>
      <c r="Y11" s="17">
        <v>0.15965935187653499</v>
      </c>
      <c r="Z11" s="17">
        <v>0.144505778588116</v>
      </c>
      <c r="AA11" s="17">
        <v>0.198683359918785</v>
      </c>
      <c r="AB11" s="17">
        <v>0.22289231959858799</v>
      </c>
      <c r="AC11" s="17">
        <v>0.150898181862515</v>
      </c>
      <c r="AD11" s="17">
        <v>0.10896784099689601</v>
      </c>
      <c r="AE11" s="17"/>
      <c r="AF11" s="17">
        <v>0.19343731145889101</v>
      </c>
      <c r="AG11" s="17">
        <v>0.21909079809763499</v>
      </c>
      <c r="AH11" s="17">
        <v>0.182785894372507</v>
      </c>
      <c r="AI11" s="17"/>
      <c r="AJ11" s="17">
        <v>0.18543639891879801</v>
      </c>
      <c r="AK11" s="17">
        <v>0.21386956776046301</v>
      </c>
      <c r="AL11" s="17">
        <v>0.19042760684349599</v>
      </c>
      <c r="AM11" s="17">
        <v>0.32344450303595101</v>
      </c>
      <c r="AN11" s="17">
        <v>0.207283471903174</v>
      </c>
      <c r="AO11" s="17"/>
      <c r="AP11" s="17">
        <v>0.206468901023594</v>
      </c>
      <c r="AQ11" s="17">
        <v>0.225198068598356</v>
      </c>
      <c r="AR11" s="17">
        <v>0.22359375096270601</v>
      </c>
      <c r="AS11" s="17">
        <v>0.19950157370728999</v>
      </c>
      <c r="AT11" s="17">
        <v>0.11853669144409</v>
      </c>
      <c r="AU11" s="17"/>
      <c r="AV11" s="17">
        <v>0.20215328126246801</v>
      </c>
      <c r="AW11" s="17">
        <v>0.177832614843873</v>
      </c>
      <c r="AX11" s="17">
        <v>0.20083095057654299</v>
      </c>
      <c r="AY11" s="17">
        <v>0.20343173157142699</v>
      </c>
      <c r="AZ11" s="17">
        <v>0.22354728800902601</v>
      </c>
    </row>
    <row r="12" spans="2:52" ht="45">
      <c r="B12" s="18" t="s">
        <v>337</v>
      </c>
      <c r="C12" s="17">
        <v>0.14228077941950601</v>
      </c>
      <c r="D12" s="17">
        <v>0.14907049108243001</v>
      </c>
      <c r="E12" s="17">
        <v>0.134401538214525</v>
      </c>
      <c r="F12" s="17"/>
      <c r="G12" s="17">
        <v>0.161720426504466</v>
      </c>
      <c r="H12" s="17">
        <v>0.135399411490123</v>
      </c>
      <c r="I12" s="17">
        <v>0.16350764709544499</v>
      </c>
      <c r="J12" s="17">
        <v>0.13279339018719499</v>
      </c>
      <c r="K12" s="17">
        <v>8.1746402043853694E-2</v>
      </c>
      <c r="L12" s="17">
        <v>0.16413362275749499</v>
      </c>
      <c r="M12" s="17"/>
      <c r="N12" s="17">
        <v>0.150883105567546</v>
      </c>
      <c r="O12" s="17">
        <v>0.13187237900505899</v>
      </c>
      <c r="P12" s="17">
        <v>0.16894168176081201</v>
      </c>
      <c r="Q12" s="17">
        <v>0.121255482874927</v>
      </c>
      <c r="R12" s="17"/>
      <c r="S12" s="17">
        <v>9.2292815850220394E-2</v>
      </c>
      <c r="T12" s="17">
        <v>0.11289545461801299</v>
      </c>
      <c r="U12" s="17">
        <v>0.22494289989251801</v>
      </c>
      <c r="V12" s="17">
        <v>5.8288490959320802E-2</v>
      </c>
      <c r="W12" s="17">
        <v>0.19374190760822299</v>
      </c>
      <c r="X12" s="17">
        <v>7.0719204330381494E-2</v>
      </c>
      <c r="Y12" s="17">
        <v>0.18194695079852799</v>
      </c>
      <c r="Z12" s="17">
        <v>0.213696013924496</v>
      </c>
      <c r="AA12" s="17">
        <v>0.20041060092304</v>
      </c>
      <c r="AB12" s="17">
        <v>0.153346007387545</v>
      </c>
      <c r="AC12" s="17">
        <v>0.20100468259361301</v>
      </c>
      <c r="AD12" s="17">
        <v>0.20075426524321699</v>
      </c>
      <c r="AE12" s="17"/>
      <c r="AF12" s="17">
        <v>0.13342476547604401</v>
      </c>
      <c r="AG12" s="17">
        <v>0.15811315132520301</v>
      </c>
      <c r="AH12" s="17">
        <v>0.11793112726693999</v>
      </c>
      <c r="AI12" s="17"/>
      <c r="AJ12" s="17">
        <v>0.114025444554651</v>
      </c>
      <c r="AK12" s="17">
        <v>0.18585042404961799</v>
      </c>
      <c r="AL12" s="17">
        <v>0.237988857225339</v>
      </c>
      <c r="AM12" s="17">
        <v>0.14640898802561</v>
      </c>
      <c r="AN12" s="17">
        <v>0.11173100213564199</v>
      </c>
      <c r="AO12" s="17"/>
      <c r="AP12" s="17">
        <v>0.11561139875847599</v>
      </c>
      <c r="AQ12" s="17">
        <v>0.15595936128176699</v>
      </c>
      <c r="AR12" s="17">
        <v>0.22621352939299499</v>
      </c>
      <c r="AS12" s="17">
        <v>0.10797801673620799</v>
      </c>
      <c r="AT12" s="17">
        <v>8.1930441560488093E-2</v>
      </c>
      <c r="AU12" s="17"/>
      <c r="AV12" s="17">
        <v>0.119792457365293</v>
      </c>
      <c r="AW12" s="17">
        <v>0.116882072131113</v>
      </c>
      <c r="AX12" s="17">
        <v>0.15905485081930701</v>
      </c>
      <c r="AY12" s="17">
        <v>0.180526744545115</v>
      </c>
      <c r="AZ12" s="17">
        <v>0.13419095464334299</v>
      </c>
    </row>
    <row r="13" spans="2:52" ht="45">
      <c r="B13" s="18" t="s">
        <v>338</v>
      </c>
      <c r="C13" s="17">
        <v>0.111896890576045</v>
      </c>
      <c r="D13" s="17">
        <v>0.114920561889682</v>
      </c>
      <c r="E13" s="17">
        <v>0.106254750986065</v>
      </c>
      <c r="F13" s="17"/>
      <c r="G13" s="17">
        <v>0.18392812230348399</v>
      </c>
      <c r="H13" s="17">
        <v>0.126972044319659</v>
      </c>
      <c r="I13" s="17">
        <v>8.51940768093538E-2</v>
      </c>
      <c r="J13" s="17">
        <v>0.101612838512231</v>
      </c>
      <c r="K13" s="17">
        <v>9.4622366599867794E-2</v>
      </c>
      <c r="L13" s="17">
        <v>0.10370473977431</v>
      </c>
      <c r="M13" s="17"/>
      <c r="N13" s="17">
        <v>9.5500342658167897E-2</v>
      </c>
      <c r="O13" s="17">
        <v>0.106893278049812</v>
      </c>
      <c r="P13" s="17">
        <v>0.12625878568795601</v>
      </c>
      <c r="Q13" s="17">
        <v>0.117853187774942</v>
      </c>
      <c r="R13" s="17"/>
      <c r="S13" s="17">
        <v>0.12630869524892899</v>
      </c>
      <c r="T13" s="17">
        <v>0.14779203565003901</v>
      </c>
      <c r="U13" s="17">
        <v>7.2916362377509203E-2</v>
      </c>
      <c r="V13" s="17">
        <v>5.1745959591290303E-2</v>
      </c>
      <c r="W13" s="17">
        <v>0.15203789927348399</v>
      </c>
      <c r="X13" s="17">
        <v>0.121969333510793</v>
      </c>
      <c r="Y13" s="17">
        <v>0.11439263579141599</v>
      </c>
      <c r="Z13" s="17">
        <v>0.13351890049521301</v>
      </c>
      <c r="AA13" s="17">
        <v>0.136394544286601</v>
      </c>
      <c r="AB13" s="17">
        <v>6.9673113073494497E-2</v>
      </c>
      <c r="AC13" s="17">
        <v>5.4847859512170902E-2</v>
      </c>
      <c r="AD13" s="17">
        <v>9.4162062661034704E-2</v>
      </c>
      <c r="AE13" s="17"/>
      <c r="AF13" s="17">
        <v>0.108798222381695</v>
      </c>
      <c r="AG13" s="17">
        <v>0.104442549614745</v>
      </c>
      <c r="AH13" s="17">
        <v>8.2909221932193702E-2</v>
      </c>
      <c r="AI13" s="17"/>
      <c r="AJ13" s="17">
        <v>0.116423789429455</v>
      </c>
      <c r="AK13" s="17">
        <v>0.106875159832773</v>
      </c>
      <c r="AL13" s="17">
        <v>5.8344991401065902E-2</v>
      </c>
      <c r="AM13" s="17">
        <v>0.17008068967120901</v>
      </c>
      <c r="AN13" s="17">
        <v>7.7590525682759301E-2</v>
      </c>
      <c r="AO13" s="17"/>
      <c r="AP13" s="17">
        <v>0.107286911849671</v>
      </c>
      <c r="AQ13" s="17">
        <v>0.115151055422662</v>
      </c>
      <c r="AR13" s="17">
        <v>6.0243815589168401E-2</v>
      </c>
      <c r="AS13" s="17">
        <v>0.172989515120898</v>
      </c>
      <c r="AT13" s="17">
        <v>0.121005806286878</v>
      </c>
      <c r="AU13" s="17"/>
      <c r="AV13" s="17">
        <v>7.2258372782330896E-2</v>
      </c>
      <c r="AW13" s="17">
        <v>0.180720743638492</v>
      </c>
      <c r="AX13" s="17">
        <v>0.123676014396028</v>
      </c>
      <c r="AY13" s="17">
        <v>4.72394379098263E-2</v>
      </c>
      <c r="AZ13" s="17">
        <v>7.7831443414248705E-2</v>
      </c>
    </row>
    <row r="14" spans="2:52" ht="30">
      <c r="B14" s="18" t="s">
        <v>339</v>
      </c>
      <c r="C14" s="17">
        <v>0.108819480211855</v>
      </c>
      <c r="D14" s="17">
        <v>0.101884426208686</v>
      </c>
      <c r="E14" s="17">
        <v>0.117437203564649</v>
      </c>
      <c r="F14" s="17"/>
      <c r="G14" s="17">
        <v>5.5435755656431697E-2</v>
      </c>
      <c r="H14" s="17">
        <v>8.4898601653038697E-2</v>
      </c>
      <c r="I14" s="17">
        <v>8.8130429726264906E-2</v>
      </c>
      <c r="J14" s="17">
        <v>0.123934196426935</v>
      </c>
      <c r="K14" s="17">
        <v>0.151452231195393</v>
      </c>
      <c r="L14" s="17">
        <v>0.131377519004578</v>
      </c>
      <c r="M14" s="17"/>
      <c r="N14" s="17">
        <v>0.107344185353605</v>
      </c>
      <c r="O14" s="17">
        <v>0.100896172034139</v>
      </c>
      <c r="P14" s="17">
        <v>0.10638939992240901</v>
      </c>
      <c r="Q14" s="17">
        <v>0.122757100037687</v>
      </c>
      <c r="R14" s="17"/>
      <c r="S14" s="17">
        <v>9.6317520935504303E-2</v>
      </c>
      <c r="T14" s="17">
        <v>0.14096938694576699</v>
      </c>
      <c r="U14" s="17">
        <v>8.4774987860976106E-2</v>
      </c>
      <c r="V14" s="17">
        <v>5.6182298832268697E-2</v>
      </c>
      <c r="W14" s="17">
        <v>0.162384138308765</v>
      </c>
      <c r="X14" s="17">
        <v>9.9126320654288003E-2</v>
      </c>
      <c r="Y14" s="17">
        <v>9.7278255521427506E-2</v>
      </c>
      <c r="Z14" s="17">
        <v>6.7701023882080394E-2</v>
      </c>
      <c r="AA14" s="17">
        <v>0.14097844821441299</v>
      </c>
      <c r="AB14" s="17">
        <v>6.20922349461707E-2</v>
      </c>
      <c r="AC14" s="17">
        <v>0.17682326723081401</v>
      </c>
      <c r="AD14" s="17">
        <v>0.14562597091882301</v>
      </c>
      <c r="AE14" s="17"/>
      <c r="AF14" s="17">
        <v>0.13939396318920499</v>
      </c>
      <c r="AG14" s="17">
        <v>7.7422906566162505E-2</v>
      </c>
      <c r="AH14" s="17">
        <v>0.14771850476384699</v>
      </c>
      <c r="AI14" s="17"/>
      <c r="AJ14" s="17">
        <v>0.116418371867706</v>
      </c>
      <c r="AK14" s="17">
        <v>7.6755182666260899E-2</v>
      </c>
      <c r="AL14" s="17">
        <v>0.185067486751745</v>
      </c>
      <c r="AM14" s="17">
        <v>0.237109122530996</v>
      </c>
      <c r="AN14" s="17">
        <v>0.15051243961715899</v>
      </c>
      <c r="AO14" s="17"/>
      <c r="AP14" s="17">
        <v>0.108906461074221</v>
      </c>
      <c r="AQ14" s="17">
        <v>8.6336262342454506E-2</v>
      </c>
      <c r="AR14" s="17">
        <v>7.2075071478669206E-2</v>
      </c>
      <c r="AS14" s="17">
        <v>0.152081719281632</v>
      </c>
      <c r="AT14" s="17">
        <v>8.8276339074166099E-2</v>
      </c>
      <c r="AU14" s="17"/>
      <c r="AV14" s="17">
        <v>0.166164994350286</v>
      </c>
      <c r="AW14" s="17">
        <v>0.10630201565591001</v>
      </c>
      <c r="AX14" s="17">
        <v>7.7874150565719405E-2</v>
      </c>
      <c r="AY14" s="17">
        <v>4.59607377250906E-2</v>
      </c>
      <c r="AZ14" s="17">
        <v>0.13568982833603399</v>
      </c>
    </row>
    <row r="15" spans="2:52">
      <c r="B15" s="18" t="s">
        <v>107</v>
      </c>
      <c r="C15" s="19">
        <v>0.199302134253181</v>
      </c>
      <c r="D15" s="19">
        <v>0.17088579611735699</v>
      </c>
      <c r="E15" s="19">
        <v>0.234060334308241</v>
      </c>
      <c r="F15" s="19"/>
      <c r="G15" s="19">
        <v>7.7226164840634395E-2</v>
      </c>
      <c r="H15" s="19">
        <v>0.103478010352909</v>
      </c>
      <c r="I15" s="19">
        <v>0.18412298142879699</v>
      </c>
      <c r="J15" s="19">
        <v>0.249953324745224</v>
      </c>
      <c r="K15" s="19">
        <v>0.27901634615078802</v>
      </c>
      <c r="L15" s="19">
        <v>0.25232737529579202</v>
      </c>
      <c r="M15" s="19"/>
      <c r="N15" s="19">
        <v>0.201822022559797</v>
      </c>
      <c r="O15" s="19">
        <v>0.15339353370967601</v>
      </c>
      <c r="P15" s="19">
        <v>0.17490774136097201</v>
      </c>
      <c r="Q15" s="19">
        <v>0.26937740108922598</v>
      </c>
      <c r="R15" s="19"/>
      <c r="S15" s="19">
        <v>0.1290845899985</v>
      </c>
      <c r="T15" s="19">
        <v>0.215708183811328</v>
      </c>
      <c r="U15" s="19">
        <v>0.188686654962574</v>
      </c>
      <c r="V15" s="19">
        <v>0.35982630917745301</v>
      </c>
      <c r="W15" s="19">
        <v>0.115600637016504</v>
      </c>
      <c r="X15" s="19">
        <v>0.204059627077047</v>
      </c>
      <c r="Y15" s="19">
        <v>0.270766655108652</v>
      </c>
      <c r="Z15" s="19">
        <v>0.129492420687499</v>
      </c>
      <c r="AA15" s="19">
        <v>0.149837513077897</v>
      </c>
      <c r="AB15" s="19">
        <v>0.26036734079378399</v>
      </c>
      <c r="AC15" s="19">
        <v>0.15277889773954301</v>
      </c>
      <c r="AD15" s="19">
        <v>0.18621185999002801</v>
      </c>
      <c r="AE15" s="19"/>
      <c r="AF15" s="19">
        <v>0.19763437314192001</v>
      </c>
      <c r="AG15" s="19">
        <v>0.17954904083193299</v>
      </c>
      <c r="AH15" s="19">
        <v>0.29028279932659201</v>
      </c>
      <c r="AI15" s="19"/>
      <c r="AJ15" s="19">
        <v>0.19500800703302401</v>
      </c>
      <c r="AK15" s="19">
        <v>0.154092223843039</v>
      </c>
      <c r="AL15" s="19">
        <v>0.182527266502054</v>
      </c>
      <c r="AM15" s="19">
        <v>7.1264081722987496E-2</v>
      </c>
      <c r="AN15" s="19">
        <v>0.30789303626266401</v>
      </c>
      <c r="AO15" s="19"/>
      <c r="AP15" s="19">
        <v>0.16494479852307001</v>
      </c>
      <c r="AQ15" s="19">
        <v>0.16336745570448299</v>
      </c>
      <c r="AR15" s="19">
        <v>0.16002420144542501</v>
      </c>
      <c r="AS15" s="19">
        <v>0.16696157263241199</v>
      </c>
      <c r="AT15" s="19">
        <v>0.48958373637349201</v>
      </c>
      <c r="AU15" s="19"/>
      <c r="AV15" s="19">
        <v>0.242465845558443</v>
      </c>
      <c r="AW15" s="19">
        <v>0.19076941159528399</v>
      </c>
      <c r="AX15" s="19">
        <v>0.14742177357647801</v>
      </c>
      <c r="AY15" s="19">
        <v>0.23126177034586901</v>
      </c>
      <c r="AZ15" s="19">
        <v>0.16834714717795399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1063</v>
      </c>
      <c r="D7" s="10">
        <v>535</v>
      </c>
      <c r="E7" s="10">
        <v>525</v>
      </c>
      <c r="F7" s="10"/>
      <c r="G7" s="10">
        <v>137</v>
      </c>
      <c r="H7" s="10">
        <v>186</v>
      </c>
      <c r="I7" s="10">
        <v>192</v>
      </c>
      <c r="J7" s="10">
        <v>177</v>
      </c>
      <c r="K7" s="10">
        <v>148</v>
      </c>
      <c r="L7" s="10">
        <v>223</v>
      </c>
      <c r="M7" s="10"/>
      <c r="N7" s="10">
        <v>308</v>
      </c>
      <c r="O7" s="10">
        <v>312</v>
      </c>
      <c r="P7" s="10">
        <v>193</v>
      </c>
      <c r="Q7" s="10">
        <v>246</v>
      </c>
      <c r="R7" s="10"/>
      <c r="S7" s="10">
        <v>145</v>
      </c>
      <c r="T7" s="10">
        <v>147</v>
      </c>
      <c r="U7" s="10">
        <v>80</v>
      </c>
      <c r="V7" s="10">
        <v>107</v>
      </c>
      <c r="W7" s="10">
        <v>84</v>
      </c>
      <c r="X7" s="10">
        <v>85</v>
      </c>
      <c r="Y7" s="10">
        <v>84</v>
      </c>
      <c r="Z7" s="10">
        <v>44</v>
      </c>
      <c r="AA7" s="10">
        <v>130</v>
      </c>
      <c r="AB7" s="10">
        <v>76</v>
      </c>
      <c r="AC7" s="10">
        <v>54</v>
      </c>
      <c r="AD7" s="10">
        <v>27</v>
      </c>
      <c r="AE7" s="10"/>
      <c r="AF7" s="10">
        <v>355</v>
      </c>
      <c r="AG7" s="10">
        <v>456</v>
      </c>
      <c r="AH7" s="10">
        <v>156</v>
      </c>
      <c r="AI7" s="10"/>
      <c r="AJ7" s="10">
        <v>362</v>
      </c>
      <c r="AK7" s="10">
        <v>309</v>
      </c>
      <c r="AL7" s="10">
        <v>67</v>
      </c>
      <c r="AM7" s="10">
        <v>12</v>
      </c>
      <c r="AN7" s="10">
        <v>154</v>
      </c>
      <c r="AO7" s="10"/>
      <c r="AP7" s="10">
        <v>206</v>
      </c>
      <c r="AQ7" s="10">
        <v>394</v>
      </c>
      <c r="AR7" s="10">
        <v>81</v>
      </c>
      <c r="AS7" s="10">
        <v>118</v>
      </c>
      <c r="AT7" s="10">
        <v>107</v>
      </c>
      <c r="AU7" s="10"/>
      <c r="AV7" s="10">
        <v>278</v>
      </c>
      <c r="AW7" s="10">
        <v>215</v>
      </c>
      <c r="AX7" s="10">
        <v>277</v>
      </c>
      <c r="AY7" s="10">
        <v>136</v>
      </c>
      <c r="AZ7" s="10">
        <v>16</v>
      </c>
    </row>
    <row r="8" spans="2:52" ht="30" customHeight="1">
      <c r="B8" s="11" t="s">
        <v>68</v>
      </c>
      <c r="C8" s="11">
        <v>1067</v>
      </c>
      <c r="D8" s="11">
        <v>532</v>
      </c>
      <c r="E8" s="11">
        <v>532</v>
      </c>
      <c r="F8" s="11"/>
      <c r="G8" s="11">
        <v>152</v>
      </c>
      <c r="H8" s="11">
        <v>190</v>
      </c>
      <c r="I8" s="11">
        <v>188</v>
      </c>
      <c r="J8" s="11">
        <v>178</v>
      </c>
      <c r="K8" s="11">
        <v>142</v>
      </c>
      <c r="L8" s="11">
        <v>218</v>
      </c>
      <c r="M8" s="11"/>
      <c r="N8" s="11">
        <v>279</v>
      </c>
      <c r="O8" s="11">
        <v>286</v>
      </c>
      <c r="P8" s="11">
        <v>231</v>
      </c>
      <c r="Q8" s="11">
        <v>267</v>
      </c>
      <c r="R8" s="11"/>
      <c r="S8" s="11">
        <v>151</v>
      </c>
      <c r="T8" s="11">
        <v>134</v>
      </c>
      <c r="U8" s="11">
        <v>81</v>
      </c>
      <c r="V8" s="11">
        <v>106</v>
      </c>
      <c r="W8" s="11">
        <v>80</v>
      </c>
      <c r="X8" s="11">
        <v>89</v>
      </c>
      <c r="Y8" s="11">
        <v>78</v>
      </c>
      <c r="Z8" s="11">
        <v>39</v>
      </c>
      <c r="AA8" s="11">
        <v>126</v>
      </c>
      <c r="AB8" s="11">
        <v>99</v>
      </c>
      <c r="AC8" s="11">
        <v>56</v>
      </c>
      <c r="AD8" s="11">
        <v>29</v>
      </c>
      <c r="AE8" s="11"/>
      <c r="AF8" s="11">
        <v>352</v>
      </c>
      <c r="AG8" s="11">
        <v>454</v>
      </c>
      <c r="AH8" s="11">
        <v>158</v>
      </c>
      <c r="AI8" s="11"/>
      <c r="AJ8" s="11">
        <v>347</v>
      </c>
      <c r="AK8" s="11">
        <v>313</v>
      </c>
      <c r="AL8" s="11">
        <v>64</v>
      </c>
      <c r="AM8" s="11">
        <v>11</v>
      </c>
      <c r="AN8" s="11">
        <v>159</v>
      </c>
      <c r="AO8" s="11"/>
      <c r="AP8" s="11">
        <v>198</v>
      </c>
      <c r="AQ8" s="11">
        <v>401</v>
      </c>
      <c r="AR8" s="11">
        <v>78</v>
      </c>
      <c r="AS8" s="11">
        <v>118</v>
      </c>
      <c r="AT8" s="11">
        <v>106</v>
      </c>
      <c r="AU8" s="11"/>
      <c r="AV8" s="11">
        <v>287</v>
      </c>
      <c r="AW8" s="11">
        <v>220</v>
      </c>
      <c r="AX8" s="11">
        <v>274</v>
      </c>
      <c r="AY8" s="11">
        <v>129</v>
      </c>
      <c r="AZ8" s="11">
        <v>13</v>
      </c>
    </row>
    <row r="9" spans="2:52" ht="45">
      <c r="B9" s="18" t="s">
        <v>334</v>
      </c>
      <c r="C9" s="17">
        <v>0.13745973105569301</v>
      </c>
      <c r="D9" s="17">
        <v>0.14089800937188601</v>
      </c>
      <c r="E9" s="17">
        <v>0.13482348843480099</v>
      </c>
      <c r="F9" s="17"/>
      <c r="G9" s="17">
        <v>0.218229595098581</v>
      </c>
      <c r="H9" s="17">
        <v>0.134498495321518</v>
      </c>
      <c r="I9" s="17">
        <v>0.19478307262934899</v>
      </c>
      <c r="J9" s="17">
        <v>8.5963547200111401E-2</v>
      </c>
      <c r="K9" s="17">
        <v>0.117891544101701</v>
      </c>
      <c r="L9" s="17">
        <v>8.9153019524949806E-2</v>
      </c>
      <c r="M9" s="17"/>
      <c r="N9" s="17">
        <v>0.16477766771397501</v>
      </c>
      <c r="O9" s="17">
        <v>0.121604209564979</v>
      </c>
      <c r="P9" s="17">
        <v>0.16262484760773999</v>
      </c>
      <c r="Q9" s="17">
        <v>0.106052841305856</v>
      </c>
      <c r="R9" s="17"/>
      <c r="S9" s="17">
        <v>0.174858951897156</v>
      </c>
      <c r="T9" s="17">
        <v>9.6676647962523496E-2</v>
      </c>
      <c r="U9" s="17">
        <v>0.17497680797805801</v>
      </c>
      <c r="V9" s="17">
        <v>0.116990411775155</v>
      </c>
      <c r="W9" s="17">
        <v>0.15859520950546399</v>
      </c>
      <c r="X9" s="17">
        <v>0.162259091340518</v>
      </c>
      <c r="Y9" s="17">
        <v>7.0817433562180704E-2</v>
      </c>
      <c r="Z9" s="17">
        <v>9.1803451780106099E-2</v>
      </c>
      <c r="AA9" s="17">
        <v>0.13191002653065001</v>
      </c>
      <c r="AB9" s="17">
        <v>0.12225203510824</v>
      </c>
      <c r="AC9" s="17">
        <v>0.16963157955554101</v>
      </c>
      <c r="AD9" s="17">
        <v>0.22230415323431299</v>
      </c>
      <c r="AE9" s="17"/>
      <c r="AF9" s="17">
        <v>0.104075413877489</v>
      </c>
      <c r="AG9" s="17">
        <v>0.14398893734884499</v>
      </c>
      <c r="AH9" s="17">
        <v>0.19100096927097401</v>
      </c>
      <c r="AI9" s="17"/>
      <c r="AJ9" s="17">
        <v>0.16062427883709701</v>
      </c>
      <c r="AK9" s="17">
        <v>0.113226030533358</v>
      </c>
      <c r="AL9" s="17">
        <v>0.17436165018170299</v>
      </c>
      <c r="AM9" s="17">
        <v>0.14711482356869601</v>
      </c>
      <c r="AN9" s="17">
        <v>0.14997741761317501</v>
      </c>
      <c r="AO9" s="17"/>
      <c r="AP9" s="17">
        <v>0.159149099082393</v>
      </c>
      <c r="AQ9" s="17">
        <v>0.134195839708182</v>
      </c>
      <c r="AR9" s="17">
        <v>0.16533637235748</v>
      </c>
      <c r="AS9" s="17">
        <v>0.13946486280540701</v>
      </c>
      <c r="AT9" s="17">
        <v>0.13188818949276801</v>
      </c>
      <c r="AU9" s="17"/>
      <c r="AV9" s="17">
        <v>0.13264745047248</v>
      </c>
      <c r="AW9" s="17">
        <v>8.7818501271343496E-2</v>
      </c>
      <c r="AX9" s="17">
        <v>0.15320935659364501</v>
      </c>
      <c r="AY9" s="17">
        <v>0.218258907118316</v>
      </c>
      <c r="AZ9" s="17">
        <v>0.21073239925128301</v>
      </c>
    </row>
    <row r="10" spans="2:52" ht="45">
      <c r="B10" s="18" t="s">
        <v>335</v>
      </c>
      <c r="C10" s="17">
        <v>0.29008627166171203</v>
      </c>
      <c r="D10" s="17">
        <v>0.29400709811804798</v>
      </c>
      <c r="E10" s="17">
        <v>0.283979131194802</v>
      </c>
      <c r="F10" s="17"/>
      <c r="G10" s="17">
        <v>0.35349169913150102</v>
      </c>
      <c r="H10" s="17">
        <v>0.32305249124375701</v>
      </c>
      <c r="I10" s="17">
        <v>0.33556649844194503</v>
      </c>
      <c r="J10" s="17">
        <v>0.25136824993472701</v>
      </c>
      <c r="K10" s="17">
        <v>0.25101518811975998</v>
      </c>
      <c r="L10" s="17">
        <v>0.235029343000383</v>
      </c>
      <c r="M10" s="17"/>
      <c r="N10" s="17">
        <v>0.29553885477568897</v>
      </c>
      <c r="O10" s="17">
        <v>0.31608600423936001</v>
      </c>
      <c r="P10" s="17">
        <v>0.31091029573923501</v>
      </c>
      <c r="Q10" s="17">
        <v>0.23882204679544899</v>
      </c>
      <c r="R10" s="17"/>
      <c r="S10" s="17">
        <v>0.37662206911181301</v>
      </c>
      <c r="T10" s="17">
        <v>0.27784085846774198</v>
      </c>
      <c r="U10" s="17">
        <v>0.20250565547659499</v>
      </c>
      <c r="V10" s="17">
        <v>0.29019494215845998</v>
      </c>
      <c r="W10" s="17">
        <v>0.29508452683645697</v>
      </c>
      <c r="X10" s="17">
        <v>0.34649889526493999</v>
      </c>
      <c r="Y10" s="17">
        <v>0.30675346320525498</v>
      </c>
      <c r="Z10" s="17">
        <v>0.15386064288351201</v>
      </c>
      <c r="AA10" s="17">
        <v>0.30579179791608802</v>
      </c>
      <c r="AB10" s="17">
        <v>0.22114340149237599</v>
      </c>
      <c r="AC10" s="17">
        <v>0.27280019512671499</v>
      </c>
      <c r="AD10" s="17">
        <v>0.29285550947455602</v>
      </c>
      <c r="AE10" s="17"/>
      <c r="AF10" s="17">
        <v>0.26380909134828001</v>
      </c>
      <c r="AG10" s="17">
        <v>0.309528802958842</v>
      </c>
      <c r="AH10" s="17">
        <v>0.27606022941070602</v>
      </c>
      <c r="AI10" s="17"/>
      <c r="AJ10" s="17">
        <v>0.23663403872466901</v>
      </c>
      <c r="AK10" s="17">
        <v>0.364924719330734</v>
      </c>
      <c r="AL10" s="17">
        <v>0.30143368345016702</v>
      </c>
      <c r="AM10" s="17">
        <v>0.225000380434487</v>
      </c>
      <c r="AN10" s="17">
        <v>0.25379325910982398</v>
      </c>
      <c r="AO10" s="17"/>
      <c r="AP10" s="17">
        <v>0.28555276796272799</v>
      </c>
      <c r="AQ10" s="17">
        <v>0.33914870846487499</v>
      </c>
      <c r="AR10" s="17">
        <v>0.28273038825368901</v>
      </c>
      <c r="AS10" s="17">
        <v>0.28772326137316501</v>
      </c>
      <c r="AT10" s="17">
        <v>0.22540466816188501</v>
      </c>
      <c r="AU10" s="17"/>
      <c r="AV10" s="17">
        <v>0.23693686780909401</v>
      </c>
      <c r="AW10" s="17">
        <v>0.34009430738749202</v>
      </c>
      <c r="AX10" s="17">
        <v>0.32148687655963099</v>
      </c>
      <c r="AY10" s="17">
        <v>0.31453977852485399</v>
      </c>
      <c r="AZ10" s="17">
        <v>0.220118767779759</v>
      </c>
    </row>
    <row r="11" spans="2:52" ht="45">
      <c r="B11" s="18" t="s">
        <v>336</v>
      </c>
      <c r="C11" s="17">
        <v>0.23198552070075601</v>
      </c>
      <c r="D11" s="17">
        <v>0.25786653603720899</v>
      </c>
      <c r="E11" s="17">
        <v>0.207448876920207</v>
      </c>
      <c r="F11" s="17"/>
      <c r="G11" s="17">
        <v>0.22095947793767301</v>
      </c>
      <c r="H11" s="17">
        <v>0.23200939749229199</v>
      </c>
      <c r="I11" s="17">
        <v>0.16088219461372</v>
      </c>
      <c r="J11" s="17">
        <v>0.26790550742792002</v>
      </c>
      <c r="K11" s="17">
        <v>0.28740642319029203</v>
      </c>
      <c r="L11" s="17">
        <v>0.235465667035307</v>
      </c>
      <c r="M11" s="17"/>
      <c r="N11" s="17">
        <v>0.22293154743340601</v>
      </c>
      <c r="O11" s="17">
        <v>0.203123631699894</v>
      </c>
      <c r="P11" s="17">
        <v>0.209836006478481</v>
      </c>
      <c r="Q11" s="17">
        <v>0.291372692195696</v>
      </c>
      <c r="R11" s="17"/>
      <c r="S11" s="17">
        <v>0.210415870401819</v>
      </c>
      <c r="T11" s="17">
        <v>0.22783985039009899</v>
      </c>
      <c r="U11" s="17">
        <v>0.31616831605992601</v>
      </c>
      <c r="V11" s="17">
        <v>0.28172998422918899</v>
      </c>
      <c r="W11" s="17">
        <v>0.22457624502419199</v>
      </c>
      <c r="X11" s="17">
        <v>0.22742989288167401</v>
      </c>
      <c r="Y11" s="17">
        <v>0.28121722328315601</v>
      </c>
      <c r="Z11" s="17">
        <v>0.24866112869260601</v>
      </c>
      <c r="AA11" s="17">
        <v>0.173643154199809</v>
      </c>
      <c r="AB11" s="17">
        <v>0.229779780711137</v>
      </c>
      <c r="AC11" s="17">
        <v>0.184999126713774</v>
      </c>
      <c r="AD11" s="17">
        <v>0.17821774232066201</v>
      </c>
      <c r="AE11" s="17"/>
      <c r="AF11" s="17">
        <v>0.24008800384454199</v>
      </c>
      <c r="AG11" s="17">
        <v>0.25812167402859298</v>
      </c>
      <c r="AH11" s="17">
        <v>0.15443770639271501</v>
      </c>
      <c r="AI11" s="17"/>
      <c r="AJ11" s="17">
        <v>0.26278041600087398</v>
      </c>
      <c r="AK11" s="17">
        <v>0.23605167153658199</v>
      </c>
      <c r="AL11" s="17">
        <v>0.19225356941652999</v>
      </c>
      <c r="AM11" s="17">
        <v>0.27457861988176502</v>
      </c>
      <c r="AN11" s="17">
        <v>0.19527965578596301</v>
      </c>
      <c r="AO11" s="17"/>
      <c r="AP11" s="17">
        <v>0.25829861917568298</v>
      </c>
      <c r="AQ11" s="17">
        <v>0.22456222560088401</v>
      </c>
      <c r="AR11" s="17">
        <v>0.15761787309488101</v>
      </c>
      <c r="AS11" s="17">
        <v>0.207101251044885</v>
      </c>
      <c r="AT11" s="17">
        <v>0.24992439803682001</v>
      </c>
      <c r="AU11" s="17"/>
      <c r="AV11" s="17">
        <v>0.23935113337443101</v>
      </c>
      <c r="AW11" s="17">
        <v>0.22307144514921701</v>
      </c>
      <c r="AX11" s="17">
        <v>0.20442539052831499</v>
      </c>
      <c r="AY11" s="17">
        <v>0.20088710556915099</v>
      </c>
      <c r="AZ11" s="17">
        <v>0.27513514138749001</v>
      </c>
    </row>
    <row r="12" spans="2:52" ht="45">
      <c r="B12" s="18" t="s">
        <v>337</v>
      </c>
      <c r="C12" s="17">
        <v>0.12312651275867501</v>
      </c>
      <c r="D12" s="17">
        <v>0.10629478404397801</v>
      </c>
      <c r="E12" s="17">
        <v>0.140685764148196</v>
      </c>
      <c r="F12" s="17"/>
      <c r="G12" s="17">
        <v>8.2690129737980497E-2</v>
      </c>
      <c r="H12" s="17">
        <v>0.113893358227384</v>
      </c>
      <c r="I12" s="17">
        <v>9.65065701110569E-2</v>
      </c>
      <c r="J12" s="17">
        <v>0.15047457468707601</v>
      </c>
      <c r="K12" s="17">
        <v>0.107675601857039</v>
      </c>
      <c r="L12" s="17">
        <v>0.16998493742896001</v>
      </c>
      <c r="M12" s="17"/>
      <c r="N12" s="17">
        <v>0.115608473826153</v>
      </c>
      <c r="O12" s="17">
        <v>0.13224553723357699</v>
      </c>
      <c r="P12" s="17">
        <v>0.13274586233996499</v>
      </c>
      <c r="Q12" s="17">
        <v>0.114707179054056</v>
      </c>
      <c r="R12" s="17"/>
      <c r="S12" s="17">
        <v>0.112500940753547</v>
      </c>
      <c r="T12" s="17">
        <v>0.166519399383388</v>
      </c>
      <c r="U12" s="17">
        <v>7.9220092793064203E-2</v>
      </c>
      <c r="V12" s="17">
        <v>8.1062190538313803E-2</v>
      </c>
      <c r="W12" s="17">
        <v>0.109380003886742</v>
      </c>
      <c r="X12" s="17">
        <v>2.3977991824031399E-2</v>
      </c>
      <c r="Y12" s="17">
        <v>0.14196222882602999</v>
      </c>
      <c r="Z12" s="17">
        <v>0.15726516338905899</v>
      </c>
      <c r="AA12" s="17">
        <v>0.169181288314008</v>
      </c>
      <c r="AB12" s="17">
        <v>0.18192759245532</v>
      </c>
      <c r="AC12" s="17">
        <v>0.15536785570157599</v>
      </c>
      <c r="AD12" s="17">
        <v>3.5475189924995001E-2</v>
      </c>
      <c r="AE12" s="17"/>
      <c r="AF12" s="17">
        <v>0.15190277421793899</v>
      </c>
      <c r="AG12" s="17">
        <v>0.11573673277237601</v>
      </c>
      <c r="AH12" s="17">
        <v>7.6712028150421996E-2</v>
      </c>
      <c r="AI12" s="17"/>
      <c r="AJ12" s="17">
        <v>0.13270379490297601</v>
      </c>
      <c r="AK12" s="17">
        <v>0.125786838279727</v>
      </c>
      <c r="AL12" s="17">
        <v>0.16100706773377399</v>
      </c>
      <c r="AM12" s="17">
        <v>7.55282063546662E-2</v>
      </c>
      <c r="AN12" s="17">
        <v>7.3038550193767704E-2</v>
      </c>
      <c r="AO12" s="17"/>
      <c r="AP12" s="17">
        <v>0.10262035049077201</v>
      </c>
      <c r="AQ12" s="17">
        <v>0.13176743343648301</v>
      </c>
      <c r="AR12" s="17">
        <v>0.14501556097263801</v>
      </c>
      <c r="AS12" s="17">
        <v>0.130220511503992</v>
      </c>
      <c r="AT12" s="17">
        <v>7.8044675201629096E-2</v>
      </c>
      <c r="AU12" s="17"/>
      <c r="AV12" s="17">
        <v>0.14374867961547699</v>
      </c>
      <c r="AW12" s="17">
        <v>0.123325066126384</v>
      </c>
      <c r="AX12" s="17">
        <v>0.107286706712381</v>
      </c>
      <c r="AY12" s="17">
        <v>0.112649039364458</v>
      </c>
      <c r="AZ12" s="17">
        <v>0.130329243401581</v>
      </c>
    </row>
    <row r="13" spans="2:52" ht="45">
      <c r="B13" s="18" t="s">
        <v>338</v>
      </c>
      <c r="C13" s="17">
        <v>5.9635195539943502E-2</v>
      </c>
      <c r="D13" s="17">
        <v>5.6004869071328102E-2</v>
      </c>
      <c r="E13" s="17">
        <v>6.3615820444592699E-2</v>
      </c>
      <c r="F13" s="17"/>
      <c r="G13" s="17">
        <v>5.2523942212746901E-2</v>
      </c>
      <c r="H13" s="17">
        <v>5.6720740290775999E-2</v>
      </c>
      <c r="I13" s="17">
        <v>4.8492549761142797E-2</v>
      </c>
      <c r="J13" s="17">
        <v>7.4331670594642907E-2</v>
      </c>
      <c r="K13" s="17">
        <v>4.87786523367051E-2</v>
      </c>
      <c r="L13" s="17">
        <v>7.1767481720018095E-2</v>
      </c>
      <c r="M13" s="17"/>
      <c r="N13" s="17">
        <v>5.3274736361302602E-2</v>
      </c>
      <c r="O13" s="17">
        <v>5.8508013941841401E-2</v>
      </c>
      <c r="P13" s="17">
        <v>6.6102526694041097E-2</v>
      </c>
      <c r="Q13" s="17">
        <v>5.9007852063611602E-2</v>
      </c>
      <c r="R13" s="17"/>
      <c r="S13" s="17">
        <v>4.6781677140375899E-2</v>
      </c>
      <c r="T13" s="17">
        <v>7.4479904351982207E-2</v>
      </c>
      <c r="U13" s="17">
        <v>5.3231174222040802E-2</v>
      </c>
      <c r="V13" s="17">
        <v>3.3414262157006699E-2</v>
      </c>
      <c r="W13" s="17">
        <v>6.8615228674345094E-2</v>
      </c>
      <c r="X13" s="17">
        <v>8.1175908033244606E-2</v>
      </c>
      <c r="Y13" s="17">
        <v>3.5236991502487998E-2</v>
      </c>
      <c r="Z13" s="17">
        <v>0.123673191241334</v>
      </c>
      <c r="AA13" s="17">
        <v>6.1212579969777602E-2</v>
      </c>
      <c r="AB13" s="17">
        <v>7.6582664582796001E-2</v>
      </c>
      <c r="AC13" s="17">
        <v>3.8757059320971801E-2</v>
      </c>
      <c r="AD13" s="17">
        <v>3.4639412476767197E-2</v>
      </c>
      <c r="AE13" s="17"/>
      <c r="AF13" s="17">
        <v>6.0197680628971899E-2</v>
      </c>
      <c r="AG13" s="17">
        <v>5.5496225169463897E-2</v>
      </c>
      <c r="AH13" s="17">
        <v>5.8531369675241897E-2</v>
      </c>
      <c r="AI13" s="17"/>
      <c r="AJ13" s="17">
        <v>5.7018224891367097E-2</v>
      </c>
      <c r="AK13" s="17">
        <v>4.9932897891888803E-2</v>
      </c>
      <c r="AL13" s="17">
        <v>6.7152646956960799E-2</v>
      </c>
      <c r="AM13" s="17">
        <v>0</v>
      </c>
      <c r="AN13" s="17">
        <v>7.2511807502832801E-2</v>
      </c>
      <c r="AO13" s="17"/>
      <c r="AP13" s="17">
        <v>5.59927288652819E-2</v>
      </c>
      <c r="AQ13" s="17">
        <v>6.8020309801387999E-2</v>
      </c>
      <c r="AR13" s="17">
        <v>7.5428097638191097E-2</v>
      </c>
      <c r="AS13" s="17">
        <v>7.9516425281399697E-2</v>
      </c>
      <c r="AT13" s="17">
        <v>4.5337639912648497E-2</v>
      </c>
      <c r="AU13" s="17"/>
      <c r="AV13" s="17">
        <v>5.7433610458820297E-2</v>
      </c>
      <c r="AW13" s="17">
        <v>7.5241784382260396E-2</v>
      </c>
      <c r="AX13" s="17">
        <v>5.6392175923484403E-2</v>
      </c>
      <c r="AY13" s="17">
        <v>5.1568471152905797E-2</v>
      </c>
      <c r="AZ13" s="17">
        <v>4.9910031292239497E-2</v>
      </c>
    </row>
    <row r="14" spans="2:52" ht="30">
      <c r="B14" s="18" t="s">
        <v>339</v>
      </c>
      <c r="C14" s="17">
        <v>2.9519780394446402E-2</v>
      </c>
      <c r="D14" s="17">
        <v>3.0270587435173399E-2</v>
      </c>
      <c r="E14" s="17">
        <v>2.8941206597076899E-2</v>
      </c>
      <c r="F14" s="17"/>
      <c r="G14" s="17">
        <v>2.9689628308563799E-2</v>
      </c>
      <c r="H14" s="17">
        <v>1.68302769606129E-2</v>
      </c>
      <c r="I14" s="17">
        <v>2.3890978417240999E-2</v>
      </c>
      <c r="J14" s="17">
        <v>1.69094883252544E-2</v>
      </c>
      <c r="K14" s="17">
        <v>4.0713069249598E-2</v>
      </c>
      <c r="L14" s="17">
        <v>4.8334487006972501E-2</v>
      </c>
      <c r="M14" s="17"/>
      <c r="N14" s="17">
        <v>2.3841538446728299E-2</v>
      </c>
      <c r="O14" s="17">
        <v>3.16596507762298E-2</v>
      </c>
      <c r="P14" s="17">
        <v>1.9177966360439599E-2</v>
      </c>
      <c r="Q14" s="17">
        <v>4.2585356897406702E-2</v>
      </c>
      <c r="R14" s="17"/>
      <c r="S14" s="17">
        <v>7.3695909984801498E-3</v>
      </c>
      <c r="T14" s="17">
        <v>5.1253725484984101E-2</v>
      </c>
      <c r="U14" s="17">
        <v>2.3248246840054901E-2</v>
      </c>
      <c r="V14" s="17">
        <v>1.67084087285146E-2</v>
      </c>
      <c r="W14" s="17">
        <v>4.9989788006859603E-2</v>
      </c>
      <c r="X14" s="17">
        <v>5.16739070531727E-2</v>
      </c>
      <c r="Y14" s="17">
        <v>1.4447280839079899E-2</v>
      </c>
      <c r="Z14" s="17">
        <v>7.3034224066934494E-2</v>
      </c>
      <c r="AA14" s="17">
        <v>2.3206386658795802E-2</v>
      </c>
      <c r="AB14" s="17">
        <v>1.18636969313075E-2</v>
      </c>
      <c r="AC14" s="17">
        <v>3.87597200131444E-2</v>
      </c>
      <c r="AD14" s="17">
        <v>3.6055764521116897E-2</v>
      </c>
      <c r="AE14" s="17"/>
      <c r="AF14" s="17">
        <v>3.4628984004493803E-2</v>
      </c>
      <c r="AG14" s="17">
        <v>2.35725605728671E-2</v>
      </c>
      <c r="AH14" s="17">
        <v>2.4040555802876801E-2</v>
      </c>
      <c r="AI14" s="17"/>
      <c r="AJ14" s="17">
        <v>2.9112406871600799E-2</v>
      </c>
      <c r="AK14" s="17">
        <v>2.1686131699395102E-2</v>
      </c>
      <c r="AL14" s="17">
        <v>1.3173428278098399E-2</v>
      </c>
      <c r="AM14" s="17">
        <v>0.17042646513663401</v>
      </c>
      <c r="AN14" s="17">
        <v>3.7225977533437302E-2</v>
      </c>
      <c r="AO14" s="17"/>
      <c r="AP14" s="17">
        <v>2.9231612554029601E-2</v>
      </c>
      <c r="AQ14" s="17">
        <v>9.2350781716337704E-3</v>
      </c>
      <c r="AR14" s="17">
        <v>5.2704716309118403E-2</v>
      </c>
      <c r="AS14" s="17">
        <v>5.0748061717436801E-2</v>
      </c>
      <c r="AT14" s="17">
        <v>2.40088092327948E-2</v>
      </c>
      <c r="AU14" s="17"/>
      <c r="AV14" s="17">
        <v>3.80349763019385E-2</v>
      </c>
      <c r="AW14" s="17">
        <v>1.9502246734655102E-2</v>
      </c>
      <c r="AX14" s="17">
        <v>3.48458794233737E-2</v>
      </c>
      <c r="AY14" s="17">
        <v>2.2380182719251799E-2</v>
      </c>
      <c r="AZ14" s="17">
        <v>0</v>
      </c>
    </row>
    <row r="15" spans="2:52">
      <c r="B15" s="18" t="s">
        <v>107</v>
      </c>
      <c r="C15" s="19">
        <v>0.128186987888774</v>
      </c>
      <c r="D15" s="19">
        <v>0.114658115922378</v>
      </c>
      <c r="E15" s="19">
        <v>0.14050571226032499</v>
      </c>
      <c r="F15" s="19"/>
      <c r="G15" s="19">
        <v>4.2415527572953998E-2</v>
      </c>
      <c r="H15" s="19">
        <v>0.12299524046366</v>
      </c>
      <c r="I15" s="19">
        <v>0.139878136025545</v>
      </c>
      <c r="J15" s="19">
        <v>0.153046961830268</v>
      </c>
      <c r="K15" s="19">
        <v>0.14651952114490499</v>
      </c>
      <c r="L15" s="19">
        <v>0.15026506428340899</v>
      </c>
      <c r="M15" s="19"/>
      <c r="N15" s="19">
        <v>0.12402718144274601</v>
      </c>
      <c r="O15" s="19">
        <v>0.136772952544119</v>
      </c>
      <c r="P15" s="19">
        <v>9.8602494780098901E-2</v>
      </c>
      <c r="Q15" s="19">
        <v>0.14745203168792401</v>
      </c>
      <c r="R15" s="19"/>
      <c r="S15" s="19">
        <v>7.1450899696808401E-2</v>
      </c>
      <c r="T15" s="19">
        <v>0.10538961395928099</v>
      </c>
      <c r="U15" s="19">
        <v>0.150649706630261</v>
      </c>
      <c r="V15" s="19">
        <v>0.17989980041336101</v>
      </c>
      <c r="W15" s="19">
        <v>9.375899806594E-2</v>
      </c>
      <c r="X15" s="19">
        <v>0.106984313602419</v>
      </c>
      <c r="Y15" s="19">
        <v>0.14956537878181</v>
      </c>
      <c r="Z15" s="19">
        <v>0.15170219794644901</v>
      </c>
      <c r="AA15" s="19">
        <v>0.135054766410872</v>
      </c>
      <c r="AB15" s="19">
        <v>0.15645082871882199</v>
      </c>
      <c r="AC15" s="19">
        <v>0.13968446356827799</v>
      </c>
      <c r="AD15" s="19">
        <v>0.20045222804759</v>
      </c>
      <c r="AE15" s="19"/>
      <c r="AF15" s="19">
        <v>0.145298052078284</v>
      </c>
      <c r="AG15" s="19">
        <v>9.3555067149011906E-2</v>
      </c>
      <c r="AH15" s="19">
        <v>0.21921714129706299</v>
      </c>
      <c r="AI15" s="19"/>
      <c r="AJ15" s="19">
        <v>0.121126839771417</v>
      </c>
      <c r="AK15" s="19">
        <v>8.8391710728315004E-2</v>
      </c>
      <c r="AL15" s="19">
        <v>9.0617953982765995E-2</v>
      </c>
      <c r="AM15" s="19">
        <v>0.10735150462375199</v>
      </c>
      <c r="AN15" s="19">
        <v>0.218173332261</v>
      </c>
      <c r="AO15" s="19"/>
      <c r="AP15" s="19">
        <v>0.109154821869113</v>
      </c>
      <c r="AQ15" s="19">
        <v>9.3070404816553695E-2</v>
      </c>
      <c r="AR15" s="19">
        <v>0.121166991374002</v>
      </c>
      <c r="AS15" s="19">
        <v>0.105225626273715</v>
      </c>
      <c r="AT15" s="19">
        <v>0.24539161996145401</v>
      </c>
      <c r="AU15" s="19"/>
      <c r="AV15" s="19">
        <v>0.15184728196775901</v>
      </c>
      <c r="AW15" s="19">
        <v>0.13094664894864799</v>
      </c>
      <c r="AX15" s="19">
        <v>0.12235361425917</v>
      </c>
      <c r="AY15" s="19">
        <v>7.9716515551063599E-2</v>
      </c>
      <c r="AZ15" s="19">
        <v>0.113774416887648</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1038</v>
      </c>
      <c r="D7" s="10">
        <v>491</v>
      </c>
      <c r="E7" s="10">
        <v>544</v>
      </c>
      <c r="F7" s="10"/>
      <c r="G7" s="10">
        <v>143</v>
      </c>
      <c r="H7" s="10">
        <v>164</v>
      </c>
      <c r="I7" s="10">
        <v>174</v>
      </c>
      <c r="J7" s="10">
        <v>191</v>
      </c>
      <c r="K7" s="10">
        <v>131</v>
      </c>
      <c r="L7" s="10">
        <v>235</v>
      </c>
      <c r="M7" s="10"/>
      <c r="N7" s="10">
        <v>310</v>
      </c>
      <c r="O7" s="10">
        <v>288</v>
      </c>
      <c r="P7" s="10">
        <v>203</v>
      </c>
      <c r="Q7" s="10">
        <v>232</v>
      </c>
      <c r="R7" s="10"/>
      <c r="S7" s="10">
        <v>144</v>
      </c>
      <c r="T7" s="10">
        <v>151</v>
      </c>
      <c r="U7" s="10">
        <v>86</v>
      </c>
      <c r="V7" s="10">
        <v>90</v>
      </c>
      <c r="W7" s="10">
        <v>89</v>
      </c>
      <c r="X7" s="10">
        <v>85</v>
      </c>
      <c r="Y7" s="10">
        <v>88</v>
      </c>
      <c r="Z7" s="10">
        <v>45</v>
      </c>
      <c r="AA7" s="10">
        <v>112</v>
      </c>
      <c r="AB7" s="10">
        <v>69</v>
      </c>
      <c r="AC7" s="10">
        <v>52</v>
      </c>
      <c r="AD7" s="10">
        <v>27</v>
      </c>
      <c r="AE7" s="10"/>
      <c r="AF7" s="10">
        <v>358</v>
      </c>
      <c r="AG7" s="10">
        <v>420</v>
      </c>
      <c r="AH7" s="10">
        <v>161</v>
      </c>
      <c r="AI7" s="10"/>
      <c r="AJ7" s="10">
        <v>363</v>
      </c>
      <c r="AK7" s="10">
        <v>299</v>
      </c>
      <c r="AL7" s="10">
        <v>73</v>
      </c>
      <c r="AM7" s="10">
        <v>7</v>
      </c>
      <c r="AN7" s="10">
        <v>146</v>
      </c>
      <c r="AO7" s="10"/>
      <c r="AP7" s="10">
        <v>208</v>
      </c>
      <c r="AQ7" s="10">
        <v>392</v>
      </c>
      <c r="AR7" s="10">
        <v>68</v>
      </c>
      <c r="AS7" s="10">
        <v>112</v>
      </c>
      <c r="AT7" s="10">
        <v>102</v>
      </c>
      <c r="AU7" s="10"/>
      <c r="AV7" s="10">
        <v>288</v>
      </c>
      <c r="AW7" s="10">
        <v>223</v>
      </c>
      <c r="AX7" s="10">
        <v>268</v>
      </c>
      <c r="AY7" s="10">
        <v>115</v>
      </c>
      <c r="AZ7" s="10">
        <v>22</v>
      </c>
    </row>
    <row r="8" spans="2:52" ht="30" customHeight="1">
      <c r="B8" s="11" t="s">
        <v>68</v>
      </c>
      <c r="C8" s="11">
        <v>1041</v>
      </c>
      <c r="D8" s="11">
        <v>483</v>
      </c>
      <c r="E8" s="11">
        <v>555</v>
      </c>
      <c r="F8" s="11"/>
      <c r="G8" s="11">
        <v>153</v>
      </c>
      <c r="H8" s="11">
        <v>166</v>
      </c>
      <c r="I8" s="11">
        <v>166</v>
      </c>
      <c r="J8" s="11">
        <v>194</v>
      </c>
      <c r="K8" s="11">
        <v>130</v>
      </c>
      <c r="L8" s="11">
        <v>231</v>
      </c>
      <c r="M8" s="11"/>
      <c r="N8" s="11">
        <v>279</v>
      </c>
      <c r="O8" s="11">
        <v>265</v>
      </c>
      <c r="P8" s="11">
        <v>240</v>
      </c>
      <c r="Q8" s="11">
        <v>252</v>
      </c>
      <c r="R8" s="11"/>
      <c r="S8" s="11">
        <v>148</v>
      </c>
      <c r="T8" s="11">
        <v>139</v>
      </c>
      <c r="U8" s="11">
        <v>85</v>
      </c>
      <c r="V8" s="11">
        <v>88</v>
      </c>
      <c r="W8" s="11">
        <v>85</v>
      </c>
      <c r="X8" s="11">
        <v>89</v>
      </c>
      <c r="Y8" s="11">
        <v>81</v>
      </c>
      <c r="Z8" s="11">
        <v>42</v>
      </c>
      <c r="AA8" s="11">
        <v>109</v>
      </c>
      <c r="AB8" s="11">
        <v>89</v>
      </c>
      <c r="AC8" s="11">
        <v>56</v>
      </c>
      <c r="AD8" s="11">
        <v>30</v>
      </c>
      <c r="AE8" s="11"/>
      <c r="AF8" s="11">
        <v>356</v>
      </c>
      <c r="AG8" s="11">
        <v>415</v>
      </c>
      <c r="AH8" s="11">
        <v>166</v>
      </c>
      <c r="AI8" s="11"/>
      <c r="AJ8" s="11">
        <v>354</v>
      </c>
      <c r="AK8" s="11">
        <v>296</v>
      </c>
      <c r="AL8" s="11">
        <v>72</v>
      </c>
      <c r="AM8" s="11">
        <v>6</v>
      </c>
      <c r="AN8" s="11">
        <v>152</v>
      </c>
      <c r="AO8" s="11"/>
      <c r="AP8" s="11">
        <v>204</v>
      </c>
      <c r="AQ8" s="11">
        <v>395</v>
      </c>
      <c r="AR8" s="11">
        <v>69</v>
      </c>
      <c r="AS8" s="11">
        <v>109</v>
      </c>
      <c r="AT8" s="11">
        <v>101</v>
      </c>
      <c r="AU8" s="11"/>
      <c r="AV8" s="11">
        <v>300</v>
      </c>
      <c r="AW8" s="11">
        <v>229</v>
      </c>
      <c r="AX8" s="11">
        <v>262</v>
      </c>
      <c r="AY8" s="11">
        <v>108</v>
      </c>
      <c r="AZ8" s="11">
        <v>18</v>
      </c>
    </row>
    <row r="9" spans="2:52" ht="45">
      <c r="B9" s="18" t="s">
        <v>334</v>
      </c>
      <c r="C9" s="17">
        <v>0.14124853085650699</v>
      </c>
      <c r="D9" s="17">
        <v>0.13971233233752101</v>
      </c>
      <c r="E9" s="17">
        <v>0.14165016778429601</v>
      </c>
      <c r="F9" s="17"/>
      <c r="G9" s="17">
        <v>0.15069662633854</v>
      </c>
      <c r="H9" s="17">
        <v>0.18499423688592401</v>
      </c>
      <c r="I9" s="17">
        <v>0.173913814954226</v>
      </c>
      <c r="J9" s="17">
        <v>0.14953662753260999</v>
      </c>
      <c r="K9" s="17">
        <v>0.138252046466811</v>
      </c>
      <c r="L9" s="17">
        <v>7.4851224019231999E-2</v>
      </c>
      <c r="M9" s="17"/>
      <c r="N9" s="17">
        <v>0.157826700745726</v>
      </c>
      <c r="O9" s="17">
        <v>9.8307072655758596E-2</v>
      </c>
      <c r="P9" s="17">
        <v>0.17249000891868899</v>
      </c>
      <c r="Q9" s="17">
        <v>0.14103761299583401</v>
      </c>
      <c r="R9" s="17"/>
      <c r="S9" s="17">
        <v>0.19508418478714401</v>
      </c>
      <c r="T9" s="17">
        <v>0.117216296455114</v>
      </c>
      <c r="U9" s="17">
        <v>9.4236603121389401E-2</v>
      </c>
      <c r="V9" s="17">
        <v>9.6515222121309696E-2</v>
      </c>
      <c r="W9" s="17">
        <v>0.15217669819923199</v>
      </c>
      <c r="X9" s="17">
        <v>0.15281479672755099</v>
      </c>
      <c r="Y9" s="17">
        <v>9.9980696621011403E-2</v>
      </c>
      <c r="Z9" s="17">
        <v>0.15745038106111101</v>
      </c>
      <c r="AA9" s="17">
        <v>9.2981918529901203E-2</v>
      </c>
      <c r="AB9" s="17">
        <v>0.18528568167333501</v>
      </c>
      <c r="AC9" s="17">
        <v>0.21263847515986301</v>
      </c>
      <c r="AD9" s="17">
        <v>0.187187663839957</v>
      </c>
      <c r="AE9" s="17"/>
      <c r="AF9" s="17">
        <v>8.7108342479078907E-2</v>
      </c>
      <c r="AG9" s="17">
        <v>0.14963302462505901</v>
      </c>
      <c r="AH9" s="17">
        <v>0.245726937128697</v>
      </c>
      <c r="AI9" s="17"/>
      <c r="AJ9" s="17">
        <v>9.5106001793454006E-2</v>
      </c>
      <c r="AK9" s="17">
        <v>0.174874729257922</v>
      </c>
      <c r="AL9" s="17">
        <v>5.9716822778821399E-2</v>
      </c>
      <c r="AM9" s="17">
        <v>0</v>
      </c>
      <c r="AN9" s="17">
        <v>0.17160072513615399</v>
      </c>
      <c r="AO9" s="17"/>
      <c r="AP9" s="17">
        <v>0.13134021373812599</v>
      </c>
      <c r="AQ9" s="17">
        <v>0.188693375024622</v>
      </c>
      <c r="AR9" s="17">
        <v>0.114632022111753</v>
      </c>
      <c r="AS9" s="17">
        <v>8.7941116581005493E-2</v>
      </c>
      <c r="AT9" s="17">
        <v>7.4563648710559302E-2</v>
      </c>
      <c r="AU9" s="17"/>
      <c r="AV9" s="17">
        <v>0.124461437338705</v>
      </c>
      <c r="AW9" s="17">
        <v>0.15083528897267801</v>
      </c>
      <c r="AX9" s="17">
        <v>0.13908970823640701</v>
      </c>
      <c r="AY9" s="17">
        <v>0.191187489826878</v>
      </c>
      <c r="AZ9" s="17">
        <v>0.268656866529972</v>
      </c>
    </row>
    <row r="10" spans="2:52" ht="45">
      <c r="B10" s="18" t="s">
        <v>335</v>
      </c>
      <c r="C10" s="17">
        <v>0.28635667289186301</v>
      </c>
      <c r="D10" s="17">
        <v>0.292549500931229</v>
      </c>
      <c r="E10" s="17">
        <v>0.28075356412772301</v>
      </c>
      <c r="F10" s="17"/>
      <c r="G10" s="17">
        <v>0.26765287437896201</v>
      </c>
      <c r="H10" s="17">
        <v>0.33417001543888503</v>
      </c>
      <c r="I10" s="17">
        <v>0.28636546219701098</v>
      </c>
      <c r="J10" s="17">
        <v>0.249481930049925</v>
      </c>
      <c r="K10" s="17">
        <v>0.30438920989937401</v>
      </c>
      <c r="L10" s="17">
        <v>0.28524344750948899</v>
      </c>
      <c r="M10" s="17"/>
      <c r="N10" s="17">
        <v>0.29139786169419502</v>
      </c>
      <c r="O10" s="17">
        <v>0.321382697184527</v>
      </c>
      <c r="P10" s="17">
        <v>0.27037963123254599</v>
      </c>
      <c r="Q10" s="17">
        <v>0.257070176519759</v>
      </c>
      <c r="R10" s="17"/>
      <c r="S10" s="17">
        <v>0.35178285887185701</v>
      </c>
      <c r="T10" s="17">
        <v>0.31435642570280897</v>
      </c>
      <c r="U10" s="17">
        <v>0.338198015775316</v>
      </c>
      <c r="V10" s="17">
        <v>0.28430891727549701</v>
      </c>
      <c r="W10" s="17">
        <v>0.23902431345611899</v>
      </c>
      <c r="X10" s="17">
        <v>0.25351484043893502</v>
      </c>
      <c r="Y10" s="17">
        <v>0.260093784762578</v>
      </c>
      <c r="Z10" s="17">
        <v>0.28687698732495898</v>
      </c>
      <c r="AA10" s="17">
        <v>0.34648023476579698</v>
      </c>
      <c r="AB10" s="17">
        <v>0.209810576736355</v>
      </c>
      <c r="AC10" s="17">
        <v>0.17412019416623301</v>
      </c>
      <c r="AD10" s="17">
        <v>0.21046039516962101</v>
      </c>
      <c r="AE10" s="17"/>
      <c r="AF10" s="17">
        <v>0.32802522402469098</v>
      </c>
      <c r="AG10" s="17">
        <v>0.28673674993159698</v>
      </c>
      <c r="AH10" s="17">
        <v>0.23272167167831601</v>
      </c>
      <c r="AI10" s="17"/>
      <c r="AJ10" s="17">
        <v>0.33853027582200901</v>
      </c>
      <c r="AK10" s="17">
        <v>0.26739108218641899</v>
      </c>
      <c r="AL10" s="17">
        <v>0.430734372562321</v>
      </c>
      <c r="AM10" s="17">
        <v>0.148206923735796</v>
      </c>
      <c r="AN10" s="17">
        <v>0.21971131756048701</v>
      </c>
      <c r="AO10" s="17"/>
      <c r="AP10" s="17">
        <v>0.347510238249846</v>
      </c>
      <c r="AQ10" s="17">
        <v>0.25009416897241898</v>
      </c>
      <c r="AR10" s="17">
        <v>0.35258281757877402</v>
      </c>
      <c r="AS10" s="17">
        <v>0.38402809371388902</v>
      </c>
      <c r="AT10" s="17">
        <v>0.313451781001653</v>
      </c>
      <c r="AU10" s="17"/>
      <c r="AV10" s="17">
        <v>0.264102393305229</v>
      </c>
      <c r="AW10" s="17">
        <v>0.23862461182259201</v>
      </c>
      <c r="AX10" s="17">
        <v>0.34950207074925499</v>
      </c>
      <c r="AY10" s="17">
        <v>0.26309481274698499</v>
      </c>
      <c r="AZ10" s="17">
        <v>0.21302856518497701</v>
      </c>
    </row>
    <row r="11" spans="2:52" ht="45">
      <c r="B11" s="18" t="s">
        <v>336</v>
      </c>
      <c r="C11" s="17">
        <v>0.234283087589789</v>
      </c>
      <c r="D11" s="17">
        <v>0.24811991937137401</v>
      </c>
      <c r="E11" s="17">
        <v>0.223509618400695</v>
      </c>
      <c r="F11" s="17"/>
      <c r="G11" s="17">
        <v>0.26547306798963499</v>
      </c>
      <c r="H11" s="17">
        <v>0.25384053235749199</v>
      </c>
      <c r="I11" s="17">
        <v>0.22400052253616901</v>
      </c>
      <c r="J11" s="17">
        <v>0.225819713191004</v>
      </c>
      <c r="K11" s="17">
        <v>0.184104522025345</v>
      </c>
      <c r="L11" s="17">
        <v>0.24231334607476901</v>
      </c>
      <c r="M11" s="17"/>
      <c r="N11" s="17">
        <v>0.22814832156828299</v>
      </c>
      <c r="O11" s="17">
        <v>0.246886379887329</v>
      </c>
      <c r="P11" s="17">
        <v>0.26398609329696698</v>
      </c>
      <c r="Q11" s="17">
        <v>0.19628387198365599</v>
      </c>
      <c r="R11" s="17"/>
      <c r="S11" s="17">
        <v>0.20255959505791399</v>
      </c>
      <c r="T11" s="17">
        <v>0.23850534251625599</v>
      </c>
      <c r="U11" s="17">
        <v>0.20715958131743401</v>
      </c>
      <c r="V11" s="17">
        <v>0.27286894508495602</v>
      </c>
      <c r="W11" s="17">
        <v>0.262253585194553</v>
      </c>
      <c r="X11" s="17">
        <v>0.26591257503604199</v>
      </c>
      <c r="Y11" s="17">
        <v>0.29817126102045699</v>
      </c>
      <c r="Z11" s="17">
        <v>0.25887905923273902</v>
      </c>
      <c r="AA11" s="17">
        <v>0.17738680198399701</v>
      </c>
      <c r="AB11" s="17">
        <v>0.190066990843723</v>
      </c>
      <c r="AC11" s="17">
        <v>0.31424048561727802</v>
      </c>
      <c r="AD11" s="17">
        <v>0.14406967669776599</v>
      </c>
      <c r="AE11" s="17"/>
      <c r="AF11" s="17">
        <v>0.25124753665007599</v>
      </c>
      <c r="AG11" s="17">
        <v>0.24713477857305399</v>
      </c>
      <c r="AH11" s="17">
        <v>0.15276768184725401</v>
      </c>
      <c r="AI11" s="17"/>
      <c r="AJ11" s="17">
        <v>0.24200756266798701</v>
      </c>
      <c r="AK11" s="17">
        <v>0.268677335395971</v>
      </c>
      <c r="AL11" s="17">
        <v>0.18748211866238301</v>
      </c>
      <c r="AM11" s="17">
        <v>0.26841207392830602</v>
      </c>
      <c r="AN11" s="17">
        <v>0.16062028661324601</v>
      </c>
      <c r="AO11" s="17"/>
      <c r="AP11" s="17">
        <v>0.24214097081910099</v>
      </c>
      <c r="AQ11" s="17">
        <v>0.26532604079483701</v>
      </c>
      <c r="AR11" s="17">
        <v>0.188324277703353</v>
      </c>
      <c r="AS11" s="17">
        <v>0.17294429253342999</v>
      </c>
      <c r="AT11" s="17">
        <v>0.21928237533147801</v>
      </c>
      <c r="AU11" s="17"/>
      <c r="AV11" s="17">
        <v>0.25207203508260301</v>
      </c>
      <c r="AW11" s="17">
        <v>0.21838030499511399</v>
      </c>
      <c r="AX11" s="17">
        <v>0.24462140822948999</v>
      </c>
      <c r="AY11" s="17">
        <v>0.26235614221363401</v>
      </c>
      <c r="AZ11" s="17">
        <v>6.5692199771149498E-2</v>
      </c>
    </row>
    <row r="12" spans="2:52" ht="45">
      <c r="B12" s="18" t="s">
        <v>337</v>
      </c>
      <c r="C12" s="17">
        <v>0.12701198088872501</v>
      </c>
      <c r="D12" s="17">
        <v>0.132119464926439</v>
      </c>
      <c r="E12" s="17">
        <v>0.123253239350998</v>
      </c>
      <c r="F12" s="17"/>
      <c r="G12" s="17">
        <v>0.15186321058830199</v>
      </c>
      <c r="H12" s="17">
        <v>8.9588018576193806E-2</v>
      </c>
      <c r="I12" s="17">
        <v>0.14912547382698099</v>
      </c>
      <c r="J12" s="17">
        <v>0.113136700553341</v>
      </c>
      <c r="K12" s="17">
        <v>0.143957571669865</v>
      </c>
      <c r="L12" s="17">
        <v>0.123615829284887</v>
      </c>
      <c r="M12" s="17"/>
      <c r="N12" s="17">
        <v>0.14573398260568499</v>
      </c>
      <c r="O12" s="17">
        <v>9.8106565543555804E-2</v>
      </c>
      <c r="P12" s="17">
        <v>0.142960402707938</v>
      </c>
      <c r="Q12" s="17">
        <v>0.12399741118629801</v>
      </c>
      <c r="R12" s="17"/>
      <c r="S12" s="17">
        <v>6.1216586661473199E-2</v>
      </c>
      <c r="T12" s="17">
        <v>8.1870237079542496E-2</v>
      </c>
      <c r="U12" s="17">
        <v>0.13935535406246599</v>
      </c>
      <c r="V12" s="17">
        <v>7.5928746332049393E-2</v>
      </c>
      <c r="W12" s="17">
        <v>0.13854902399333999</v>
      </c>
      <c r="X12" s="17">
        <v>0.145014243478745</v>
      </c>
      <c r="Y12" s="17">
        <v>0.16877737180701</v>
      </c>
      <c r="Z12" s="17">
        <v>0.13580650734602101</v>
      </c>
      <c r="AA12" s="17">
        <v>0.178264502339436</v>
      </c>
      <c r="AB12" s="17">
        <v>0.140086785142192</v>
      </c>
      <c r="AC12" s="17">
        <v>0.14070702619320599</v>
      </c>
      <c r="AD12" s="17">
        <v>0.31567271256171398</v>
      </c>
      <c r="AE12" s="17"/>
      <c r="AF12" s="17">
        <v>0.14255398490763699</v>
      </c>
      <c r="AG12" s="17">
        <v>0.116374189953192</v>
      </c>
      <c r="AH12" s="17">
        <v>0.101930887199292</v>
      </c>
      <c r="AI12" s="17"/>
      <c r="AJ12" s="17">
        <v>0.13776339233892301</v>
      </c>
      <c r="AK12" s="17">
        <v>0.117714288111005</v>
      </c>
      <c r="AL12" s="17">
        <v>9.9041351005680095E-2</v>
      </c>
      <c r="AM12" s="17">
        <v>0.28990757564642899</v>
      </c>
      <c r="AN12" s="17">
        <v>0.15166277043080501</v>
      </c>
      <c r="AO12" s="17"/>
      <c r="AP12" s="17">
        <v>0.102205535898987</v>
      </c>
      <c r="AQ12" s="17">
        <v>0.12865852090131599</v>
      </c>
      <c r="AR12" s="17">
        <v>0.12843589195053701</v>
      </c>
      <c r="AS12" s="17">
        <v>0.18050204258824501</v>
      </c>
      <c r="AT12" s="17">
        <v>9.7010661163521195E-2</v>
      </c>
      <c r="AU12" s="17"/>
      <c r="AV12" s="17">
        <v>0.12695869460508299</v>
      </c>
      <c r="AW12" s="17">
        <v>0.12324924927790799</v>
      </c>
      <c r="AX12" s="17">
        <v>0.14078178263359101</v>
      </c>
      <c r="AY12" s="17">
        <v>0.11700288789393699</v>
      </c>
      <c r="AZ12" s="17">
        <v>0.14374138863733199</v>
      </c>
    </row>
    <row r="13" spans="2:52" ht="45">
      <c r="B13" s="18" t="s">
        <v>338</v>
      </c>
      <c r="C13" s="17">
        <v>6.7979692353229995E-2</v>
      </c>
      <c r="D13" s="17">
        <v>6.6811221203183196E-2</v>
      </c>
      <c r="E13" s="17">
        <v>6.9361471124481502E-2</v>
      </c>
      <c r="F13" s="17"/>
      <c r="G13" s="17">
        <v>8.5615383340662002E-2</v>
      </c>
      <c r="H13" s="17">
        <v>5.68350896472022E-2</v>
      </c>
      <c r="I13" s="17">
        <v>4.8552539333834202E-2</v>
      </c>
      <c r="J13" s="17">
        <v>7.5099276841089996E-2</v>
      </c>
      <c r="K13" s="17">
        <v>6.6802047344272003E-2</v>
      </c>
      <c r="L13" s="17">
        <v>7.2938950388151694E-2</v>
      </c>
      <c r="M13" s="17"/>
      <c r="N13" s="17">
        <v>5.6720277782307503E-2</v>
      </c>
      <c r="O13" s="17">
        <v>7.6048162030117106E-2</v>
      </c>
      <c r="P13" s="17">
        <v>6.2026650513253297E-2</v>
      </c>
      <c r="Q13" s="17">
        <v>7.9021177909271503E-2</v>
      </c>
      <c r="R13" s="17"/>
      <c r="S13" s="17">
        <v>9.1760788496605697E-2</v>
      </c>
      <c r="T13" s="17">
        <v>6.6484552759930995E-2</v>
      </c>
      <c r="U13" s="17">
        <v>8.4975998390785498E-2</v>
      </c>
      <c r="V13" s="17">
        <v>4.4864776853401997E-2</v>
      </c>
      <c r="W13" s="17">
        <v>6.8985537395411897E-2</v>
      </c>
      <c r="X13" s="17">
        <v>5.18484622260992E-2</v>
      </c>
      <c r="Y13" s="17">
        <v>3.5313100405294201E-2</v>
      </c>
      <c r="Z13" s="17">
        <v>9.4321787400618903E-2</v>
      </c>
      <c r="AA13" s="17">
        <v>5.8875165444569701E-2</v>
      </c>
      <c r="AB13" s="17">
        <v>7.6722755572222801E-2</v>
      </c>
      <c r="AC13" s="17">
        <v>3.4853381008757199E-2</v>
      </c>
      <c r="AD13" s="17">
        <v>0.142609551730942</v>
      </c>
      <c r="AE13" s="17"/>
      <c r="AF13" s="17">
        <v>7.0321148332938302E-2</v>
      </c>
      <c r="AG13" s="17">
        <v>6.9349274126165206E-2</v>
      </c>
      <c r="AH13" s="17">
        <v>4.0773244369942799E-2</v>
      </c>
      <c r="AI13" s="17"/>
      <c r="AJ13" s="17">
        <v>6.5770656836484295E-2</v>
      </c>
      <c r="AK13" s="17">
        <v>4.8440914249304801E-2</v>
      </c>
      <c r="AL13" s="17">
        <v>8.4089691688634893E-2</v>
      </c>
      <c r="AM13" s="17">
        <v>0</v>
      </c>
      <c r="AN13" s="17">
        <v>6.0075135430272597E-2</v>
      </c>
      <c r="AO13" s="17"/>
      <c r="AP13" s="17">
        <v>5.2887988793988101E-2</v>
      </c>
      <c r="AQ13" s="17">
        <v>5.64729282395703E-2</v>
      </c>
      <c r="AR13" s="17">
        <v>6.8211391302091598E-2</v>
      </c>
      <c r="AS13" s="17">
        <v>5.1369993763791498E-2</v>
      </c>
      <c r="AT13" s="17">
        <v>8.0681717137116596E-2</v>
      </c>
      <c r="AU13" s="17"/>
      <c r="AV13" s="17">
        <v>7.2024952279640397E-2</v>
      </c>
      <c r="AW13" s="17">
        <v>0.114514434270656</v>
      </c>
      <c r="AX13" s="17">
        <v>3.8241708400906599E-2</v>
      </c>
      <c r="AY13" s="17">
        <v>4.3268389369045798E-2</v>
      </c>
      <c r="AZ13" s="17">
        <v>0.177100584967255</v>
      </c>
    </row>
    <row r="14" spans="2:52" ht="30">
      <c r="B14" s="18" t="s">
        <v>339</v>
      </c>
      <c r="C14" s="17">
        <v>2.23024728669068E-2</v>
      </c>
      <c r="D14" s="17">
        <v>2.0129652393714201E-2</v>
      </c>
      <c r="E14" s="17">
        <v>2.43120487399336E-2</v>
      </c>
      <c r="F14" s="17"/>
      <c r="G14" s="17">
        <v>1.2329010586964201E-2</v>
      </c>
      <c r="H14" s="17">
        <v>0</v>
      </c>
      <c r="I14" s="17">
        <v>1.9410184135339299E-2</v>
      </c>
      <c r="J14" s="17">
        <v>2.93072212882785E-2</v>
      </c>
      <c r="K14" s="17">
        <v>3.88242571311056E-2</v>
      </c>
      <c r="L14" s="17">
        <v>3.1815510225046403E-2</v>
      </c>
      <c r="M14" s="17"/>
      <c r="N14" s="17">
        <v>2.6482837168397999E-2</v>
      </c>
      <c r="O14" s="17">
        <v>3.3775110393961201E-2</v>
      </c>
      <c r="P14" s="17">
        <v>4.9105440599219998E-3</v>
      </c>
      <c r="Q14" s="17">
        <v>2.2675502206879701E-2</v>
      </c>
      <c r="R14" s="17"/>
      <c r="S14" s="17">
        <v>6.4941697324407801E-3</v>
      </c>
      <c r="T14" s="17">
        <v>3.1770713003882699E-2</v>
      </c>
      <c r="U14" s="17">
        <v>3.25982793047725E-2</v>
      </c>
      <c r="V14" s="17">
        <v>2.43957436008473E-2</v>
      </c>
      <c r="W14" s="17">
        <v>1.03101356601839E-2</v>
      </c>
      <c r="X14" s="17">
        <v>5.0817981335389402E-2</v>
      </c>
      <c r="Y14" s="17">
        <v>1.08115983931247E-2</v>
      </c>
      <c r="Z14" s="17">
        <v>2.18909408652142E-2</v>
      </c>
      <c r="AA14" s="17">
        <v>2.47412949725038E-2</v>
      </c>
      <c r="AB14" s="17">
        <v>3.4067580030805698E-2</v>
      </c>
      <c r="AC14" s="17">
        <v>0</v>
      </c>
      <c r="AD14" s="17">
        <v>0</v>
      </c>
      <c r="AE14" s="17"/>
      <c r="AF14" s="17">
        <v>1.8757403203909801E-2</v>
      </c>
      <c r="AG14" s="17">
        <v>1.72760521776315E-2</v>
      </c>
      <c r="AH14" s="17">
        <v>4.5074802676855E-2</v>
      </c>
      <c r="AI14" s="17"/>
      <c r="AJ14" s="17">
        <v>1.02203708025121E-2</v>
      </c>
      <c r="AK14" s="17">
        <v>2.11724789294006E-2</v>
      </c>
      <c r="AL14" s="17">
        <v>3.8108694175024299E-2</v>
      </c>
      <c r="AM14" s="17">
        <v>0</v>
      </c>
      <c r="AN14" s="17">
        <v>3.9651394446149298E-2</v>
      </c>
      <c r="AO14" s="17"/>
      <c r="AP14" s="17">
        <v>1.7453083247470299E-2</v>
      </c>
      <c r="AQ14" s="17">
        <v>2.1704724552393799E-2</v>
      </c>
      <c r="AR14" s="17">
        <v>1.363350323188E-2</v>
      </c>
      <c r="AS14" s="17">
        <v>1.6395587289014E-2</v>
      </c>
      <c r="AT14" s="17">
        <v>0</v>
      </c>
      <c r="AU14" s="17"/>
      <c r="AV14" s="17">
        <v>2.7290242744056E-2</v>
      </c>
      <c r="AW14" s="17">
        <v>3.5252957388104002E-2</v>
      </c>
      <c r="AX14" s="17">
        <v>1.4113126014448399E-2</v>
      </c>
      <c r="AY14" s="17">
        <v>0</v>
      </c>
      <c r="AZ14" s="17">
        <v>5.0014283313939402E-2</v>
      </c>
    </row>
    <row r="15" spans="2:52">
      <c r="B15" s="18" t="s">
        <v>107</v>
      </c>
      <c r="C15" s="19">
        <v>0.120817562552979</v>
      </c>
      <c r="D15" s="19">
        <v>0.10055790883654001</v>
      </c>
      <c r="E15" s="19">
        <v>0.13715989047187299</v>
      </c>
      <c r="F15" s="19"/>
      <c r="G15" s="19">
        <v>6.6369826776934995E-2</v>
      </c>
      <c r="H15" s="19">
        <v>8.0572107094303305E-2</v>
      </c>
      <c r="I15" s="19">
        <v>9.8632003016438499E-2</v>
      </c>
      <c r="J15" s="19">
        <v>0.15761853054375199</v>
      </c>
      <c r="K15" s="19">
        <v>0.123670345463227</v>
      </c>
      <c r="L15" s="19">
        <v>0.169221692498426</v>
      </c>
      <c r="M15" s="19"/>
      <c r="N15" s="19">
        <v>9.3690018435405101E-2</v>
      </c>
      <c r="O15" s="19">
        <v>0.12549401230475199</v>
      </c>
      <c r="P15" s="19">
        <v>8.3246669270683804E-2</v>
      </c>
      <c r="Q15" s="19">
        <v>0.17991424719830301</v>
      </c>
      <c r="R15" s="19"/>
      <c r="S15" s="19">
        <v>9.1101816392564997E-2</v>
      </c>
      <c r="T15" s="19">
        <v>0.14979643248246499</v>
      </c>
      <c r="U15" s="19">
        <v>0.103476168027836</v>
      </c>
      <c r="V15" s="19">
        <v>0.20111764873193799</v>
      </c>
      <c r="W15" s="19">
        <v>0.12870070610116099</v>
      </c>
      <c r="X15" s="19">
        <v>8.0077100757237202E-2</v>
      </c>
      <c r="Y15" s="19">
        <v>0.126852186990524</v>
      </c>
      <c r="Z15" s="19">
        <v>4.4774336769336703E-2</v>
      </c>
      <c r="AA15" s="19">
        <v>0.121270081963795</v>
      </c>
      <c r="AB15" s="19">
        <v>0.16395963000136601</v>
      </c>
      <c r="AC15" s="19">
        <v>0.12344043785466299</v>
      </c>
      <c r="AD15" s="19">
        <v>0</v>
      </c>
      <c r="AE15" s="19"/>
      <c r="AF15" s="19">
        <v>0.101986360401668</v>
      </c>
      <c r="AG15" s="19">
        <v>0.113495930613301</v>
      </c>
      <c r="AH15" s="19">
        <v>0.18100477509964299</v>
      </c>
      <c r="AI15" s="19"/>
      <c r="AJ15" s="19">
        <v>0.11060173973863099</v>
      </c>
      <c r="AK15" s="19">
        <v>0.101729171869978</v>
      </c>
      <c r="AL15" s="19">
        <v>0.100826949127135</v>
      </c>
      <c r="AM15" s="19">
        <v>0.29347342668946902</v>
      </c>
      <c r="AN15" s="19">
        <v>0.19667837038288599</v>
      </c>
      <c r="AO15" s="19"/>
      <c r="AP15" s="19">
        <v>0.106461969252481</v>
      </c>
      <c r="AQ15" s="19">
        <v>8.9050241514842601E-2</v>
      </c>
      <c r="AR15" s="19">
        <v>0.134180096121612</v>
      </c>
      <c r="AS15" s="19">
        <v>0.106818873530625</v>
      </c>
      <c r="AT15" s="19">
        <v>0.21500981665567201</v>
      </c>
      <c r="AU15" s="19"/>
      <c r="AV15" s="19">
        <v>0.133090244644684</v>
      </c>
      <c r="AW15" s="19">
        <v>0.119143153272949</v>
      </c>
      <c r="AX15" s="19">
        <v>7.36501957359013E-2</v>
      </c>
      <c r="AY15" s="19">
        <v>0.123090277949521</v>
      </c>
      <c r="AZ15" s="19">
        <v>8.1766111595374294E-2</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355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499</v>
      </c>
      <c r="E7" s="10">
        <v>520</v>
      </c>
      <c r="F7" s="10"/>
      <c r="G7" s="10">
        <v>138</v>
      </c>
      <c r="H7" s="10">
        <v>183</v>
      </c>
      <c r="I7" s="10">
        <v>158</v>
      </c>
      <c r="J7" s="10">
        <v>170</v>
      </c>
      <c r="K7" s="10">
        <v>158</v>
      </c>
      <c r="L7" s="10">
        <v>217</v>
      </c>
      <c r="M7" s="10"/>
      <c r="N7" s="10">
        <v>317</v>
      </c>
      <c r="O7" s="10">
        <v>280</v>
      </c>
      <c r="P7" s="10">
        <v>157</v>
      </c>
      <c r="Q7" s="10">
        <v>267</v>
      </c>
      <c r="R7" s="10"/>
      <c r="S7" s="10">
        <v>140</v>
      </c>
      <c r="T7" s="10">
        <v>137</v>
      </c>
      <c r="U7" s="10">
        <v>88</v>
      </c>
      <c r="V7" s="10">
        <v>107</v>
      </c>
      <c r="W7" s="10">
        <v>65</v>
      </c>
      <c r="X7" s="10">
        <v>89</v>
      </c>
      <c r="Y7" s="10">
        <v>82</v>
      </c>
      <c r="Z7" s="10">
        <v>37</v>
      </c>
      <c r="AA7" s="10">
        <v>115</v>
      </c>
      <c r="AB7" s="10">
        <v>76</v>
      </c>
      <c r="AC7" s="10">
        <v>53</v>
      </c>
      <c r="AD7" s="10">
        <v>35</v>
      </c>
      <c r="AE7" s="10"/>
      <c r="AF7" s="10">
        <v>343</v>
      </c>
      <c r="AG7" s="10">
        <v>433</v>
      </c>
      <c r="AH7" s="10">
        <v>151</v>
      </c>
      <c r="AI7" s="10"/>
      <c r="AJ7" s="10">
        <v>341</v>
      </c>
      <c r="AK7" s="10">
        <v>295</v>
      </c>
      <c r="AL7" s="10">
        <v>70</v>
      </c>
      <c r="AM7" s="10">
        <v>17</v>
      </c>
      <c r="AN7" s="10">
        <v>142</v>
      </c>
      <c r="AO7" s="10"/>
      <c r="AP7" s="10">
        <v>198</v>
      </c>
      <c r="AQ7" s="10">
        <v>385</v>
      </c>
      <c r="AR7" s="10">
        <v>75</v>
      </c>
      <c r="AS7" s="10">
        <v>109</v>
      </c>
      <c r="AT7" s="10">
        <v>92</v>
      </c>
      <c r="AU7" s="10"/>
      <c r="AV7" s="10">
        <v>275</v>
      </c>
      <c r="AW7" s="10">
        <v>197</v>
      </c>
      <c r="AX7" s="10">
        <v>285</v>
      </c>
      <c r="AY7" s="10">
        <v>113</v>
      </c>
      <c r="AZ7" s="10">
        <v>22</v>
      </c>
    </row>
    <row r="8" spans="2:52" ht="30" customHeight="1">
      <c r="B8" s="11" t="s">
        <v>68</v>
      </c>
      <c r="C8" s="11">
        <v>1022</v>
      </c>
      <c r="D8" s="11">
        <v>491</v>
      </c>
      <c r="E8" s="11">
        <v>526</v>
      </c>
      <c r="F8" s="11"/>
      <c r="G8" s="11">
        <v>149</v>
      </c>
      <c r="H8" s="11">
        <v>181</v>
      </c>
      <c r="I8" s="11">
        <v>153</v>
      </c>
      <c r="J8" s="11">
        <v>169</v>
      </c>
      <c r="K8" s="11">
        <v>158</v>
      </c>
      <c r="L8" s="11">
        <v>212</v>
      </c>
      <c r="M8" s="11"/>
      <c r="N8" s="11">
        <v>287</v>
      </c>
      <c r="O8" s="11">
        <v>257</v>
      </c>
      <c r="P8" s="11">
        <v>186</v>
      </c>
      <c r="Q8" s="11">
        <v>289</v>
      </c>
      <c r="R8" s="11"/>
      <c r="S8" s="11">
        <v>141</v>
      </c>
      <c r="T8" s="11">
        <v>127</v>
      </c>
      <c r="U8" s="11">
        <v>86</v>
      </c>
      <c r="V8" s="11">
        <v>103</v>
      </c>
      <c r="W8" s="11">
        <v>61</v>
      </c>
      <c r="X8" s="11">
        <v>92</v>
      </c>
      <c r="Y8" s="11">
        <v>78</v>
      </c>
      <c r="Z8" s="11">
        <v>34</v>
      </c>
      <c r="AA8" s="11">
        <v>111</v>
      </c>
      <c r="AB8" s="11">
        <v>95</v>
      </c>
      <c r="AC8" s="11">
        <v>55</v>
      </c>
      <c r="AD8" s="11">
        <v>40</v>
      </c>
      <c r="AE8" s="11"/>
      <c r="AF8" s="11">
        <v>340</v>
      </c>
      <c r="AG8" s="11">
        <v>424</v>
      </c>
      <c r="AH8" s="11">
        <v>155</v>
      </c>
      <c r="AI8" s="11"/>
      <c r="AJ8" s="11">
        <v>332</v>
      </c>
      <c r="AK8" s="11">
        <v>289</v>
      </c>
      <c r="AL8" s="11">
        <v>68</v>
      </c>
      <c r="AM8" s="11">
        <v>16</v>
      </c>
      <c r="AN8" s="11">
        <v>149</v>
      </c>
      <c r="AO8" s="11"/>
      <c r="AP8" s="11">
        <v>192</v>
      </c>
      <c r="AQ8" s="11">
        <v>385</v>
      </c>
      <c r="AR8" s="11">
        <v>74</v>
      </c>
      <c r="AS8" s="11">
        <v>108</v>
      </c>
      <c r="AT8" s="11">
        <v>92</v>
      </c>
      <c r="AU8" s="11"/>
      <c r="AV8" s="11">
        <v>283</v>
      </c>
      <c r="AW8" s="11">
        <v>205</v>
      </c>
      <c r="AX8" s="11">
        <v>278</v>
      </c>
      <c r="AY8" s="11">
        <v>104</v>
      </c>
      <c r="AZ8" s="11">
        <v>18</v>
      </c>
    </row>
    <row r="9" spans="2:52">
      <c r="B9" s="18" t="s">
        <v>356</v>
      </c>
      <c r="C9" s="17">
        <v>0.171691566930261</v>
      </c>
      <c r="D9" s="17">
        <v>0.16573523139467899</v>
      </c>
      <c r="E9" s="17">
        <v>0.17700029539338499</v>
      </c>
      <c r="F9" s="17"/>
      <c r="G9" s="17">
        <v>0.18481577800020499</v>
      </c>
      <c r="H9" s="17">
        <v>0.25614111343271201</v>
      </c>
      <c r="I9" s="17">
        <v>0.215536670731626</v>
      </c>
      <c r="J9" s="17">
        <v>0.13152965890099999</v>
      </c>
      <c r="K9" s="17">
        <v>0.119797204218033</v>
      </c>
      <c r="L9" s="17">
        <v>0.12930687780474401</v>
      </c>
      <c r="M9" s="17"/>
      <c r="N9" s="17">
        <v>0.20120535911484899</v>
      </c>
      <c r="O9" s="17">
        <v>0.149699584375937</v>
      </c>
      <c r="P9" s="17">
        <v>0.15233481332343701</v>
      </c>
      <c r="Q9" s="17">
        <v>0.176170174810727</v>
      </c>
      <c r="R9" s="17"/>
      <c r="S9" s="17">
        <v>0.228994342756801</v>
      </c>
      <c r="T9" s="17">
        <v>0.138854532092339</v>
      </c>
      <c r="U9" s="17">
        <v>0.13867522440708499</v>
      </c>
      <c r="V9" s="17">
        <v>0.16593730041051299</v>
      </c>
      <c r="W9" s="17">
        <v>0.124227374540723</v>
      </c>
      <c r="X9" s="17">
        <v>0.17810319944661601</v>
      </c>
      <c r="Y9" s="17">
        <v>0.192686270681933</v>
      </c>
      <c r="Z9" s="17">
        <v>0.21578717254775301</v>
      </c>
      <c r="AA9" s="17">
        <v>0.176401886202532</v>
      </c>
      <c r="AB9" s="17">
        <v>0.17605319770887101</v>
      </c>
      <c r="AC9" s="17">
        <v>0.162737674368608</v>
      </c>
      <c r="AD9" s="17">
        <v>0.128473492976418</v>
      </c>
      <c r="AE9" s="17"/>
      <c r="AF9" s="17">
        <v>0.17508645920754801</v>
      </c>
      <c r="AG9" s="17">
        <v>0.17621189226642001</v>
      </c>
      <c r="AH9" s="17">
        <v>0.19458525556220299</v>
      </c>
      <c r="AI9" s="17"/>
      <c r="AJ9" s="17">
        <v>0.19818070182575001</v>
      </c>
      <c r="AK9" s="17">
        <v>0.20054255137945701</v>
      </c>
      <c r="AL9" s="17">
        <v>0.10955663035508501</v>
      </c>
      <c r="AM9" s="17">
        <v>0.169338567619435</v>
      </c>
      <c r="AN9" s="17">
        <v>0.17070570197906201</v>
      </c>
      <c r="AO9" s="17"/>
      <c r="AP9" s="17">
        <v>0.226135433034099</v>
      </c>
      <c r="AQ9" s="17">
        <v>0.17994483241721099</v>
      </c>
      <c r="AR9" s="17">
        <v>0.11465541611918401</v>
      </c>
      <c r="AS9" s="17">
        <v>0.15170684983094401</v>
      </c>
      <c r="AT9" s="17">
        <v>0.15748345113075099</v>
      </c>
      <c r="AU9" s="17"/>
      <c r="AV9" s="17">
        <v>0.194338804012748</v>
      </c>
      <c r="AW9" s="17">
        <v>9.8603176935470493E-2</v>
      </c>
      <c r="AX9" s="17">
        <v>0.158816297003532</v>
      </c>
      <c r="AY9" s="17">
        <v>0.29413222497563801</v>
      </c>
      <c r="AZ9" s="17">
        <v>0.13590519446229299</v>
      </c>
    </row>
    <row r="10" spans="2:52">
      <c r="B10" s="18" t="s">
        <v>357</v>
      </c>
      <c r="C10" s="17">
        <v>0.21962799278894601</v>
      </c>
      <c r="D10" s="17">
        <v>0.27264023941668702</v>
      </c>
      <c r="E10" s="17">
        <v>0.17206041115308601</v>
      </c>
      <c r="F10" s="17"/>
      <c r="G10" s="17">
        <v>0.20921781302463599</v>
      </c>
      <c r="H10" s="17">
        <v>0.202022376164054</v>
      </c>
      <c r="I10" s="17">
        <v>0.214266689463672</v>
      </c>
      <c r="J10" s="17">
        <v>0.26616392289120999</v>
      </c>
      <c r="K10" s="17">
        <v>0.19326252983096701</v>
      </c>
      <c r="L10" s="17">
        <v>0.22837913680156199</v>
      </c>
      <c r="M10" s="17"/>
      <c r="N10" s="17">
        <v>0.20510880376148</v>
      </c>
      <c r="O10" s="17">
        <v>0.225891238316247</v>
      </c>
      <c r="P10" s="17">
        <v>0.253168500783716</v>
      </c>
      <c r="Q10" s="17">
        <v>0.202283841364894</v>
      </c>
      <c r="R10" s="17"/>
      <c r="S10" s="17">
        <v>0.23496881075025799</v>
      </c>
      <c r="T10" s="17">
        <v>0.22682189759291799</v>
      </c>
      <c r="U10" s="17">
        <v>0.30405683115538801</v>
      </c>
      <c r="V10" s="17">
        <v>0.18335225226711399</v>
      </c>
      <c r="W10" s="17">
        <v>0.22223568760687401</v>
      </c>
      <c r="X10" s="17">
        <v>0.149381572025929</v>
      </c>
      <c r="Y10" s="17">
        <v>0.237704262964509</v>
      </c>
      <c r="Z10" s="17">
        <v>0.13867161974598699</v>
      </c>
      <c r="AA10" s="17">
        <v>0.25127497638709201</v>
      </c>
      <c r="AB10" s="17">
        <v>0.18115644730611299</v>
      </c>
      <c r="AC10" s="17">
        <v>0.21050405292579899</v>
      </c>
      <c r="AD10" s="17">
        <v>0.26207567627214901</v>
      </c>
      <c r="AE10" s="17"/>
      <c r="AF10" s="17">
        <v>0.24179219306454899</v>
      </c>
      <c r="AG10" s="17">
        <v>0.21366172126008301</v>
      </c>
      <c r="AH10" s="17">
        <v>0.17933030431049601</v>
      </c>
      <c r="AI10" s="17"/>
      <c r="AJ10" s="17">
        <v>0.26303823366632401</v>
      </c>
      <c r="AK10" s="17">
        <v>0.21051303405244901</v>
      </c>
      <c r="AL10" s="17">
        <v>0.206007263717471</v>
      </c>
      <c r="AM10" s="17">
        <v>5.7405425254092597E-2</v>
      </c>
      <c r="AN10" s="17">
        <v>0.18130569421267301</v>
      </c>
      <c r="AO10" s="17"/>
      <c r="AP10" s="17">
        <v>0.276809794947948</v>
      </c>
      <c r="AQ10" s="17">
        <v>0.21068563862332801</v>
      </c>
      <c r="AR10" s="17">
        <v>0.28548189621400399</v>
      </c>
      <c r="AS10" s="17">
        <v>0.29878472029754899</v>
      </c>
      <c r="AT10" s="17">
        <v>0.159949624147875</v>
      </c>
      <c r="AU10" s="17"/>
      <c r="AV10" s="17">
        <v>0.21338959865089999</v>
      </c>
      <c r="AW10" s="17">
        <v>0.243650432480989</v>
      </c>
      <c r="AX10" s="17">
        <v>0.23924899729200999</v>
      </c>
      <c r="AY10" s="17">
        <v>0.17744654094194301</v>
      </c>
      <c r="AZ10" s="17">
        <v>0.26095095562959603</v>
      </c>
    </row>
    <row r="11" spans="2:52">
      <c r="B11" s="18" t="s">
        <v>358</v>
      </c>
      <c r="C11" s="17">
        <v>0.220022436845833</v>
      </c>
      <c r="D11" s="17">
        <v>0.201844036180655</v>
      </c>
      <c r="E11" s="17">
        <v>0.23891245836757799</v>
      </c>
      <c r="F11" s="17"/>
      <c r="G11" s="17">
        <v>0.25163639559026002</v>
      </c>
      <c r="H11" s="17">
        <v>0.204277540919441</v>
      </c>
      <c r="I11" s="17">
        <v>0.16510588405182999</v>
      </c>
      <c r="J11" s="17">
        <v>0.25763480690527701</v>
      </c>
      <c r="K11" s="17">
        <v>0.246126871748682</v>
      </c>
      <c r="L11" s="17">
        <v>0.201444345680239</v>
      </c>
      <c r="M11" s="17"/>
      <c r="N11" s="17">
        <v>0.22244412641487099</v>
      </c>
      <c r="O11" s="17">
        <v>0.22043934426950601</v>
      </c>
      <c r="P11" s="17">
        <v>0.23862769885870999</v>
      </c>
      <c r="Q11" s="17">
        <v>0.204069574154602</v>
      </c>
      <c r="R11" s="17"/>
      <c r="S11" s="17">
        <v>0.165359075351835</v>
      </c>
      <c r="T11" s="17">
        <v>0.27422876393310702</v>
      </c>
      <c r="U11" s="17">
        <v>0.136545860191778</v>
      </c>
      <c r="V11" s="17">
        <v>0.22355672711959701</v>
      </c>
      <c r="W11" s="17">
        <v>0.222051838033829</v>
      </c>
      <c r="X11" s="17">
        <v>0.28633663336186599</v>
      </c>
      <c r="Y11" s="17">
        <v>0.196879527486225</v>
      </c>
      <c r="Z11" s="17">
        <v>0.21195575174971601</v>
      </c>
      <c r="AA11" s="17">
        <v>0.244532913301857</v>
      </c>
      <c r="AB11" s="17">
        <v>0.191857090093979</v>
      </c>
      <c r="AC11" s="17">
        <v>0.24740823821111399</v>
      </c>
      <c r="AD11" s="17">
        <v>0.26932353466157599</v>
      </c>
      <c r="AE11" s="17"/>
      <c r="AF11" s="17">
        <v>0.20682557136485299</v>
      </c>
      <c r="AG11" s="17">
        <v>0.21345515888820699</v>
      </c>
      <c r="AH11" s="17">
        <v>0.25608955231778502</v>
      </c>
      <c r="AI11" s="17"/>
      <c r="AJ11" s="17">
        <v>0.20423228983949099</v>
      </c>
      <c r="AK11" s="17">
        <v>0.21784545721884899</v>
      </c>
      <c r="AL11" s="17">
        <v>0.31655491739563402</v>
      </c>
      <c r="AM11" s="17">
        <v>0.39414707736472299</v>
      </c>
      <c r="AN11" s="17">
        <v>0.21164512563225499</v>
      </c>
      <c r="AO11" s="17"/>
      <c r="AP11" s="17">
        <v>0.15921771161442</v>
      </c>
      <c r="AQ11" s="17">
        <v>0.24637427214531901</v>
      </c>
      <c r="AR11" s="17">
        <v>0.28019051214352397</v>
      </c>
      <c r="AS11" s="17">
        <v>0.25400486149863999</v>
      </c>
      <c r="AT11" s="17">
        <v>0.12266778013052</v>
      </c>
      <c r="AU11" s="17"/>
      <c r="AV11" s="17">
        <v>0.223782432434047</v>
      </c>
      <c r="AW11" s="17">
        <v>0.25464878195007501</v>
      </c>
      <c r="AX11" s="17">
        <v>0.22728538789014899</v>
      </c>
      <c r="AY11" s="17">
        <v>0.13480943563179301</v>
      </c>
      <c r="AZ11" s="17">
        <v>0.18665278266004701</v>
      </c>
    </row>
    <row r="12" spans="2:52">
      <c r="B12" s="18" t="s">
        <v>359</v>
      </c>
      <c r="C12" s="17">
        <v>4.9163922764011901E-2</v>
      </c>
      <c r="D12" s="17">
        <v>4.4674411594668798E-2</v>
      </c>
      <c r="E12" s="17">
        <v>5.3783999036326698E-2</v>
      </c>
      <c r="F12" s="17"/>
      <c r="G12" s="17">
        <v>8.1209544461111602E-2</v>
      </c>
      <c r="H12" s="17">
        <v>4.2151943330168203E-2</v>
      </c>
      <c r="I12" s="17">
        <v>3.33023221775973E-2</v>
      </c>
      <c r="J12" s="17">
        <v>4.2321695864979803E-2</v>
      </c>
      <c r="K12" s="17">
        <v>4.9701066682091802E-2</v>
      </c>
      <c r="L12" s="17">
        <v>4.9071516289527203E-2</v>
      </c>
      <c r="M12" s="17"/>
      <c r="N12" s="17">
        <v>5.4933641235843197E-2</v>
      </c>
      <c r="O12" s="17">
        <v>4.6712471105211602E-2</v>
      </c>
      <c r="P12" s="17">
        <v>3.7922489258942697E-2</v>
      </c>
      <c r="Q12" s="17">
        <v>5.3345925047184099E-2</v>
      </c>
      <c r="R12" s="17"/>
      <c r="S12" s="17">
        <v>7.3783804290119395E-2</v>
      </c>
      <c r="T12" s="17">
        <v>4.6169091179188403E-2</v>
      </c>
      <c r="U12" s="17">
        <v>2.3070169217870001E-2</v>
      </c>
      <c r="V12" s="17">
        <v>6.6126731783039697E-2</v>
      </c>
      <c r="W12" s="17">
        <v>5.5490680681071602E-2</v>
      </c>
      <c r="X12" s="17">
        <v>1.0692040510565499E-2</v>
      </c>
      <c r="Y12" s="17">
        <v>8.0427160560639699E-2</v>
      </c>
      <c r="Z12" s="17">
        <v>2.4556425464275201E-2</v>
      </c>
      <c r="AA12" s="17">
        <v>1.4097218862687499E-2</v>
      </c>
      <c r="AB12" s="17">
        <v>7.0277755038612305E-2</v>
      </c>
      <c r="AC12" s="17">
        <v>3.8961818731011497E-2</v>
      </c>
      <c r="AD12" s="17">
        <v>8.5228995997957094E-2</v>
      </c>
      <c r="AE12" s="17"/>
      <c r="AF12" s="17">
        <v>3.8729325601514798E-2</v>
      </c>
      <c r="AG12" s="17">
        <v>5.21985047247462E-2</v>
      </c>
      <c r="AH12" s="17">
        <v>4.1768151316113403E-2</v>
      </c>
      <c r="AI12" s="17"/>
      <c r="AJ12" s="17">
        <v>3.0849727627458801E-2</v>
      </c>
      <c r="AK12" s="17">
        <v>4.7725676350889597E-2</v>
      </c>
      <c r="AL12" s="17">
        <v>4.77179337555192E-2</v>
      </c>
      <c r="AM12" s="17">
        <v>0</v>
      </c>
      <c r="AN12" s="17">
        <v>6.8903438598070493E-2</v>
      </c>
      <c r="AO12" s="17"/>
      <c r="AP12" s="17">
        <v>4.35135475844491E-2</v>
      </c>
      <c r="AQ12" s="17">
        <v>4.29094461723055E-2</v>
      </c>
      <c r="AR12" s="17">
        <v>2.9000780747117001E-2</v>
      </c>
      <c r="AS12" s="17">
        <v>4.0172055272111901E-2</v>
      </c>
      <c r="AT12" s="17">
        <v>6.4478809601516501E-2</v>
      </c>
      <c r="AU12" s="17"/>
      <c r="AV12" s="17">
        <v>5.7608397841920303E-2</v>
      </c>
      <c r="AW12" s="17">
        <v>4.8872151593822299E-2</v>
      </c>
      <c r="AX12" s="17">
        <v>5.4586454932061101E-2</v>
      </c>
      <c r="AY12" s="17">
        <v>3.7769993665644701E-2</v>
      </c>
      <c r="AZ12" s="17">
        <v>9.5187328680804303E-2</v>
      </c>
    </row>
    <row r="13" spans="2:52" ht="30">
      <c r="B13" s="18" t="s">
        <v>360</v>
      </c>
      <c r="C13" s="17">
        <v>0.10915415718951101</v>
      </c>
      <c r="D13" s="17">
        <v>0.1060768968067</v>
      </c>
      <c r="E13" s="17">
        <v>0.105998870251742</v>
      </c>
      <c r="F13" s="17"/>
      <c r="G13" s="17">
        <v>0.147573581899267</v>
      </c>
      <c r="H13" s="17">
        <v>0.10079794397254201</v>
      </c>
      <c r="I13" s="17">
        <v>0.131603186075162</v>
      </c>
      <c r="J13" s="17">
        <v>9.7048543746739505E-2</v>
      </c>
      <c r="K13" s="17">
        <v>0.110609442050923</v>
      </c>
      <c r="L13" s="17">
        <v>8.1464360392095994E-2</v>
      </c>
      <c r="M13" s="17"/>
      <c r="N13" s="17">
        <v>0.12886069516989801</v>
      </c>
      <c r="O13" s="17">
        <v>0.10675676389349099</v>
      </c>
      <c r="P13" s="17">
        <v>0.120203932545905</v>
      </c>
      <c r="Q13" s="17">
        <v>8.5811777651477697E-2</v>
      </c>
      <c r="R13" s="17"/>
      <c r="S13" s="17">
        <v>0.13525050672538899</v>
      </c>
      <c r="T13" s="17">
        <v>9.8983566683304894E-2</v>
      </c>
      <c r="U13" s="17">
        <v>0.180595679923197</v>
      </c>
      <c r="V13" s="17">
        <v>9.9384131345184396E-2</v>
      </c>
      <c r="W13" s="17">
        <v>0.170886518278098</v>
      </c>
      <c r="X13" s="17">
        <v>7.9456383396135394E-2</v>
      </c>
      <c r="Y13" s="17">
        <v>9.1916532895342601E-2</v>
      </c>
      <c r="Z13" s="17">
        <v>6.1811439263007202E-2</v>
      </c>
      <c r="AA13" s="17">
        <v>7.8709842230618401E-2</v>
      </c>
      <c r="AB13" s="17">
        <v>0.10193027047218201</v>
      </c>
      <c r="AC13" s="17">
        <v>9.9762050375677896E-2</v>
      </c>
      <c r="AD13" s="17">
        <v>8.2326654304743702E-2</v>
      </c>
      <c r="AE13" s="17"/>
      <c r="AF13" s="17">
        <v>9.2249397009637898E-2</v>
      </c>
      <c r="AG13" s="17">
        <v>0.133792826212001</v>
      </c>
      <c r="AH13" s="17">
        <v>5.8174727746930603E-2</v>
      </c>
      <c r="AI13" s="17"/>
      <c r="AJ13" s="17">
        <v>9.3176146627060905E-2</v>
      </c>
      <c r="AK13" s="17">
        <v>0.10654579922644999</v>
      </c>
      <c r="AL13" s="17">
        <v>0.19054170848049101</v>
      </c>
      <c r="AM13" s="17">
        <v>0.10699161296559399</v>
      </c>
      <c r="AN13" s="17">
        <v>6.7939635260897996E-2</v>
      </c>
      <c r="AO13" s="17"/>
      <c r="AP13" s="17">
        <v>0.112275922178267</v>
      </c>
      <c r="AQ13" s="17">
        <v>0.11255912037620899</v>
      </c>
      <c r="AR13" s="17">
        <v>0.122398374185543</v>
      </c>
      <c r="AS13" s="17">
        <v>7.7554895887266204E-2</v>
      </c>
      <c r="AT13" s="17">
        <v>6.7828331586296406E-2</v>
      </c>
      <c r="AU13" s="17"/>
      <c r="AV13" s="17">
        <v>5.3465739061222303E-2</v>
      </c>
      <c r="AW13" s="17">
        <v>0.119045279620523</v>
      </c>
      <c r="AX13" s="17">
        <v>0.12438187274737</v>
      </c>
      <c r="AY13" s="17">
        <v>0.14171925248034001</v>
      </c>
      <c r="AZ13" s="17">
        <v>0.145989080972378</v>
      </c>
    </row>
    <row r="14" spans="2:52">
      <c r="B14" s="18" t="s">
        <v>361</v>
      </c>
      <c r="C14" s="17">
        <v>2.34877083488064E-2</v>
      </c>
      <c r="D14" s="17">
        <v>2.5545430048702598E-2</v>
      </c>
      <c r="E14" s="17">
        <v>2.1771969338089298E-2</v>
      </c>
      <c r="F14" s="17"/>
      <c r="G14" s="17">
        <v>3.4867976047259497E-2</v>
      </c>
      <c r="H14" s="17">
        <v>2.0247508342249799E-2</v>
      </c>
      <c r="I14" s="17">
        <v>1.8424301269778402E-2</v>
      </c>
      <c r="J14" s="17">
        <v>1.7976732083185901E-2</v>
      </c>
      <c r="K14" s="17">
        <v>1.09879725480902E-2</v>
      </c>
      <c r="L14" s="17">
        <v>3.55979030853441E-2</v>
      </c>
      <c r="M14" s="17"/>
      <c r="N14" s="17">
        <v>1.1220195592936201E-2</v>
      </c>
      <c r="O14" s="17">
        <v>4.2564040170869101E-2</v>
      </c>
      <c r="P14" s="17">
        <v>2.5281735465332199E-2</v>
      </c>
      <c r="Q14" s="17">
        <v>1.7821440076093199E-2</v>
      </c>
      <c r="R14" s="17"/>
      <c r="S14" s="17">
        <v>9.6670109488854097E-3</v>
      </c>
      <c r="T14" s="17">
        <v>2.2578729301848399E-2</v>
      </c>
      <c r="U14" s="17">
        <v>3.4233285346839198E-2</v>
      </c>
      <c r="V14" s="17">
        <v>3.3700732244675E-2</v>
      </c>
      <c r="W14" s="17">
        <v>2.8428542647532199E-2</v>
      </c>
      <c r="X14" s="17">
        <v>2.0424598393357401E-2</v>
      </c>
      <c r="Y14" s="17">
        <v>3.6428143793692899E-2</v>
      </c>
      <c r="Z14" s="17">
        <v>5.72824693287632E-2</v>
      </c>
      <c r="AA14" s="17">
        <v>2.6792914325695E-2</v>
      </c>
      <c r="AB14" s="17">
        <v>2.09942900939461E-2</v>
      </c>
      <c r="AC14" s="17">
        <v>0</v>
      </c>
      <c r="AD14" s="17">
        <v>0</v>
      </c>
      <c r="AE14" s="17"/>
      <c r="AF14" s="17">
        <v>1.7155303660077399E-2</v>
      </c>
      <c r="AG14" s="17">
        <v>2.6073502686257501E-2</v>
      </c>
      <c r="AH14" s="17">
        <v>2.5025588102079901E-2</v>
      </c>
      <c r="AI14" s="17"/>
      <c r="AJ14" s="17">
        <v>1.3143670303254E-2</v>
      </c>
      <c r="AK14" s="17">
        <v>3.4040406083681397E-2</v>
      </c>
      <c r="AL14" s="17">
        <v>1.3691376234354E-2</v>
      </c>
      <c r="AM14" s="17">
        <v>0.106886441275551</v>
      </c>
      <c r="AN14" s="17">
        <v>5.9902566251022202E-3</v>
      </c>
      <c r="AO14" s="17"/>
      <c r="AP14" s="17">
        <v>1.6851432803527099E-2</v>
      </c>
      <c r="AQ14" s="17">
        <v>1.2946390749957499E-2</v>
      </c>
      <c r="AR14" s="17">
        <v>5.2885378490524798E-2</v>
      </c>
      <c r="AS14" s="17">
        <v>1.61834310427738E-2</v>
      </c>
      <c r="AT14" s="17">
        <v>2.5553503217382801E-2</v>
      </c>
      <c r="AU14" s="17"/>
      <c r="AV14" s="17">
        <v>2.64044464455295E-2</v>
      </c>
      <c r="AW14" s="17">
        <v>1.6053401313755902E-2</v>
      </c>
      <c r="AX14" s="17">
        <v>3.0356467243833701E-2</v>
      </c>
      <c r="AY14" s="17">
        <v>7.7992064970662496E-3</v>
      </c>
      <c r="AZ14" s="17">
        <v>0</v>
      </c>
    </row>
    <row r="15" spans="2:52">
      <c r="B15" s="18" t="s">
        <v>107</v>
      </c>
      <c r="C15" s="19">
        <v>0.20685221513263</v>
      </c>
      <c r="D15" s="19">
        <v>0.183483754557908</v>
      </c>
      <c r="E15" s="19">
        <v>0.23047199645979299</v>
      </c>
      <c r="F15" s="19"/>
      <c r="G15" s="19">
        <v>9.0678910977260593E-2</v>
      </c>
      <c r="H15" s="19">
        <v>0.17436157383883399</v>
      </c>
      <c r="I15" s="19">
        <v>0.22176094623033399</v>
      </c>
      <c r="J15" s="19">
        <v>0.18732463960760701</v>
      </c>
      <c r="K15" s="19">
        <v>0.26951491292121299</v>
      </c>
      <c r="L15" s="19">
        <v>0.27473585994648803</v>
      </c>
      <c r="M15" s="19"/>
      <c r="N15" s="19">
        <v>0.176227178710123</v>
      </c>
      <c r="O15" s="19">
        <v>0.20793655786873799</v>
      </c>
      <c r="P15" s="19">
        <v>0.17246082976395699</v>
      </c>
      <c r="Q15" s="19">
        <v>0.26049726689502201</v>
      </c>
      <c r="R15" s="19"/>
      <c r="S15" s="19">
        <v>0.15197644917671199</v>
      </c>
      <c r="T15" s="19">
        <v>0.192363419217295</v>
      </c>
      <c r="U15" s="19">
        <v>0.182822949757842</v>
      </c>
      <c r="V15" s="19">
        <v>0.227942124829877</v>
      </c>
      <c r="W15" s="19">
        <v>0.176679358211872</v>
      </c>
      <c r="X15" s="19">
        <v>0.275605572865531</v>
      </c>
      <c r="Y15" s="19">
        <v>0.163958101617657</v>
      </c>
      <c r="Z15" s="19">
        <v>0.28993512190049803</v>
      </c>
      <c r="AA15" s="19">
        <v>0.20819024868951799</v>
      </c>
      <c r="AB15" s="19">
        <v>0.25773094928629697</v>
      </c>
      <c r="AC15" s="19">
        <v>0.240626165387791</v>
      </c>
      <c r="AD15" s="19">
        <v>0.172571645787157</v>
      </c>
      <c r="AE15" s="19"/>
      <c r="AF15" s="19">
        <v>0.22816175009181999</v>
      </c>
      <c r="AG15" s="19">
        <v>0.18460639396228601</v>
      </c>
      <c r="AH15" s="19">
        <v>0.24502642064439201</v>
      </c>
      <c r="AI15" s="19"/>
      <c r="AJ15" s="19">
        <v>0.197379230110662</v>
      </c>
      <c r="AK15" s="19">
        <v>0.182787075688223</v>
      </c>
      <c r="AL15" s="19">
        <v>0.115930170061446</v>
      </c>
      <c r="AM15" s="19">
        <v>0.165230875520605</v>
      </c>
      <c r="AN15" s="19">
        <v>0.29351014769193901</v>
      </c>
      <c r="AO15" s="19"/>
      <c r="AP15" s="19">
        <v>0.16519615783729</v>
      </c>
      <c r="AQ15" s="19">
        <v>0.19458029951566999</v>
      </c>
      <c r="AR15" s="19">
        <v>0.11538764210010299</v>
      </c>
      <c r="AS15" s="19">
        <v>0.161593186170715</v>
      </c>
      <c r="AT15" s="19">
        <v>0.40203850018565901</v>
      </c>
      <c r="AU15" s="19"/>
      <c r="AV15" s="19">
        <v>0.23101058155363399</v>
      </c>
      <c r="AW15" s="19">
        <v>0.21912677610536399</v>
      </c>
      <c r="AX15" s="19">
        <v>0.16532452289104399</v>
      </c>
      <c r="AY15" s="19">
        <v>0.206323345807576</v>
      </c>
      <c r="AZ15" s="19">
        <v>0.17531465759488099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1033</v>
      </c>
      <c r="D7" s="10">
        <v>533</v>
      </c>
      <c r="E7" s="10">
        <v>497</v>
      </c>
      <c r="F7" s="10"/>
      <c r="G7" s="10">
        <v>129</v>
      </c>
      <c r="H7" s="10">
        <v>182</v>
      </c>
      <c r="I7" s="10">
        <v>189</v>
      </c>
      <c r="J7" s="10">
        <v>172</v>
      </c>
      <c r="K7" s="10">
        <v>141</v>
      </c>
      <c r="L7" s="10">
        <v>220</v>
      </c>
      <c r="M7" s="10"/>
      <c r="N7" s="10">
        <v>310</v>
      </c>
      <c r="O7" s="10">
        <v>297</v>
      </c>
      <c r="P7" s="10">
        <v>188</v>
      </c>
      <c r="Q7" s="10">
        <v>233</v>
      </c>
      <c r="R7" s="10"/>
      <c r="S7" s="10">
        <v>131</v>
      </c>
      <c r="T7" s="10">
        <v>156</v>
      </c>
      <c r="U7" s="10">
        <v>89</v>
      </c>
      <c r="V7" s="10">
        <v>104</v>
      </c>
      <c r="W7" s="10">
        <v>74</v>
      </c>
      <c r="X7" s="10">
        <v>88</v>
      </c>
      <c r="Y7" s="10">
        <v>85</v>
      </c>
      <c r="Z7" s="10">
        <v>46</v>
      </c>
      <c r="AA7" s="10">
        <v>119</v>
      </c>
      <c r="AB7" s="10">
        <v>68</v>
      </c>
      <c r="AC7" s="10">
        <v>47</v>
      </c>
      <c r="AD7" s="10">
        <v>26</v>
      </c>
      <c r="AE7" s="10"/>
      <c r="AF7" s="10">
        <v>335</v>
      </c>
      <c r="AG7" s="10">
        <v>421</v>
      </c>
      <c r="AH7" s="10">
        <v>187</v>
      </c>
      <c r="AI7" s="10"/>
      <c r="AJ7" s="10">
        <v>349</v>
      </c>
      <c r="AK7" s="10">
        <v>304</v>
      </c>
      <c r="AL7" s="10">
        <v>69</v>
      </c>
      <c r="AM7" s="10">
        <v>8</v>
      </c>
      <c r="AN7" s="10">
        <v>147</v>
      </c>
      <c r="AO7" s="10"/>
      <c r="AP7" s="10">
        <v>195</v>
      </c>
      <c r="AQ7" s="10">
        <v>410</v>
      </c>
      <c r="AR7" s="10">
        <v>79</v>
      </c>
      <c r="AS7" s="10">
        <v>107</v>
      </c>
      <c r="AT7" s="10">
        <v>90</v>
      </c>
      <c r="AU7" s="10"/>
      <c r="AV7" s="10">
        <v>258</v>
      </c>
      <c r="AW7" s="10">
        <v>219</v>
      </c>
      <c r="AX7" s="10">
        <v>292</v>
      </c>
      <c r="AY7" s="10">
        <v>105</v>
      </c>
      <c r="AZ7" s="10">
        <v>19</v>
      </c>
    </row>
    <row r="8" spans="2:52" ht="30" customHeight="1">
      <c r="B8" s="11" t="s">
        <v>68</v>
      </c>
      <c r="C8" s="11">
        <v>1028</v>
      </c>
      <c r="D8" s="11">
        <v>523</v>
      </c>
      <c r="E8" s="11">
        <v>502</v>
      </c>
      <c r="F8" s="11"/>
      <c r="G8" s="11">
        <v>142</v>
      </c>
      <c r="H8" s="11">
        <v>180</v>
      </c>
      <c r="I8" s="11">
        <v>183</v>
      </c>
      <c r="J8" s="11">
        <v>171</v>
      </c>
      <c r="K8" s="11">
        <v>136</v>
      </c>
      <c r="L8" s="11">
        <v>216</v>
      </c>
      <c r="M8" s="11"/>
      <c r="N8" s="11">
        <v>278</v>
      </c>
      <c r="O8" s="11">
        <v>273</v>
      </c>
      <c r="P8" s="11">
        <v>223</v>
      </c>
      <c r="Q8" s="11">
        <v>250</v>
      </c>
      <c r="R8" s="11"/>
      <c r="S8" s="11">
        <v>131</v>
      </c>
      <c r="T8" s="11">
        <v>147</v>
      </c>
      <c r="U8" s="11">
        <v>87</v>
      </c>
      <c r="V8" s="11">
        <v>102</v>
      </c>
      <c r="W8" s="11">
        <v>69</v>
      </c>
      <c r="X8" s="11">
        <v>91</v>
      </c>
      <c r="Y8" s="11">
        <v>79</v>
      </c>
      <c r="Z8" s="11">
        <v>43</v>
      </c>
      <c r="AA8" s="11">
        <v>116</v>
      </c>
      <c r="AB8" s="11">
        <v>88</v>
      </c>
      <c r="AC8" s="11">
        <v>48</v>
      </c>
      <c r="AD8" s="11">
        <v>29</v>
      </c>
      <c r="AE8" s="11"/>
      <c r="AF8" s="11">
        <v>331</v>
      </c>
      <c r="AG8" s="11">
        <v>412</v>
      </c>
      <c r="AH8" s="11">
        <v>188</v>
      </c>
      <c r="AI8" s="11"/>
      <c r="AJ8" s="11">
        <v>338</v>
      </c>
      <c r="AK8" s="11">
        <v>298</v>
      </c>
      <c r="AL8" s="11">
        <v>66</v>
      </c>
      <c r="AM8" s="11">
        <v>8</v>
      </c>
      <c r="AN8" s="11">
        <v>152</v>
      </c>
      <c r="AO8" s="11"/>
      <c r="AP8" s="11">
        <v>187</v>
      </c>
      <c r="AQ8" s="11">
        <v>413</v>
      </c>
      <c r="AR8" s="11">
        <v>75</v>
      </c>
      <c r="AS8" s="11">
        <v>107</v>
      </c>
      <c r="AT8" s="11">
        <v>89</v>
      </c>
      <c r="AU8" s="11"/>
      <c r="AV8" s="11">
        <v>264</v>
      </c>
      <c r="AW8" s="11">
        <v>226</v>
      </c>
      <c r="AX8" s="11">
        <v>287</v>
      </c>
      <c r="AY8" s="11">
        <v>96</v>
      </c>
      <c r="AZ8" s="11">
        <v>15</v>
      </c>
    </row>
    <row r="9" spans="2:52">
      <c r="B9" s="18" t="s">
        <v>112</v>
      </c>
      <c r="C9" s="17">
        <v>0.10436567747966299</v>
      </c>
      <c r="D9" s="17">
        <v>0.120433280781407</v>
      </c>
      <c r="E9" s="17">
        <v>8.6265840776036606E-2</v>
      </c>
      <c r="F9" s="17"/>
      <c r="G9" s="17">
        <v>6.70655074136184E-2</v>
      </c>
      <c r="H9" s="17">
        <v>0.128260288202071</v>
      </c>
      <c r="I9" s="17">
        <v>0.121554499027832</v>
      </c>
      <c r="J9" s="17">
        <v>0.11751846886473299</v>
      </c>
      <c r="K9" s="17">
        <v>7.6318302908011698E-2</v>
      </c>
      <c r="L9" s="17">
        <v>0.10153267116777701</v>
      </c>
      <c r="M9" s="17"/>
      <c r="N9" s="17">
        <v>0.112521450268393</v>
      </c>
      <c r="O9" s="17">
        <v>0.114913780595403</v>
      </c>
      <c r="P9" s="17">
        <v>7.3625887730866799E-2</v>
      </c>
      <c r="Q9" s="17">
        <v>0.113335198160901</v>
      </c>
      <c r="R9" s="17"/>
      <c r="S9" s="17">
        <v>0.154870066310792</v>
      </c>
      <c r="T9" s="17">
        <v>7.7485408731632205E-2</v>
      </c>
      <c r="U9" s="17">
        <v>7.5357495167884897E-2</v>
      </c>
      <c r="V9" s="17">
        <v>0.10143135953325</v>
      </c>
      <c r="W9" s="17">
        <v>6.9549579257272606E-2</v>
      </c>
      <c r="X9" s="17">
        <v>7.89338160116098E-2</v>
      </c>
      <c r="Y9" s="17">
        <v>4.5668828794821301E-2</v>
      </c>
      <c r="Z9" s="17">
        <v>0.13224588377822399</v>
      </c>
      <c r="AA9" s="17">
        <v>0.102708373886175</v>
      </c>
      <c r="AB9" s="17">
        <v>0.125083948040767</v>
      </c>
      <c r="AC9" s="17">
        <v>0.183044838717173</v>
      </c>
      <c r="AD9" s="17">
        <v>0.202627940200024</v>
      </c>
      <c r="AE9" s="17"/>
      <c r="AF9" s="17">
        <v>6.5208224143726595E-2</v>
      </c>
      <c r="AG9" s="17">
        <v>0.13659369640497199</v>
      </c>
      <c r="AH9" s="17">
        <v>0.107415831722524</v>
      </c>
      <c r="AI9" s="17"/>
      <c r="AJ9" s="17">
        <v>7.8456745872316699E-2</v>
      </c>
      <c r="AK9" s="17">
        <v>0.16353238328462999</v>
      </c>
      <c r="AL9" s="17">
        <v>8.7509870371486401E-2</v>
      </c>
      <c r="AM9" s="17">
        <v>0.108957574389491</v>
      </c>
      <c r="AN9" s="17">
        <v>9.4054457361020305E-2</v>
      </c>
      <c r="AO9" s="17"/>
      <c r="AP9" s="17">
        <v>5.4852048684292498E-2</v>
      </c>
      <c r="AQ9" s="17">
        <v>0.17144882217104199</v>
      </c>
      <c r="AR9" s="17">
        <v>0.117082102644012</v>
      </c>
      <c r="AS9" s="17">
        <v>2.6622734397985199E-2</v>
      </c>
      <c r="AT9" s="17">
        <v>4.9429127307460401E-2</v>
      </c>
      <c r="AU9" s="17"/>
      <c r="AV9" s="17">
        <v>0.108082814679117</v>
      </c>
      <c r="AW9" s="17">
        <v>7.1770521743837704E-2</v>
      </c>
      <c r="AX9" s="17">
        <v>0.106602470434028</v>
      </c>
      <c r="AY9" s="17">
        <v>0.14827040453429899</v>
      </c>
      <c r="AZ9" s="17">
        <v>0.301307707386061</v>
      </c>
    </row>
    <row r="10" spans="2:52">
      <c r="B10" s="18" t="s">
        <v>113</v>
      </c>
      <c r="C10" s="17">
        <v>0.24087928735792599</v>
      </c>
      <c r="D10" s="17">
        <v>0.249283023781709</v>
      </c>
      <c r="E10" s="17">
        <v>0.23347167058097101</v>
      </c>
      <c r="F10" s="17"/>
      <c r="G10" s="17">
        <v>0.26930973975833999</v>
      </c>
      <c r="H10" s="17">
        <v>0.30055700260491502</v>
      </c>
      <c r="I10" s="17">
        <v>0.29240480561316401</v>
      </c>
      <c r="J10" s="17">
        <v>0.220451420678796</v>
      </c>
      <c r="K10" s="17">
        <v>0.22517331433235499</v>
      </c>
      <c r="L10" s="17">
        <v>0.154512380745124</v>
      </c>
      <c r="M10" s="17"/>
      <c r="N10" s="17">
        <v>0.25584452295867599</v>
      </c>
      <c r="O10" s="17">
        <v>0.23944733318418501</v>
      </c>
      <c r="P10" s="17">
        <v>0.250520960132605</v>
      </c>
      <c r="Q10" s="17">
        <v>0.22205673628289499</v>
      </c>
      <c r="R10" s="17"/>
      <c r="S10" s="17">
        <v>0.28759722831414503</v>
      </c>
      <c r="T10" s="17">
        <v>0.202157802067638</v>
      </c>
      <c r="U10" s="17">
        <v>0.239609923885862</v>
      </c>
      <c r="V10" s="17">
        <v>0.27347707920063202</v>
      </c>
      <c r="W10" s="17">
        <v>0.26740147744668602</v>
      </c>
      <c r="X10" s="17">
        <v>0.24533690390587001</v>
      </c>
      <c r="Y10" s="17">
        <v>0.17078697998768699</v>
      </c>
      <c r="Z10" s="17">
        <v>0.160984377181451</v>
      </c>
      <c r="AA10" s="17">
        <v>0.241547652495926</v>
      </c>
      <c r="AB10" s="17">
        <v>0.23125112374784701</v>
      </c>
      <c r="AC10" s="17">
        <v>0.27971690992876302</v>
      </c>
      <c r="AD10" s="17">
        <v>0.30905490125464102</v>
      </c>
      <c r="AE10" s="17"/>
      <c r="AF10" s="17">
        <v>0.17275696604052901</v>
      </c>
      <c r="AG10" s="17">
        <v>0.29876185598766403</v>
      </c>
      <c r="AH10" s="17">
        <v>0.19555585693480201</v>
      </c>
      <c r="AI10" s="17"/>
      <c r="AJ10" s="17">
        <v>0.14014000047514699</v>
      </c>
      <c r="AK10" s="17">
        <v>0.34487804908046998</v>
      </c>
      <c r="AL10" s="17">
        <v>0.29246809182065803</v>
      </c>
      <c r="AM10" s="17">
        <v>0</v>
      </c>
      <c r="AN10" s="17">
        <v>0.16771773959292299</v>
      </c>
      <c r="AO10" s="17"/>
      <c r="AP10" s="17">
        <v>9.3962124817211903E-2</v>
      </c>
      <c r="AQ10" s="17">
        <v>0.35829167171543003</v>
      </c>
      <c r="AR10" s="17">
        <v>0.29317294634424201</v>
      </c>
      <c r="AS10" s="17">
        <v>0.122420650505806</v>
      </c>
      <c r="AT10" s="17">
        <v>0.146092024314536</v>
      </c>
      <c r="AU10" s="17"/>
      <c r="AV10" s="17">
        <v>0.17794748505962699</v>
      </c>
      <c r="AW10" s="17">
        <v>0.20254727603520001</v>
      </c>
      <c r="AX10" s="17">
        <v>0.31442994261665402</v>
      </c>
      <c r="AY10" s="17">
        <v>0.35657540161003598</v>
      </c>
      <c r="AZ10" s="17">
        <v>0.21642288008166</v>
      </c>
    </row>
    <row r="11" spans="2:52">
      <c r="B11" s="18" t="s">
        <v>114</v>
      </c>
      <c r="C11" s="17">
        <v>0.23881550441187499</v>
      </c>
      <c r="D11" s="17">
        <v>0.22365722440859001</v>
      </c>
      <c r="E11" s="17">
        <v>0.25407082997310898</v>
      </c>
      <c r="F11" s="17"/>
      <c r="G11" s="17">
        <v>0.26545291428436302</v>
      </c>
      <c r="H11" s="17">
        <v>0.24584754537914799</v>
      </c>
      <c r="I11" s="17">
        <v>0.24906623191959201</v>
      </c>
      <c r="J11" s="17">
        <v>0.22442017857008101</v>
      </c>
      <c r="K11" s="17">
        <v>0.26843021554443203</v>
      </c>
      <c r="L11" s="17">
        <v>0.19946758724214</v>
      </c>
      <c r="M11" s="17"/>
      <c r="N11" s="17">
        <v>0.20844593017653101</v>
      </c>
      <c r="O11" s="17">
        <v>0.21540342177374899</v>
      </c>
      <c r="P11" s="17">
        <v>0.23899318644516601</v>
      </c>
      <c r="Q11" s="17">
        <v>0.29489086738383902</v>
      </c>
      <c r="R11" s="17"/>
      <c r="S11" s="17">
        <v>0.21745861590388901</v>
      </c>
      <c r="T11" s="17">
        <v>0.22374298151729599</v>
      </c>
      <c r="U11" s="17">
        <v>0.27272667825456498</v>
      </c>
      <c r="V11" s="17">
        <v>0.25107652578939399</v>
      </c>
      <c r="W11" s="17">
        <v>0.29102318814039002</v>
      </c>
      <c r="X11" s="17">
        <v>0.182599332514706</v>
      </c>
      <c r="Y11" s="17">
        <v>0.235113522059371</v>
      </c>
      <c r="Z11" s="17">
        <v>0.328905671492846</v>
      </c>
      <c r="AA11" s="17">
        <v>0.216252142448704</v>
      </c>
      <c r="AB11" s="17">
        <v>0.32852499668677398</v>
      </c>
      <c r="AC11" s="17">
        <v>0.142623235268519</v>
      </c>
      <c r="AD11" s="17">
        <v>0.17421864799838099</v>
      </c>
      <c r="AE11" s="17"/>
      <c r="AF11" s="17">
        <v>0.204742926055477</v>
      </c>
      <c r="AG11" s="17">
        <v>0.22120825609104999</v>
      </c>
      <c r="AH11" s="17">
        <v>0.32602176695017399</v>
      </c>
      <c r="AI11" s="17"/>
      <c r="AJ11" s="17">
        <v>0.177889932982322</v>
      </c>
      <c r="AK11" s="17">
        <v>0.245849941496116</v>
      </c>
      <c r="AL11" s="17">
        <v>0.28576399228032801</v>
      </c>
      <c r="AM11" s="17">
        <v>0.40809391447129401</v>
      </c>
      <c r="AN11" s="17">
        <v>0.36051610319674199</v>
      </c>
      <c r="AO11" s="17"/>
      <c r="AP11" s="17">
        <v>0.15638658299907099</v>
      </c>
      <c r="AQ11" s="17">
        <v>0.25917472479699599</v>
      </c>
      <c r="AR11" s="17">
        <v>0.20230393191896001</v>
      </c>
      <c r="AS11" s="17">
        <v>0.16682089589572099</v>
      </c>
      <c r="AT11" s="17">
        <v>0.366379211693238</v>
      </c>
      <c r="AU11" s="17"/>
      <c r="AV11" s="17">
        <v>0.267127138542189</v>
      </c>
      <c r="AW11" s="17">
        <v>0.26200824232888897</v>
      </c>
      <c r="AX11" s="17">
        <v>0.17750335710510601</v>
      </c>
      <c r="AY11" s="17">
        <v>0.21951100448261299</v>
      </c>
      <c r="AZ11" s="17">
        <v>3.9406636308587199E-2</v>
      </c>
    </row>
    <row r="12" spans="2:52">
      <c r="B12" s="18" t="s">
        <v>115</v>
      </c>
      <c r="C12" s="17">
        <v>0.26160999720198103</v>
      </c>
      <c r="D12" s="17">
        <v>0.25958461106910102</v>
      </c>
      <c r="E12" s="17">
        <v>0.26340592927303202</v>
      </c>
      <c r="F12" s="17"/>
      <c r="G12" s="17">
        <v>0.32062282021692801</v>
      </c>
      <c r="H12" s="17">
        <v>0.24514298709642399</v>
      </c>
      <c r="I12" s="17">
        <v>0.24591267121990201</v>
      </c>
      <c r="J12" s="17">
        <v>0.266558468950442</v>
      </c>
      <c r="K12" s="17">
        <v>0.212257004401563</v>
      </c>
      <c r="L12" s="17">
        <v>0.27696000158574302</v>
      </c>
      <c r="M12" s="17"/>
      <c r="N12" s="17">
        <v>0.26573944397277299</v>
      </c>
      <c r="O12" s="17">
        <v>0.25859691427870102</v>
      </c>
      <c r="P12" s="17">
        <v>0.25989385082969402</v>
      </c>
      <c r="Q12" s="17">
        <v>0.26299066493800799</v>
      </c>
      <c r="R12" s="17"/>
      <c r="S12" s="17">
        <v>0.234037401376544</v>
      </c>
      <c r="T12" s="17">
        <v>0.29048546161590599</v>
      </c>
      <c r="U12" s="17">
        <v>0.232076285519702</v>
      </c>
      <c r="V12" s="17">
        <v>0.22716139161041701</v>
      </c>
      <c r="W12" s="17">
        <v>0.20964319910361301</v>
      </c>
      <c r="X12" s="17">
        <v>0.31843192198836701</v>
      </c>
      <c r="Y12" s="17">
        <v>0.37276720450516698</v>
      </c>
      <c r="Z12" s="17">
        <v>0.278105570011281</v>
      </c>
      <c r="AA12" s="17">
        <v>0.250819824403682</v>
      </c>
      <c r="AB12" s="17">
        <v>0.19551225141925899</v>
      </c>
      <c r="AC12" s="17">
        <v>0.260293030044843</v>
      </c>
      <c r="AD12" s="17">
        <v>0.31409851054695398</v>
      </c>
      <c r="AE12" s="17"/>
      <c r="AF12" s="17">
        <v>0.30139035788116803</v>
      </c>
      <c r="AG12" s="17">
        <v>0.22704838502246399</v>
      </c>
      <c r="AH12" s="17">
        <v>0.26533547425924298</v>
      </c>
      <c r="AI12" s="17"/>
      <c r="AJ12" s="17">
        <v>0.33315581838681202</v>
      </c>
      <c r="AK12" s="17">
        <v>0.18275025603676301</v>
      </c>
      <c r="AL12" s="17">
        <v>0.26368306885644599</v>
      </c>
      <c r="AM12" s="17">
        <v>0.35635248136123598</v>
      </c>
      <c r="AN12" s="17">
        <v>0.20965936696048099</v>
      </c>
      <c r="AO12" s="17"/>
      <c r="AP12" s="17">
        <v>0.373570856971223</v>
      </c>
      <c r="AQ12" s="17">
        <v>0.17967793786418099</v>
      </c>
      <c r="AR12" s="17">
        <v>0.28947723407049902</v>
      </c>
      <c r="AS12" s="17">
        <v>0.373093336020415</v>
      </c>
      <c r="AT12" s="17">
        <v>0.326208791374554</v>
      </c>
      <c r="AU12" s="17"/>
      <c r="AV12" s="17">
        <v>0.25942897217970701</v>
      </c>
      <c r="AW12" s="17">
        <v>0.30110400819484701</v>
      </c>
      <c r="AX12" s="17">
        <v>0.28089869749109497</v>
      </c>
      <c r="AY12" s="17">
        <v>0.19249779981117601</v>
      </c>
      <c r="AZ12" s="17">
        <v>0.29046638192263702</v>
      </c>
    </row>
    <row r="13" spans="2:52">
      <c r="B13" s="18" t="s">
        <v>116</v>
      </c>
      <c r="C13" s="19">
        <v>0.154329533548556</v>
      </c>
      <c r="D13" s="19">
        <v>0.147041859959192</v>
      </c>
      <c r="E13" s="19">
        <v>0.16278572939685099</v>
      </c>
      <c r="F13" s="19"/>
      <c r="G13" s="19">
        <v>7.7549018326750305E-2</v>
      </c>
      <c r="H13" s="19">
        <v>8.0192176717443497E-2</v>
      </c>
      <c r="I13" s="19">
        <v>9.1061792219509705E-2</v>
      </c>
      <c r="J13" s="19">
        <v>0.171051462935948</v>
      </c>
      <c r="K13" s="19">
        <v>0.217821162813637</v>
      </c>
      <c r="L13" s="19">
        <v>0.267527359259216</v>
      </c>
      <c r="M13" s="19"/>
      <c r="N13" s="19">
        <v>0.15744865262362601</v>
      </c>
      <c r="O13" s="19">
        <v>0.17163855016796201</v>
      </c>
      <c r="P13" s="19">
        <v>0.176966114861667</v>
      </c>
      <c r="Q13" s="19">
        <v>0.106726533234357</v>
      </c>
      <c r="R13" s="19"/>
      <c r="S13" s="19">
        <v>0.10603668809463</v>
      </c>
      <c r="T13" s="19">
        <v>0.206128346067528</v>
      </c>
      <c r="U13" s="19">
        <v>0.18022961717198699</v>
      </c>
      <c r="V13" s="19">
        <v>0.146853643866307</v>
      </c>
      <c r="W13" s="19">
        <v>0.162382556052039</v>
      </c>
      <c r="X13" s="19">
        <v>0.174698025579447</v>
      </c>
      <c r="Y13" s="19">
        <v>0.17566346465295299</v>
      </c>
      <c r="Z13" s="19">
        <v>9.9758497536197893E-2</v>
      </c>
      <c r="AA13" s="19">
        <v>0.18867200676551399</v>
      </c>
      <c r="AB13" s="19">
        <v>0.119627680105353</v>
      </c>
      <c r="AC13" s="19">
        <v>0.134321986040702</v>
      </c>
      <c r="AD13" s="19">
        <v>0</v>
      </c>
      <c r="AE13" s="19"/>
      <c r="AF13" s="19">
        <v>0.25590152587910098</v>
      </c>
      <c r="AG13" s="19">
        <v>0.11638780649385</v>
      </c>
      <c r="AH13" s="19">
        <v>0.105671070133256</v>
      </c>
      <c r="AI13" s="19"/>
      <c r="AJ13" s="19">
        <v>0.270357502283402</v>
      </c>
      <c r="AK13" s="19">
        <v>6.2989370102021394E-2</v>
      </c>
      <c r="AL13" s="19">
        <v>7.0574976671082104E-2</v>
      </c>
      <c r="AM13" s="19">
        <v>0.12659602977797901</v>
      </c>
      <c r="AN13" s="19">
        <v>0.16805233288883401</v>
      </c>
      <c r="AO13" s="19"/>
      <c r="AP13" s="19">
        <v>0.32122838652820201</v>
      </c>
      <c r="AQ13" s="19">
        <v>3.1406843452350501E-2</v>
      </c>
      <c r="AR13" s="19">
        <v>9.7963785022287905E-2</v>
      </c>
      <c r="AS13" s="19">
        <v>0.31104238318007299</v>
      </c>
      <c r="AT13" s="19">
        <v>0.111890845310212</v>
      </c>
      <c r="AU13" s="19"/>
      <c r="AV13" s="19">
        <v>0.18741358953935999</v>
      </c>
      <c r="AW13" s="19">
        <v>0.16256995169722599</v>
      </c>
      <c r="AX13" s="19">
        <v>0.120565532353118</v>
      </c>
      <c r="AY13" s="19">
        <v>8.3145389561875893E-2</v>
      </c>
      <c r="AZ13" s="19">
        <v>0.152396394301055</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1028</v>
      </c>
      <c r="D7" s="10">
        <v>512</v>
      </c>
      <c r="E7" s="10">
        <v>511</v>
      </c>
      <c r="F7" s="10"/>
      <c r="G7" s="10">
        <v>124</v>
      </c>
      <c r="H7" s="10">
        <v>163</v>
      </c>
      <c r="I7" s="10">
        <v>200</v>
      </c>
      <c r="J7" s="10">
        <v>173</v>
      </c>
      <c r="K7" s="10">
        <v>140</v>
      </c>
      <c r="L7" s="10">
        <v>228</v>
      </c>
      <c r="M7" s="10"/>
      <c r="N7" s="10">
        <v>319</v>
      </c>
      <c r="O7" s="10">
        <v>293</v>
      </c>
      <c r="P7" s="10">
        <v>192</v>
      </c>
      <c r="Q7" s="10">
        <v>223</v>
      </c>
      <c r="R7" s="10"/>
      <c r="S7" s="10">
        <v>138</v>
      </c>
      <c r="T7" s="10">
        <v>145</v>
      </c>
      <c r="U7" s="10">
        <v>72</v>
      </c>
      <c r="V7" s="10">
        <v>114</v>
      </c>
      <c r="W7" s="10">
        <v>75</v>
      </c>
      <c r="X7" s="10">
        <v>94</v>
      </c>
      <c r="Y7" s="10">
        <v>92</v>
      </c>
      <c r="Z7" s="10">
        <v>42</v>
      </c>
      <c r="AA7" s="10">
        <v>122</v>
      </c>
      <c r="AB7" s="10">
        <v>63</v>
      </c>
      <c r="AC7" s="10">
        <v>40</v>
      </c>
      <c r="AD7" s="10">
        <v>31</v>
      </c>
      <c r="AE7" s="10"/>
      <c r="AF7" s="10">
        <v>356</v>
      </c>
      <c r="AG7" s="10">
        <v>408</v>
      </c>
      <c r="AH7" s="10">
        <v>169</v>
      </c>
      <c r="AI7" s="10"/>
      <c r="AJ7" s="10">
        <v>367</v>
      </c>
      <c r="AK7" s="10">
        <v>287</v>
      </c>
      <c r="AL7" s="10">
        <v>78</v>
      </c>
      <c r="AM7" s="10">
        <v>14</v>
      </c>
      <c r="AN7" s="10">
        <v>146</v>
      </c>
      <c r="AO7" s="10"/>
      <c r="AP7" s="10">
        <v>195</v>
      </c>
      <c r="AQ7" s="10">
        <v>394</v>
      </c>
      <c r="AR7" s="10">
        <v>83</v>
      </c>
      <c r="AS7" s="10">
        <v>115</v>
      </c>
      <c r="AT7" s="10">
        <v>89</v>
      </c>
      <c r="AU7" s="10"/>
      <c r="AV7" s="10">
        <v>254</v>
      </c>
      <c r="AW7" s="10">
        <v>214</v>
      </c>
      <c r="AX7" s="10">
        <v>298</v>
      </c>
      <c r="AY7" s="10">
        <v>95</v>
      </c>
      <c r="AZ7" s="10">
        <v>21</v>
      </c>
    </row>
    <row r="8" spans="2:52" ht="30" customHeight="1">
      <c r="B8" s="11" t="s">
        <v>68</v>
      </c>
      <c r="C8" s="11">
        <v>1021</v>
      </c>
      <c r="D8" s="11">
        <v>498</v>
      </c>
      <c r="E8" s="11">
        <v>518</v>
      </c>
      <c r="F8" s="11"/>
      <c r="G8" s="11">
        <v>136</v>
      </c>
      <c r="H8" s="11">
        <v>163</v>
      </c>
      <c r="I8" s="11">
        <v>193</v>
      </c>
      <c r="J8" s="11">
        <v>172</v>
      </c>
      <c r="K8" s="11">
        <v>136</v>
      </c>
      <c r="L8" s="11">
        <v>222</v>
      </c>
      <c r="M8" s="11"/>
      <c r="N8" s="11">
        <v>284</v>
      </c>
      <c r="O8" s="11">
        <v>268</v>
      </c>
      <c r="P8" s="11">
        <v>228</v>
      </c>
      <c r="Q8" s="11">
        <v>241</v>
      </c>
      <c r="R8" s="11"/>
      <c r="S8" s="11">
        <v>142</v>
      </c>
      <c r="T8" s="11">
        <v>132</v>
      </c>
      <c r="U8" s="11">
        <v>71</v>
      </c>
      <c r="V8" s="11">
        <v>110</v>
      </c>
      <c r="W8" s="11">
        <v>72</v>
      </c>
      <c r="X8" s="11">
        <v>98</v>
      </c>
      <c r="Y8" s="11">
        <v>84</v>
      </c>
      <c r="Z8" s="11">
        <v>37</v>
      </c>
      <c r="AA8" s="11">
        <v>118</v>
      </c>
      <c r="AB8" s="11">
        <v>81</v>
      </c>
      <c r="AC8" s="11">
        <v>42</v>
      </c>
      <c r="AD8" s="11">
        <v>34</v>
      </c>
      <c r="AE8" s="11"/>
      <c r="AF8" s="11">
        <v>350</v>
      </c>
      <c r="AG8" s="11">
        <v>394</v>
      </c>
      <c r="AH8" s="11">
        <v>174</v>
      </c>
      <c r="AI8" s="11"/>
      <c r="AJ8" s="11">
        <v>354</v>
      </c>
      <c r="AK8" s="11">
        <v>280</v>
      </c>
      <c r="AL8" s="11">
        <v>75</v>
      </c>
      <c r="AM8" s="11">
        <v>13</v>
      </c>
      <c r="AN8" s="11">
        <v>150</v>
      </c>
      <c r="AO8" s="11"/>
      <c r="AP8" s="11">
        <v>185</v>
      </c>
      <c r="AQ8" s="11">
        <v>396</v>
      </c>
      <c r="AR8" s="11">
        <v>80</v>
      </c>
      <c r="AS8" s="11">
        <v>111</v>
      </c>
      <c r="AT8" s="11">
        <v>87</v>
      </c>
      <c r="AU8" s="11"/>
      <c r="AV8" s="11">
        <v>261</v>
      </c>
      <c r="AW8" s="11">
        <v>222</v>
      </c>
      <c r="AX8" s="11">
        <v>287</v>
      </c>
      <c r="AY8" s="11">
        <v>88</v>
      </c>
      <c r="AZ8" s="11">
        <v>17</v>
      </c>
    </row>
    <row r="9" spans="2:52">
      <c r="B9" s="18" t="s">
        <v>356</v>
      </c>
      <c r="C9" s="17">
        <v>0.15174857236702699</v>
      </c>
      <c r="D9" s="17">
        <v>0.173836711865239</v>
      </c>
      <c r="E9" s="17">
        <v>0.13203735565591901</v>
      </c>
      <c r="F9" s="17"/>
      <c r="G9" s="17">
        <v>0.13693587350949299</v>
      </c>
      <c r="H9" s="17">
        <v>0.24607034049779</v>
      </c>
      <c r="I9" s="17">
        <v>0.19665750371079299</v>
      </c>
      <c r="J9" s="17">
        <v>0.14572604230167499</v>
      </c>
      <c r="K9" s="17">
        <v>9.5521492144030495E-2</v>
      </c>
      <c r="L9" s="17">
        <v>9.1552035775261803E-2</v>
      </c>
      <c r="M9" s="17"/>
      <c r="N9" s="17">
        <v>0.16810411895558799</v>
      </c>
      <c r="O9" s="17">
        <v>0.12375926697311</v>
      </c>
      <c r="P9" s="17">
        <v>0.172428622427753</v>
      </c>
      <c r="Q9" s="17">
        <v>0.14465761164506999</v>
      </c>
      <c r="R9" s="17"/>
      <c r="S9" s="17">
        <v>0.21834769232618101</v>
      </c>
      <c r="T9" s="17">
        <v>0.107392738794239</v>
      </c>
      <c r="U9" s="17">
        <v>0.218868931422041</v>
      </c>
      <c r="V9" s="17">
        <v>0.10656416199322299</v>
      </c>
      <c r="W9" s="17">
        <v>0.11409198419262601</v>
      </c>
      <c r="X9" s="17">
        <v>0.18064708897148599</v>
      </c>
      <c r="Y9" s="17">
        <v>0.15735656922513599</v>
      </c>
      <c r="Z9" s="17">
        <v>0.16332905019463101</v>
      </c>
      <c r="AA9" s="17">
        <v>0.161288367333522</v>
      </c>
      <c r="AB9" s="17">
        <v>0.103991134437444</v>
      </c>
      <c r="AC9" s="17">
        <v>0.16859285014762701</v>
      </c>
      <c r="AD9" s="17">
        <v>8.2410128998502599E-2</v>
      </c>
      <c r="AE9" s="17"/>
      <c r="AF9" s="17">
        <v>0.16860566124040599</v>
      </c>
      <c r="AG9" s="17">
        <v>0.15049844069593199</v>
      </c>
      <c r="AH9" s="17">
        <v>0.14032767375138699</v>
      </c>
      <c r="AI9" s="17"/>
      <c r="AJ9" s="17">
        <v>0.184971601407282</v>
      </c>
      <c r="AK9" s="17">
        <v>0.17027113514648401</v>
      </c>
      <c r="AL9" s="17">
        <v>8.5975417899179493E-2</v>
      </c>
      <c r="AM9" s="17">
        <v>0.28164065677865502</v>
      </c>
      <c r="AN9" s="17">
        <v>8.1551644234673398E-2</v>
      </c>
      <c r="AO9" s="17"/>
      <c r="AP9" s="17">
        <v>0.21813879589764301</v>
      </c>
      <c r="AQ9" s="17">
        <v>0.16702088342197</v>
      </c>
      <c r="AR9" s="17">
        <v>0.119505879097143</v>
      </c>
      <c r="AS9" s="17">
        <v>0.111722676795004</v>
      </c>
      <c r="AT9" s="17">
        <v>9.0029382978179306E-2</v>
      </c>
      <c r="AU9" s="17"/>
      <c r="AV9" s="17">
        <v>0.15383828635094399</v>
      </c>
      <c r="AW9" s="17">
        <v>9.5732532180071203E-2</v>
      </c>
      <c r="AX9" s="17">
        <v>0.17370152507096601</v>
      </c>
      <c r="AY9" s="17">
        <v>0.233008385232293</v>
      </c>
      <c r="AZ9" s="17">
        <v>0.24845485126046399</v>
      </c>
    </row>
    <row r="10" spans="2:52">
      <c r="B10" s="18" t="s">
        <v>357</v>
      </c>
      <c r="C10" s="17">
        <v>0.205424598661686</v>
      </c>
      <c r="D10" s="17">
        <v>0.25931259460745898</v>
      </c>
      <c r="E10" s="17">
        <v>0.15565518297893699</v>
      </c>
      <c r="F10" s="17"/>
      <c r="G10" s="17">
        <v>0.21472976271986599</v>
      </c>
      <c r="H10" s="17">
        <v>0.189887900687739</v>
      </c>
      <c r="I10" s="17">
        <v>0.119267861552406</v>
      </c>
      <c r="J10" s="17">
        <v>0.270904881129996</v>
      </c>
      <c r="K10" s="17">
        <v>0.27839426118812699</v>
      </c>
      <c r="L10" s="17">
        <v>0.19070540426931901</v>
      </c>
      <c r="M10" s="17"/>
      <c r="N10" s="17">
        <v>0.230402758698004</v>
      </c>
      <c r="O10" s="17">
        <v>0.20632617034923401</v>
      </c>
      <c r="P10" s="17">
        <v>0.17790025419827399</v>
      </c>
      <c r="Q10" s="17">
        <v>0.201828354325986</v>
      </c>
      <c r="R10" s="17"/>
      <c r="S10" s="17">
        <v>0.20686599791735799</v>
      </c>
      <c r="T10" s="17">
        <v>0.18407634978037099</v>
      </c>
      <c r="U10" s="17">
        <v>0.213862398812356</v>
      </c>
      <c r="V10" s="17">
        <v>0.19440677230943801</v>
      </c>
      <c r="W10" s="17">
        <v>0.20719372049221799</v>
      </c>
      <c r="X10" s="17">
        <v>0.18041778777419501</v>
      </c>
      <c r="Y10" s="17">
        <v>0.176611954538753</v>
      </c>
      <c r="Z10" s="17">
        <v>0.23027952561672099</v>
      </c>
      <c r="AA10" s="17">
        <v>0.19979682824482101</v>
      </c>
      <c r="AB10" s="17">
        <v>0.25820898522992902</v>
      </c>
      <c r="AC10" s="17">
        <v>0.28398240095826799</v>
      </c>
      <c r="AD10" s="17">
        <v>0.20947128146859101</v>
      </c>
      <c r="AE10" s="17"/>
      <c r="AF10" s="17">
        <v>0.21570916893859701</v>
      </c>
      <c r="AG10" s="17">
        <v>0.213861025708178</v>
      </c>
      <c r="AH10" s="17">
        <v>0.152374080579571</v>
      </c>
      <c r="AI10" s="17"/>
      <c r="AJ10" s="17">
        <v>0.25825940459281099</v>
      </c>
      <c r="AK10" s="17">
        <v>0.18152440702843001</v>
      </c>
      <c r="AL10" s="17">
        <v>0.17538677434404901</v>
      </c>
      <c r="AM10" s="17">
        <v>0</v>
      </c>
      <c r="AN10" s="17">
        <v>0.15762014781862499</v>
      </c>
      <c r="AO10" s="17"/>
      <c r="AP10" s="17">
        <v>0.25982735442849503</v>
      </c>
      <c r="AQ10" s="17">
        <v>0.20492661575712101</v>
      </c>
      <c r="AR10" s="17">
        <v>0.22228118792736401</v>
      </c>
      <c r="AS10" s="17">
        <v>0.26765781783447901</v>
      </c>
      <c r="AT10" s="17">
        <v>0.14032119717345301</v>
      </c>
      <c r="AU10" s="17"/>
      <c r="AV10" s="17">
        <v>0.20941812065080401</v>
      </c>
      <c r="AW10" s="17">
        <v>0.18349979536241701</v>
      </c>
      <c r="AX10" s="17">
        <v>0.19855727355874001</v>
      </c>
      <c r="AY10" s="17">
        <v>0.19158490712867199</v>
      </c>
      <c r="AZ10" s="17">
        <v>0.16181157690387701</v>
      </c>
    </row>
    <row r="11" spans="2:52">
      <c r="B11" s="18" t="s">
        <v>358</v>
      </c>
      <c r="C11" s="17">
        <v>0.214690227796281</v>
      </c>
      <c r="D11" s="17">
        <v>0.18469049856049699</v>
      </c>
      <c r="E11" s="17">
        <v>0.245752362831553</v>
      </c>
      <c r="F11" s="17"/>
      <c r="G11" s="17">
        <v>0.24086682912059801</v>
      </c>
      <c r="H11" s="17">
        <v>0.20132489974185999</v>
      </c>
      <c r="I11" s="17">
        <v>0.26494013324541799</v>
      </c>
      <c r="J11" s="17">
        <v>0.186492032913011</v>
      </c>
      <c r="K11" s="17">
        <v>0.193826253072576</v>
      </c>
      <c r="L11" s="17">
        <v>0.199303964039373</v>
      </c>
      <c r="M11" s="17"/>
      <c r="N11" s="17">
        <v>0.19233395334119199</v>
      </c>
      <c r="O11" s="17">
        <v>0.22124397735912599</v>
      </c>
      <c r="P11" s="17">
        <v>0.20717607521283701</v>
      </c>
      <c r="Q11" s="17">
        <v>0.237680175550914</v>
      </c>
      <c r="R11" s="17"/>
      <c r="S11" s="17">
        <v>0.186117151628166</v>
      </c>
      <c r="T11" s="17">
        <v>0.204479759385847</v>
      </c>
      <c r="U11" s="17">
        <v>0.16922080235549899</v>
      </c>
      <c r="V11" s="17">
        <v>0.26360420171021898</v>
      </c>
      <c r="W11" s="17">
        <v>0.225097495875969</v>
      </c>
      <c r="X11" s="17">
        <v>0.247492589687523</v>
      </c>
      <c r="Y11" s="17">
        <v>0.19832279738776201</v>
      </c>
      <c r="Z11" s="17">
        <v>0.18494786898141399</v>
      </c>
      <c r="AA11" s="17">
        <v>0.26071423388016102</v>
      </c>
      <c r="AB11" s="17">
        <v>0.138413525993132</v>
      </c>
      <c r="AC11" s="17">
        <v>0.17750517052924999</v>
      </c>
      <c r="AD11" s="17">
        <v>0.33402400934815202</v>
      </c>
      <c r="AE11" s="17"/>
      <c r="AF11" s="17">
        <v>0.24253505409227299</v>
      </c>
      <c r="AG11" s="17">
        <v>0.18308797524839199</v>
      </c>
      <c r="AH11" s="17">
        <v>0.22991179338804699</v>
      </c>
      <c r="AI11" s="17"/>
      <c r="AJ11" s="17">
        <v>0.19178515559117501</v>
      </c>
      <c r="AK11" s="17">
        <v>0.22135755381410199</v>
      </c>
      <c r="AL11" s="17">
        <v>0.21477984712308101</v>
      </c>
      <c r="AM11" s="17">
        <v>0.28276812118087302</v>
      </c>
      <c r="AN11" s="17">
        <v>0.23919246684641299</v>
      </c>
      <c r="AO11" s="17"/>
      <c r="AP11" s="17">
        <v>0.14154571223724499</v>
      </c>
      <c r="AQ11" s="17">
        <v>0.239219690013562</v>
      </c>
      <c r="AR11" s="17">
        <v>0.21371592953260299</v>
      </c>
      <c r="AS11" s="17">
        <v>0.23244925268808</v>
      </c>
      <c r="AT11" s="17">
        <v>0.17624739378753701</v>
      </c>
      <c r="AU11" s="17"/>
      <c r="AV11" s="17">
        <v>0.207632557658083</v>
      </c>
      <c r="AW11" s="17">
        <v>0.25933092590274798</v>
      </c>
      <c r="AX11" s="17">
        <v>0.21698408202915101</v>
      </c>
      <c r="AY11" s="17">
        <v>0.15951098893250901</v>
      </c>
      <c r="AZ11" s="17">
        <v>0.15126960989371199</v>
      </c>
    </row>
    <row r="12" spans="2:52">
      <c r="B12" s="18" t="s">
        <v>359</v>
      </c>
      <c r="C12" s="17">
        <v>7.5493734077081098E-2</v>
      </c>
      <c r="D12" s="17">
        <v>6.4923009414213806E-2</v>
      </c>
      <c r="E12" s="17">
        <v>8.35533248098696E-2</v>
      </c>
      <c r="F12" s="17"/>
      <c r="G12" s="17">
        <v>0.14401217432718699</v>
      </c>
      <c r="H12" s="17">
        <v>7.0777526304033805E-2</v>
      </c>
      <c r="I12" s="17">
        <v>6.7590594758111702E-2</v>
      </c>
      <c r="J12" s="17">
        <v>3.9691878029834003E-2</v>
      </c>
      <c r="K12" s="17">
        <v>3.2068555767717097E-2</v>
      </c>
      <c r="L12" s="17">
        <v>9.8093995102634904E-2</v>
      </c>
      <c r="M12" s="17"/>
      <c r="N12" s="17">
        <v>7.6295683429115996E-2</v>
      </c>
      <c r="O12" s="17">
        <v>7.8297180362244298E-2</v>
      </c>
      <c r="P12" s="17">
        <v>9.5786594262326205E-2</v>
      </c>
      <c r="Q12" s="17">
        <v>5.2618168478297499E-2</v>
      </c>
      <c r="R12" s="17"/>
      <c r="S12" s="17">
        <v>0.11647216013848299</v>
      </c>
      <c r="T12" s="17">
        <v>7.5841701939914297E-2</v>
      </c>
      <c r="U12" s="17">
        <v>2.5880076779479601E-2</v>
      </c>
      <c r="V12" s="17">
        <v>4.5019195269000799E-2</v>
      </c>
      <c r="W12" s="17">
        <v>0.122378119340171</v>
      </c>
      <c r="X12" s="17">
        <v>4.1421355355277002E-2</v>
      </c>
      <c r="Y12" s="17">
        <v>3.5621562811376302E-2</v>
      </c>
      <c r="Z12" s="17">
        <v>5.8358949723425799E-2</v>
      </c>
      <c r="AA12" s="17">
        <v>4.4038954602799697E-2</v>
      </c>
      <c r="AB12" s="17">
        <v>0.15675322081429799</v>
      </c>
      <c r="AC12" s="17">
        <v>0.10076335745673499</v>
      </c>
      <c r="AD12" s="17">
        <v>0.105270681208852</v>
      </c>
      <c r="AE12" s="17"/>
      <c r="AF12" s="17">
        <v>5.5090164935574698E-2</v>
      </c>
      <c r="AG12" s="17">
        <v>8.6920226033903106E-2</v>
      </c>
      <c r="AH12" s="17">
        <v>8.5067576922946905E-2</v>
      </c>
      <c r="AI12" s="17"/>
      <c r="AJ12" s="17">
        <v>6.9072096467796107E-2</v>
      </c>
      <c r="AK12" s="17">
        <v>7.8058190867350594E-2</v>
      </c>
      <c r="AL12" s="17">
        <v>0.102474510276169</v>
      </c>
      <c r="AM12" s="17">
        <v>7.7766258677083505E-2</v>
      </c>
      <c r="AN12" s="17">
        <v>5.5833539394436402E-2</v>
      </c>
      <c r="AO12" s="17"/>
      <c r="AP12" s="17">
        <v>7.3193337426310401E-2</v>
      </c>
      <c r="AQ12" s="17">
        <v>5.5176262255236599E-2</v>
      </c>
      <c r="AR12" s="17">
        <v>0.106824571224245</v>
      </c>
      <c r="AS12" s="17">
        <v>9.1679064363805504E-2</v>
      </c>
      <c r="AT12" s="17">
        <v>6.0061749537085103E-2</v>
      </c>
      <c r="AU12" s="17"/>
      <c r="AV12" s="17">
        <v>6.0167928962872902E-2</v>
      </c>
      <c r="AW12" s="17">
        <v>9.2709644392153498E-2</v>
      </c>
      <c r="AX12" s="17">
        <v>5.4032825030030603E-2</v>
      </c>
      <c r="AY12" s="17">
        <v>0.133047276260123</v>
      </c>
      <c r="AZ12" s="17">
        <v>0.176939045085311</v>
      </c>
    </row>
    <row r="13" spans="2:52" ht="30">
      <c r="B13" s="18" t="s">
        <v>360</v>
      </c>
      <c r="C13" s="17">
        <v>0.108374173675736</v>
      </c>
      <c r="D13" s="17">
        <v>0.101620721383339</v>
      </c>
      <c r="E13" s="17">
        <v>0.114161401344295</v>
      </c>
      <c r="F13" s="17"/>
      <c r="G13" s="17">
        <v>0.15211961686900299</v>
      </c>
      <c r="H13" s="17">
        <v>0.110878951467084</v>
      </c>
      <c r="I13" s="17">
        <v>0.10841616251166</v>
      </c>
      <c r="J13" s="17">
        <v>9.3763305141192396E-2</v>
      </c>
      <c r="K13" s="17">
        <v>0.13284738641672</v>
      </c>
      <c r="L13" s="17">
        <v>7.5962684053360902E-2</v>
      </c>
      <c r="M13" s="17"/>
      <c r="N13" s="17">
        <v>0.12346283641198499</v>
      </c>
      <c r="O13" s="17">
        <v>0.117656848716229</v>
      </c>
      <c r="P13" s="17">
        <v>0.120999333018671</v>
      </c>
      <c r="Q13" s="17">
        <v>6.8889466225934198E-2</v>
      </c>
      <c r="R13" s="17"/>
      <c r="S13" s="17">
        <v>9.8920258000142799E-2</v>
      </c>
      <c r="T13" s="17">
        <v>9.96550605193679E-2</v>
      </c>
      <c r="U13" s="17">
        <v>0.14165357312583601</v>
      </c>
      <c r="V13" s="17">
        <v>0.105484015317847</v>
      </c>
      <c r="W13" s="17">
        <v>7.2784522949380495E-2</v>
      </c>
      <c r="X13" s="17">
        <v>7.1628396158793795E-2</v>
      </c>
      <c r="Y13" s="17">
        <v>0.107033670184856</v>
      </c>
      <c r="Z13" s="17">
        <v>0.17249488107054001</v>
      </c>
      <c r="AA13" s="17">
        <v>0.133573481279773</v>
      </c>
      <c r="AB13" s="17">
        <v>0.132179238048037</v>
      </c>
      <c r="AC13" s="17">
        <v>0.12596009386349499</v>
      </c>
      <c r="AD13" s="17">
        <v>7.0065432946345499E-2</v>
      </c>
      <c r="AE13" s="17"/>
      <c r="AF13" s="17">
        <v>6.8703840020558404E-2</v>
      </c>
      <c r="AG13" s="17">
        <v>0.135235897293774</v>
      </c>
      <c r="AH13" s="17">
        <v>0.104084808169701</v>
      </c>
      <c r="AI13" s="17"/>
      <c r="AJ13" s="17">
        <v>8.1221247625163195E-2</v>
      </c>
      <c r="AK13" s="17">
        <v>0.14046041710148099</v>
      </c>
      <c r="AL13" s="17">
        <v>0.12085563428705701</v>
      </c>
      <c r="AM13" s="17">
        <v>0</v>
      </c>
      <c r="AN13" s="17">
        <v>0.101920231592475</v>
      </c>
      <c r="AO13" s="17"/>
      <c r="AP13" s="17">
        <v>9.7477442308865E-2</v>
      </c>
      <c r="AQ13" s="17">
        <v>0.12839218540730801</v>
      </c>
      <c r="AR13" s="17">
        <v>8.1950153918389501E-2</v>
      </c>
      <c r="AS13" s="17">
        <v>9.9960557300681194E-2</v>
      </c>
      <c r="AT13" s="17">
        <v>4.0790928959424003E-2</v>
      </c>
      <c r="AU13" s="17"/>
      <c r="AV13" s="17">
        <v>8.9320307225096998E-2</v>
      </c>
      <c r="AW13" s="17">
        <v>0.111946724386528</v>
      </c>
      <c r="AX13" s="17">
        <v>0.12913911705776299</v>
      </c>
      <c r="AY13" s="17">
        <v>0.11611981889461501</v>
      </c>
      <c r="AZ13" s="17">
        <v>0</v>
      </c>
    </row>
    <row r="14" spans="2:52">
      <c r="B14" s="18" t="s">
        <v>361</v>
      </c>
      <c r="C14" s="17">
        <v>2.3582102142083901E-2</v>
      </c>
      <c r="D14" s="17">
        <v>2.2114614729178299E-2</v>
      </c>
      <c r="E14" s="17">
        <v>2.3349208532979698E-2</v>
      </c>
      <c r="F14" s="17"/>
      <c r="G14" s="17">
        <v>0</v>
      </c>
      <c r="H14" s="17">
        <v>2.7488167973949498E-2</v>
      </c>
      <c r="I14" s="17">
        <v>5.6242546393155103E-2</v>
      </c>
      <c r="J14" s="17">
        <v>1.6998101527565201E-2</v>
      </c>
      <c r="K14" s="17">
        <v>2.13388121175151E-2</v>
      </c>
      <c r="L14" s="17">
        <v>1.3235418894010901E-2</v>
      </c>
      <c r="M14" s="17"/>
      <c r="N14" s="17">
        <v>2.9325466100446899E-2</v>
      </c>
      <c r="O14" s="17">
        <v>2.07217156567234E-2</v>
      </c>
      <c r="P14" s="17">
        <v>2.4488484177191801E-2</v>
      </c>
      <c r="Q14" s="17">
        <v>1.9242827643349499E-2</v>
      </c>
      <c r="R14" s="17"/>
      <c r="S14" s="17">
        <v>3.9967298810671299E-2</v>
      </c>
      <c r="T14" s="17">
        <v>2.13970215164687E-2</v>
      </c>
      <c r="U14" s="17">
        <v>0</v>
      </c>
      <c r="V14" s="17">
        <v>2.75147399987314E-2</v>
      </c>
      <c r="W14" s="17">
        <v>1.50422693003171E-2</v>
      </c>
      <c r="X14" s="17">
        <v>6.0891812589632999E-2</v>
      </c>
      <c r="Y14" s="17">
        <v>2.3463272577557301E-2</v>
      </c>
      <c r="Z14" s="17">
        <v>0</v>
      </c>
      <c r="AA14" s="17">
        <v>7.2827239463536999E-3</v>
      </c>
      <c r="AB14" s="17">
        <v>3.2790159904016097E-2</v>
      </c>
      <c r="AC14" s="17">
        <v>0</v>
      </c>
      <c r="AD14" s="17">
        <v>0</v>
      </c>
      <c r="AE14" s="17"/>
      <c r="AF14" s="17">
        <v>2.24075072379912E-2</v>
      </c>
      <c r="AG14" s="17">
        <v>2.20877375775216E-2</v>
      </c>
      <c r="AH14" s="17">
        <v>3.6500126212509303E-2</v>
      </c>
      <c r="AI14" s="17"/>
      <c r="AJ14" s="17">
        <v>1.45982067114051E-2</v>
      </c>
      <c r="AK14" s="17">
        <v>3.6750209758837901E-2</v>
      </c>
      <c r="AL14" s="17">
        <v>2.8243633364264598E-2</v>
      </c>
      <c r="AM14" s="17">
        <v>6.6421971470721097E-2</v>
      </c>
      <c r="AN14" s="17">
        <v>2.73111738765776E-2</v>
      </c>
      <c r="AO14" s="17"/>
      <c r="AP14" s="17">
        <v>4.8143235301223598E-3</v>
      </c>
      <c r="AQ14" s="17">
        <v>2.9140504429590101E-2</v>
      </c>
      <c r="AR14" s="17">
        <v>2.8353924249573999E-2</v>
      </c>
      <c r="AS14" s="17">
        <v>2.63677816656031E-2</v>
      </c>
      <c r="AT14" s="17">
        <v>2.4448177289382599E-2</v>
      </c>
      <c r="AU14" s="17"/>
      <c r="AV14" s="17">
        <v>1.6790202368613099E-2</v>
      </c>
      <c r="AW14" s="17">
        <v>4.2364784030329901E-2</v>
      </c>
      <c r="AX14" s="17">
        <v>2.34418077853824E-2</v>
      </c>
      <c r="AY14" s="17">
        <v>2.21014458858678E-2</v>
      </c>
      <c r="AZ14" s="17">
        <v>9.5637330683069094E-2</v>
      </c>
    </row>
    <row r="15" spans="2:52">
      <c r="B15" s="18" t="s">
        <v>107</v>
      </c>
      <c r="C15" s="19">
        <v>0.22068659128010601</v>
      </c>
      <c r="D15" s="19">
        <v>0.19350184944007401</v>
      </c>
      <c r="E15" s="19">
        <v>0.24549116384644701</v>
      </c>
      <c r="F15" s="19"/>
      <c r="G15" s="19">
        <v>0.111335743453852</v>
      </c>
      <c r="H15" s="19">
        <v>0.15357221332754301</v>
      </c>
      <c r="I15" s="19">
        <v>0.186885197828456</v>
      </c>
      <c r="J15" s="19">
        <v>0.246423758956726</v>
      </c>
      <c r="K15" s="19">
        <v>0.246003239293314</v>
      </c>
      <c r="L15" s="19">
        <v>0.33114649786604</v>
      </c>
      <c r="M15" s="19"/>
      <c r="N15" s="19">
        <v>0.18007518306366799</v>
      </c>
      <c r="O15" s="19">
        <v>0.231994840583333</v>
      </c>
      <c r="P15" s="19">
        <v>0.20122063670294699</v>
      </c>
      <c r="Q15" s="19">
        <v>0.27508339613044902</v>
      </c>
      <c r="R15" s="19"/>
      <c r="S15" s="19">
        <v>0.13330944117899801</v>
      </c>
      <c r="T15" s="19">
        <v>0.30715736806379201</v>
      </c>
      <c r="U15" s="19">
        <v>0.23051421750478801</v>
      </c>
      <c r="V15" s="19">
        <v>0.25740691340154098</v>
      </c>
      <c r="W15" s="19">
        <v>0.243411887849319</v>
      </c>
      <c r="X15" s="19">
        <v>0.217500969463093</v>
      </c>
      <c r="Y15" s="19">
        <v>0.301590173274559</v>
      </c>
      <c r="Z15" s="19">
        <v>0.19058972441326799</v>
      </c>
      <c r="AA15" s="19">
        <v>0.19330541071256899</v>
      </c>
      <c r="AB15" s="19">
        <v>0.17766373557314499</v>
      </c>
      <c r="AC15" s="19">
        <v>0.14319612704462401</v>
      </c>
      <c r="AD15" s="19">
        <v>0.19875846602955699</v>
      </c>
      <c r="AE15" s="19"/>
      <c r="AF15" s="19">
        <v>0.2269486035346</v>
      </c>
      <c r="AG15" s="19">
        <v>0.20830869744229999</v>
      </c>
      <c r="AH15" s="19">
        <v>0.25173394097583801</v>
      </c>
      <c r="AI15" s="19"/>
      <c r="AJ15" s="19">
        <v>0.20009228760436801</v>
      </c>
      <c r="AK15" s="19">
        <v>0.171578086283314</v>
      </c>
      <c r="AL15" s="19">
        <v>0.27228418270620097</v>
      </c>
      <c r="AM15" s="19">
        <v>0.291402991892667</v>
      </c>
      <c r="AN15" s="19">
        <v>0.33657079623679997</v>
      </c>
      <c r="AO15" s="19"/>
      <c r="AP15" s="19">
        <v>0.20500303417131999</v>
      </c>
      <c r="AQ15" s="19">
        <v>0.17612385871521299</v>
      </c>
      <c r="AR15" s="19">
        <v>0.22736835405068201</v>
      </c>
      <c r="AS15" s="19">
        <v>0.17016284935234699</v>
      </c>
      <c r="AT15" s="19">
        <v>0.46810117027493903</v>
      </c>
      <c r="AU15" s="19"/>
      <c r="AV15" s="19">
        <v>0.262832596783587</v>
      </c>
      <c r="AW15" s="19">
        <v>0.214415593745752</v>
      </c>
      <c r="AX15" s="19">
        <v>0.20414336946796799</v>
      </c>
      <c r="AY15" s="19">
        <v>0.14462717766592001</v>
      </c>
      <c r="AZ15" s="19">
        <v>0.165887586173567</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1018</v>
      </c>
      <c r="D7" s="10">
        <v>509</v>
      </c>
      <c r="E7" s="10">
        <v>505</v>
      </c>
      <c r="F7" s="10"/>
      <c r="G7" s="10">
        <v>123</v>
      </c>
      <c r="H7" s="10">
        <v>169</v>
      </c>
      <c r="I7" s="10">
        <v>173</v>
      </c>
      <c r="J7" s="10">
        <v>178</v>
      </c>
      <c r="K7" s="10">
        <v>154</v>
      </c>
      <c r="L7" s="10">
        <v>221</v>
      </c>
      <c r="M7" s="10"/>
      <c r="N7" s="10">
        <v>323</v>
      </c>
      <c r="O7" s="10">
        <v>265</v>
      </c>
      <c r="P7" s="10">
        <v>169</v>
      </c>
      <c r="Q7" s="10">
        <v>259</v>
      </c>
      <c r="R7" s="10"/>
      <c r="S7" s="10">
        <v>129</v>
      </c>
      <c r="T7" s="10">
        <v>130</v>
      </c>
      <c r="U7" s="10">
        <v>88</v>
      </c>
      <c r="V7" s="10">
        <v>92</v>
      </c>
      <c r="W7" s="10">
        <v>79</v>
      </c>
      <c r="X7" s="10">
        <v>93</v>
      </c>
      <c r="Y7" s="10">
        <v>100</v>
      </c>
      <c r="Z7" s="10">
        <v>44</v>
      </c>
      <c r="AA7" s="10">
        <v>126</v>
      </c>
      <c r="AB7" s="10">
        <v>60</v>
      </c>
      <c r="AC7" s="10">
        <v>43</v>
      </c>
      <c r="AD7" s="10">
        <v>34</v>
      </c>
      <c r="AE7" s="10"/>
      <c r="AF7" s="10">
        <v>368</v>
      </c>
      <c r="AG7" s="10">
        <v>404</v>
      </c>
      <c r="AH7" s="10">
        <v>148</v>
      </c>
      <c r="AI7" s="10"/>
      <c r="AJ7" s="10">
        <v>380</v>
      </c>
      <c r="AK7" s="10">
        <v>287</v>
      </c>
      <c r="AL7" s="10">
        <v>70</v>
      </c>
      <c r="AM7" s="10">
        <v>9</v>
      </c>
      <c r="AN7" s="10">
        <v>132</v>
      </c>
      <c r="AO7" s="10"/>
      <c r="AP7" s="10">
        <v>214</v>
      </c>
      <c r="AQ7" s="10">
        <v>375</v>
      </c>
      <c r="AR7" s="10">
        <v>74</v>
      </c>
      <c r="AS7" s="10">
        <v>124</v>
      </c>
      <c r="AT7" s="10">
        <v>110</v>
      </c>
      <c r="AU7" s="10"/>
      <c r="AV7" s="10">
        <v>278</v>
      </c>
      <c r="AW7" s="10">
        <v>209</v>
      </c>
      <c r="AX7" s="10">
        <v>258</v>
      </c>
      <c r="AY7" s="10">
        <v>97</v>
      </c>
      <c r="AZ7" s="10">
        <v>24</v>
      </c>
    </row>
    <row r="8" spans="2:52" ht="30" customHeight="1">
      <c r="B8" s="11" t="s">
        <v>68</v>
      </c>
      <c r="C8" s="11">
        <v>1006</v>
      </c>
      <c r="D8" s="11">
        <v>493</v>
      </c>
      <c r="E8" s="11">
        <v>508</v>
      </c>
      <c r="F8" s="11"/>
      <c r="G8" s="11">
        <v>133</v>
      </c>
      <c r="H8" s="11">
        <v>168</v>
      </c>
      <c r="I8" s="11">
        <v>170</v>
      </c>
      <c r="J8" s="11">
        <v>177</v>
      </c>
      <c r="K8" s="11">
        <v>147</v>
      </c>
      <c r="L8" s="11">
        <v>212</v>
      </c>
      <c r="M8" s="11"/>
      <c r="N8" s="11">
        <v>284</v>
      </c>
      <c r="O8" s="11">
        <v>243</v>
      </c>
      <c r="P8" s="11">
        <v>200</v>
      </c>
      <c r="Q8" s="11">
        <v>277</v>
      </c>
      <c r="R8" s="11"/>
      <c r="S8" s="11">
        <v>132</v>
      </c>
      <c r="T8" s="11">
        <v>119</v>
      </c>
      <c r="U8" s="11">
        <v>84</v>
      </c>
      <c r="V8" s="11">
        <v>87</v>
      </c>
      <c r="W8" s="11">
        <v>74</v>
      </c>
      <c r="X8" s="11">
        <v>92</v>
      </c>
      <c r="Y8" s="11">
        <v>94</v>
      </c>
      <c r="Z8" s="11">
        <v>39</v>
      </c>
      <c r="AA8" s="11">
        <v>124</v>
      </c>
      <c r="AB8" s="11">
        <v>77</v>
      </c>
      <c r="AC8" s="11">
        <v>45</v>
      </c>
      <c r="AD8" s="11">
        <v>37</v>
      </c>
      <c r="AE8" s="11"/>
      <c r="AF8" s="11">
        <v>361</v>
      </c>
      <c r="AG8" s="11">
        <v>396</v>
      </c>
      <c r="AH8" s="11">
        <v>149</v>
      </c>
      <c r="AI8" s="11"/>
      <c r="AJ8" s="11">
        <v>367</v>
      </c>
      <c r="AK8" s="11">
        <v>279</v>
      </c>
      <c r="AL8" s="11">
        <v>68</v>
      </c>
      <c r="AM8" s="11">
        <v>8</v>
      </c>
      <c r="AN8" s="11">
        <v>134</v>
      </c>
      <c r="AO8" s="11"/>
      <c r="AP8" s="11">
        <v>208</v>
      </c>
      <c r="AQ8" s="11">
        <v>370</v>
      </c>
      <c r="AR8" s="11">
        <v>73</v>
      </c>
      <c r="AS8" s="11">
        <v>121</v>
      </c>
      <c r="AT8" s="11">
        <v>109</v>
      </c>
      <c r="AU8" s="11"/>
      <c r="AV8" s="11">
        <v>283</v>
      </c>
      <c r="AW8" s="11">
        <v>212</v>
      </c>
      <c r="AX8" s="11">
        <v>249</v>
      </c>
      <c r="AY8" s="11">
        <v>91</v>
      </c>
      <c r="AZ8" s="11">
        <v>19</v>
      </c>
    </row>
    <row r="9" spans="2:52">
      <c r="B9" s="18" t="s">
        <v>356</v>
      </c>
      <c r="C9" s="17">
        <v>0.20610407726770899</v>
      </c>
      <c r="D9" s="17">
        <v>0.25282427405724101</v>
      </c>
      <c r="E9" s="17">
        <v>0.16251654527440401</v>
      </c>
      <c r="F9" s="17"/>
      <c r="G9" s="17">
        <v>0.25215794902438599</v>
      </c>
      <c r="H9" s="17">
        <v>0.27600119715393201</v>
      </c>
      <c r="I9" s="17">
        <v>0.18821729283413599</v>
      </c>
      <c r="J9" s="17">
        <v>0.16002735318191</v>
      </c>
      <c r="K9" s="17">
        <v>0.19553407108490001</v>
      </c>
      <c r="L9" s="17">
        <v>0.18171577784446</v>
      </c>
      <c r="M9" s="17"/>
      <c r="N9" s="17">
        <v>0.23964862871154299</v>
      </c>
      <c r="O9" s="17">
        <v>0.17801185815352399</v>
      </c>
      <c r="P9" s="17">
        <v>0.249921460406794</v>
      </c>
      <c r="Q9" s="17">
        <v>0.15872925437570901</v>
      </c>
      <c r="R9" s="17"/>
      <c r="S9" s="17">
        <v>0.25523423637901399</v>
      </c>
      <c r="T9" s="17">
        <v>0.17580278023031001</v>
      </c>
      <c r="U9" s="17">
        <v>0.24359136156515601</v>
      </c>
      <c r="V9" s="17">
        <v>0.18664962632303</v>
      </c>
      <c r="W9" s="17">
        <v>0.19568464992421</v>
      </c>
      <c r="X9" s="17">
        <v>0.2301992526386</v>
      </c>
      <c r="Y9" s="17">
        <v>0.200358840123465</v>
      </c>
      <c r="Z9" s="17">
        <v>0.26760245521994203</v>
      </c>
      <c r="AA9" s="17">
        <v>0.20172267837757299</v>
      </c>
      <c r="AB9" s="17">
        <v>0.17428612089530199</v>
      </c>
      <c r="AC9" s="17">
        <v>0.228970894958923</v>
      </c>
      <c r="AD9" s="17">
        <v>5.3891469207829501E-2</v>
      </c>
      <c r="AE9" s="17"/>
      <c r="AF9" s="17">
        <v>0.22920083819923401</v>
      </c>
      <c r="AG9" s="17">
        <v>0.20639378027105701</v>
      </c>
      <c r="AH9" s="17">
        <v>0.199609967661253</v>
      </c>
      <c r="AI9" s="17"/>
      <c r="AJ9" s="17">
        <v>0.238899290643693</v>
      </c>
      <c r="AK9" s="17">
        <v>0.230957367641109</v>
      </c>
      <c r="AL9" s="17">
        <v>0.23223259159482601</v>
      </c>
      <c r="AM9" s="17">
        <v>0.20969495390908199</v>
      </c>
      <c r="AN9" s="17">
        <v>0.120327892500358</v>
      </c>
      <c r="AO9" s="17"/>
      <c r="AP9" s="17">
        <v>0.297086518324717</v>
      </c>
      <c r="AQ9" s="17">
        <v>0.20551849767330299</v>
      </c>
      <c r="AR9" s="17">
        <v>0.239843598270716</v>
      </c>
      <c r="AS9" s="17">
        <v>0.21199058314088001</v>
      </c>
      <c r="AT9" s="17">
        <v>8.7412875200562706E-2</v>
      </c>
      <c r="AU9" s="17"/>
      <c r="AV9" s="17">
        <v>0.16795433360749901</v>
      </c>
      <c r="AW9" s="17">
        <v>0.17685826006362701</v>
      </c>
      <c r="AX9" s="17">
        <v>0.23859933435049099</v>
      </c>
      <c r="AY9" s="17">
        <v>0.30875546095233902</v>
      </c>
      <c r="AZ9" s="17">
        <v>0.253141791452061</v>
      </c>
    </row>
    <row r="10" spans="2:52">
      <c r="B10" s="18" t="s">
        <v>357</v>
      </c>
      <c r="C10" s="17">
        <v>0.26930222336403498</v>
      </c>
      <c r="D10" s="17">
        <v>0.25784335605125502</v>
      </c>
      <c r="E10" s="17">
        <v>0.28273525743359001</v>
      </c>
      <c r="F10" s="17"/>
      <c r="G10" s="17">
        <v>0.22457886255322199</v>
      </c>
      <c r="H10" s="17">
        <v>0.20583071589760599</v>
      </c>
      <c r="I10" s="17">
        <v>0.32488512663275998</v>
      </c>
      <c r="J10" s="17">
        <v>0.27826545478790898</v>
      </c>
      <c r="K10" s="17">
        <v>0.281034490870334</v>
      </c>
      <c r="L10" s="17">
        <v>0.28765457311895098</v>
      </c>
      <c r="M10" s="17"/>
      <c r="N10" s="17">
        <v>0.298366519805427</v>
      </c>
      <c r="O10" s="17">
        <v>0.26763847696313398</v>
      </c>
      <c r="P10" s="17">
        <v>0.232745392748545</v>
      </c>
      <c r="Q10" s="17">
        <v>0.26931099789263202</v>
      </c>
      <c r="R10" s="17"/>
      <c r="S10" s="17">
        <v>0.223367789911213</v>
      </c>
      <c r="T10" s="17">
        <v>0.238296864688332</v>
      </c>
      <c r="U10" s="17">
        <v>0.267589845703259</v>
      </c>
      <c r="V10" s="17">
        <v>0.30971603615898202</v>
      </c>
      <c r="W10" s="17">
        <v>0.26196147692680799</v>
      </c>
      <c r="X10" s="17">
        <v>0.314741972451831</v>
      </c>
      <c r="Y10" s="17">
        <v>0.25336578542478</v>
      </c>
      <c r="Z10" s="17">
        <v>0.236984436235438</v>
      </c>
      <c r="AA10" s="17">
        <v>0.29216900281253</v>
      </c>
      <c r="AB10" s="17">
        <v>0.27344031835879501</v>
      </c>
      <c r="AC10" s="17">
        <v>0.26494799907104899</v>
      </c>
      <c r="AD10" s="17">
        <v>0.33717256745139901</v>
      </c>
      <c r="AE10" s="17"/>
      <c r="AF10" s="17">
        <v>0.253714959223515</v>
      </c>
      <c r="AG10" s="17">
        <v>0.28727312508332098</v>
      </c>
      <c r="AH10" s="17">
        <v>0.25044904402379198</v>
      </c>
      <c r="AI10" s="17"/>
      <c r="AJ10" s="17">
        <v>0.27025057328044799</v>
      </c>
      <c r="AK10" s="17">
        <v>0.283144270648368</v>
      </c>
      <c r="AL10" s="17">
        <v>0.30185692318517199</v>
      </c>
      <c r="AM10" s="17">
        <v>0</v>
      </c>
      <c r="AN10" s="17">
        <v>0.233020673305081</v>
      </c>
      <c r="AO10" s="17"/>
      <c r="AP10" s="17">
        <v>0.29686530564251601</v>
      </c>
      <c r="AQ10" s="17">
        <v>0.29249181768097599</v>
      </c>
      <c r="AR10" s="17">
        <v>0.262080287370763</v>
      </c>
      <c r="AS10" s="17">
        <v>0.23978406376924</v>
      </c>
      <c r="AT10" s="17">
        <v>0.20152331827526501</v>
      </c>
      <c r="AU10" s="17"/>
      <c r="AV10" s="17">
        <v>0.26851628490804402</v>
      </c>
      <c r="AW10" s="17">
        <v>0.28665354871701099</v>
      </c>
      <c r="AX10" s="17">
        <v>0.268853798047481</v>
      </c>
      <c r="AY10" s="17">
        <v>0.227468146522528</v>
      </c>
      <c r="AZ10" s="17">
        <v>0.24830710968362801</v>
      </c>
    </row>
    <row r="11" spans="2:52">
      <c r="B11" s="18" t="s">
        <v>358</v>
      </c>
      <c r="C11" s="17">
        <v>0.16310008352095301</v>
      </c>
      <c r="D11" s="17">
        <v>0.153607673750948</v>
      </c>
      <c r="E11" s="17">
        <v>0.171957061837263</v>
      </c>
      <c r="F11" s="17"/>
      <c r="G11" s="17">
        <v>0.223223696491052</v>
      </c>
      <c r="H11" s="17">
        <v>0.176986904370072</v>
      </c>
      <c r="I11" s="17">
        <v>0.164834924738157</v>
      </c>
      <c r="J11" s="17">
        <v>0.16773348192672499</v>
      </c>
      <c r="K11" s="17">
        <v>0.13717170381892599</v>
      </c>
      <c r="L11" s="17">
        <v>0.12705230105694701</v>
      </c>
      <c r="M11" s="17"/>
      <c r="N11" s="17">
        <v>0.132187475169247</v>
      </c>
      <c r="O11" s="17">
        <v>0.20049022346586801</v>
      </c>
      <c r="P11" s="17">
        <v>0.17968933882093899</v>
      </c>
      <c r="Q11" s="17">
        <v>0.151276445237784</v>
      </c>
      <c r="R11" s="17"/>
      <c r="S11" s="17">
        <v>0.15442130585657601</v>
      </c>
      <c r="T11" s="17">
        <v>0.138957728119906</v>
      </c>
      <c r="U11" s="17">
        <v>0.110520608924148</v>
      </c>
      <c r="V11" s="17">
        <v>0.15612811601597901</v>
      </c>
      <c r="W11" s="17">
        <v>0.16962675257809801</v>
      </c>
      <c r="X11" s="17">
        <v>0.116106394577547</v>
      </c>
      <c r="Y11" s="17">
        <v>0.13461792867283801</v>
      </c>
      <c r="Z11" s="17">
        <v>0.22835644423593399</v>
      </c>
      <c r="AA11" s="17">
        <v>0.18220390986078699</v>
      </c>
      <c r="AB11" s="17">
        <v>0.19326462853107901</v>
      </c>
      <c r="AC11" s="17">
        <v>0.26026982359162798</v>
      </c>
      <c r="AD11" s="17">
        <v>0.27071465523080601</v>
      </c>
      <c r="AE11" s="17"/>
      <c r="AF11" s="17">
        <v>0.14296730599924101</v>
      </c>
      <c r="AG11" s="17">
        <v>0.160831985758499</v>
      </c>
      <c r="AH11" s="17">
        <v>0.19550855710524401</v>
      </c>
      <c r="AI11" s="17"/>
      <c r="AJ11" s="17">
        <v>0.15049533207619301</v>
      </c>
      <c r="AK11" s="17">
        <v>0.150009660756386</v>
      </c>
      <c r="AL11" s="17">
        <v>0.127554205499397</v>
      </c>
      <c r="AM11" s="17">
        <v>0.25032193085197102</v>
      </c>
      <c r="AN11" s="17">
        <v>0.21803207955589199</v>
      </c>
      <c r="AO11" s="17"/>
      <c r="AP11" s="17">
        <v>0.116965387645667</v>
      </c>
      <c r="AQ11" s="17">
        <v>0.19475746022395399</v>
      </c>
      <c r="AR11" s="17">
        <v>0.174906258393624</v>
      </c>
      <c r="AS11" s="17">
        <v>0.16295961265662401</v>
      </c>
      <c r="AT11" s="17">
        <v>0.118439800359095</v>
      </c>
      <c r="AU11" s="17"/>
      <c r="AV11" s="17">
        <v>0.16137285380927299</v>
      </c>
      <c r="AW11" s="17">
        <v>0.22115908272021001</v>
      </c>
      <c r="AX11" s="17">
        <v>0.137214643167443</v>
      </c>
      <c r="AY11" s="17">
        <v>0.12918751417073099</v>
      </c>
      <c r="AZ11" s="17">
        <v>0.145800526318275</v>
      </c>
    </row>
    <row r="12" spans="2:52">
      <c r="B12" s="18" t="s">
        <v>359</v>
      </c>
      <c r="C12" s="17">
        <v>3.0579195831297899E-2</v>
      </c>
      <c r="D12" s="17">
        <v>3.9842958966918002E-2</v>
      </c>
      <c r="E12" s="17">
        <v>2.1848375314742999E-2</v>
      </c>
      <c r="F12" s="17"/>
      <c r="G12" s="17">
        <v>5.0707513626069997E-2</v>
      </c>
      <c r="H12" s="17">
        <v>3.0237261663516299E-2</v>
      </c>
      <c r="I12" s="17">
        <v>4.0428472147446201E-2</v>
      </c>
      <c r="J12" s="17">
        <v>1.6188605882914001E-2</v>
      </c>
      <c r="K12" s="17">
        <v>3.2197973603067601E-2</v>
      </c>
      <c r="L12" s="17">
        <v>2.1205747281093399E-2</v>
      </c>
      <c r="M12" s="17"/>
      <c r="N12" s="17">
        <v>2.7405302382556899E-2</v>
      </c>
      <c r="O12" s="17">
        <v>3.1635657910814102E-2</v>
      </c>
      <c r="P12" s="17">
        <v>2.87731518854718E-2</v>
      </c>
      <c r="Q12" s="17">
        <v>3.4446607062730498E-2</v>
      </c>
      <c r="R12" s="17"/>
      <c r="S12" s="17">
        <v>4.8105786064415498E-2</v>
      </c>
      <c r="T12" s="17">
        <v>2.4328783422517701E-2</v>
      </c>
      <c r="U12" s="17">
        <v>0</v>
      </c>
      <c r="V12" s="17">
        <v>1.02000608449244E-2</v>
      </c>
      <c r="W12" s="17">
        <v>5.3850122135742397E-2</v>
      </c>
      <c r="X12" s="17">
        <v>3.9696712028419998E-2</v>
      </c>
      <c r="Y12" s="17">
        <v>5.1184731306417999E-2</v>
      </c>
      <c r="Z12" s="17">
        <v>2.4532692503080301E-2</v>
      </c>
      <c r="AA12" s="17">
        <v>1.1966175425533E-2</v>
      </c>
      <c r="AB12" s="17">
        <v>3.0738815818845001E-2</v>
      </c>
      <c r="AC12" s="17">
        <v>2.12801114459556E-2</v>
      </c>
      <c r="AD12" s="17">
        <v>6.3738251096472104E-2</v>
      </c>
      <c r="AE12" s="17"/>
      <c r="AF12" s="17">
        <v>3.53175583519275E-2</v>
      </c>
      <c r="AG12" s="17">
        <v>2.2202510716112501E-2</v>
      </c>
      <c r="AH12" s="17">
        <v>2.89021756365988E-2</v>
      </c>
      <c r="AI12" s="17"/>
      <c r="AJ12" s="17">
        <v>4.29517944265847E-2</v>
      </c>
      <c r="AK12" s="17">
        <v>1.68483062654659E-2</v>
      </c>
      <c r="AL12" s="17">
        <v>2.2251323003971601E-2</v>
      </c>
      <c r="AM12" s="17">
        <v>0</v>
      </c>
      <c r="AN12" s="17">
        <v>2.3724101998955201E-2</v>
      </c>
      <c r="AO12" s="17"/>
      <c r="AP12" s="17">
        <v>4.5069330810094697E-2</v>
      </c>
      <c r="AQ12" s="17">
        <v>2.6428588242713401E-2</v>
      </c>
      <c r="AR12" s="17">
        <v>9.2461994829584494E-3</v>
      </c>
      <c r="AS12" s="17">
        <v>5.6305933832200103E-2</v>
      </c>
      <c r="AT12" s="17">
        <v>7.7104574994378899E-3</v>
      </c>
      <c r="AU12" s="17"/>
      <c r="AV12" s="17">
        <v>1.5469086691627399E-2</v>
      </c>
      <c r="AW12" s="17">
        <v>2.22670109012819E-2</v>
      </c>
      <c r="AX12" s="17">
        <v>5.0305450548428103E-2</v>
      </c>
      <c r="AY12" s="17">
        <v>2.77231247616599E-2</v>
      </c>
      <c r="AZ12" s="17">
        <v>0</v>
      </c>
    </row>
    <row r="13" spans="2:52" ht="30">
      <c r="B13" s="18" t="s">
        <v>360</v>
      </c>
      <c r="C13" s="17">
        <v>0.103601918130449</v>
      </c>
      <c r="D13" s="17">
        <v>0.111042692484772</v>
      </c>
      <c r="E13" s="17">
        <v>9.4330289142403198E-2</v>
      </c>
      <c r="F13" s="17"/>
      <c r="G13" s="17">
        <v>0.14049887299581801</v>
      </c>
      <c r="H13" s="17">
        <v>0.105070750402408</v>
      </c>
      <c r="I13" s="17">
        <v>6.7270577158786996E-2</v>
      </c>
      <c r="J13" s="17">
        <v>0.137267947956143</v>
      </c>
      <c r="K13" s="17">
        <v>0.111011228239434</v>
      </c>
      <c r="L13" s="17">
        <v>7.5227918105886193E-2</v>
      </c>
      <c r="M13" s="17"/>
      <c r="N13" s="17">
        <v>0.110766750096938</v>
      </c>
      <c r="O13" s="17">
        <v>8.5480875072747098E-2</v>
      </c>
      <c r="P13" s="17">
        <v>0.120752271887798</v>
      </c>
      <c r="Q13" s="17">
        <v>0.10047829537136301</v>
      </c>
      <c r="R13" s="17"/>
      <c r="S13" s="17">
        <v>0.10759427556117999</v>
      </c>
      <c r="T13" s="17">
        <v>0.12693886689143599</v>
      </c>
      <c r="U13" s="17">
        <v>0.18122575465903101</v>
      </c>
      <c r="V13" s="17">
        <v>5.7849456536738897E-2</v>
      </c>
      <c r="W13" s="17">
        <v>8.0148476792907097E-2</v>
      </c>
      <c r="X13" s="17">
        <v>9.2639117546181204E-2</v>
      </c>
      <c r="Y13" s="17">
        <v>6.2599782485831701E-2</v>
      </c>
      <c r="Z13" s="17">
        <v>7.5177193943905804E-2</v>
      </c>
      <c r="AA13" s="17">
        <v>8.3440096870608105E-2</v>
      </c>
      <c r="AB13" s="17">
        <v>0.15881790217394501</v>
      </c>
      <c r="AC13" s="17">
        <v>0.118287548815873</v>
      </c>
      <c r="AD13" s="17">
        <v>8.95510447657097E-2</v>
      </c>
      <c r="AE13" s="17"/>
      <c r="AF13" s="17">
        <v>6.9901646144638105E-2</v>
      </c>
      <c r="AG13" s="17">
        <v>0.13860525674292301</v>
      </c>
      <c r="AH13" s="17">
        <v>7.7314509967047099E-2</v>
      </c>
      <c r="AI13" s="17"/>
      <c r="AJ13" s="17">
        <v>6.9969592128554595E-2</v>
      </c>
      <c r="AK13" s="17">
        <v>0.14669958732063401</v>
      </c>
      <c r="AL13" s="17">
        <v>0.13487900292560501</v>
      </c>
      <c r="AM13" s="17">
        <v>0</v>
      </c>
      <c r="AN13" s="17">
        <v>7.3697140279195605E-2</v>
      </c>
      <c r="AO13" s="17"/>
      <c r="AP13" s="17">
        <v>5.7075698900877797E-2</v>
      </c>
      <c r="AQ13" s="17">
        <v>0.13090682254859301</v>
      </c>
      <c r="AR13" s="17">
        <v>0.159811371065673</v>
      </c>
      <c r="AS13" s="17">
        <v>6.8223537275457297E-2</v>
      </c>
      <c r="AT13" s="17">
        <v>7.1817211074446094E-2</v>
      </c>
      <c r="AU13" s="17"/>
      <c r="AV13" s="17">
        <v>0.115155093154515</v>
      </c>
      <c r="AW13" s="17">
        <v>5.8647395448249699E-2</v>
      </c>
      <c r="AX13" s="17">
        <v>0.10980397808516</v>
      </c>
      <c r="AY13" s="17">
        <v>0.16774622113984899</v>
      </c>
      <c r="AZ13" s="17">
        <v>0.143384076703371</v>
      </c>
    </row>
    <row r="14" spans="2:52">
      <c r="B14" s="18" t="s">
        <v>361</v>
      </c>
      <c r="C14" s="17">
        <v>1.23024729185534E-2</v>
      </c>
      <c r="D14" s="17">
        <v>1.0332454458871199E-2</v>
      </c>
      <c r="E14" s="17">
        <v>1.43203991874338E-2</v>
      </c>
      <c r="F14" s="17"/>
      <c r="G14" s="17">
        <v>2.4805432540857101E-2</v>
      </c>
      <c r="H14" s="17">
        <v>1.9846094823189098E-2</v>
      </c>
      <c r="I14" s="17">
        <v>1.71561817712408E-2</v>
      </c>
      <c r="J14" s="17">
        <v>4.7340380447350901E-3</v>
      </c>
      <c r="K14" s="17">
        <v>7.0134669129924996E-3</v>
      </c>
      <c r="L14" s="17">
        <v>4.5428427517387E-3</v>
      </c>
      <c r="M14" s="17"/>
      <c r="N14" s="17">
        <v>1.5299695349254801E-2</v>
      </c>
      <c r="O14" s="17">
        <v>1.1859628455353899E-2</v>
      </c>
      <c r="P14" s="17">
        <v>0</v>
      </c>
      <c r="Q14" s="17">
        <v>1.8602516398733799E-2</v>
      </c>
      <c r="R14" s="17"/>
      <c r="S14" s="17">
        <v>2.1092662145899801E-2</v>
      </c>
      <c r="T14" s="17">
        <v>0</v>
      </c>
      <c r="U14" s="17">
        <v>0</v>
      </c>
      <c r="V14" s="17">
        <v>1.25907265355924E-2</v>
      </c>
      <c r="W14" s="17">
        <v>1.2738164107394199E-2</v>
      </c>
      <c r="X14" s="17">
        <v>4.1652634817833399E-2</v>
      </c>
      <c r="Y14" s="17">
        <v>1.7985256420985599E-2</v>
      </c>
      <c r="Z14" s="17">
        <v>2.1197358424587E-2</v>
      </c>
      <c r="AA14" s="17">
        <v>0</v>
      </c>
      <c r="AB14" s="17">
        <v>1.5284880035017901E-2</v>
      </c>
      <c r="AC14" s="17">
        <v>0</v>
      </c>
      <c r="AD14" s="17">
        <v>0</v>
      </c>
      <c r="AE14" s="17"/>
      <c r="AF14" s="17">
        <v>7.8387399705129E-3</v>
      </c>
      <c r="AG14" s="17">
        <v>1.14580317448108E-2</v>
      </c>
      <c r="AH14" s="17">
        <v>2.6126683961051E-2</v>
      </c>
      <c r="AI14" s="17"/>
      <c r="AJ14" s="17">
        <v>4.8966262601660799E-3</v>
      </c>
      <c r="AK14" s="17">
        <v>2.2205220396701399E-2</v>
      </c>
      <c r="AL14" s="17">
        <v>0</v>
      </c>
      <c r="AM14" s="17">
        <v>0</v>
      </c>
      <c r="AN14" s="17">
        <v>8.8257281511215507E-3</v>
      </c>
      <c r="AO14" s="17"/>
      <c r="AP14" s="17">
        <v>4.6289398705580097E-3</v>
      </c>
      <c r="AQ14" s="17">
        <v>2.1423770149088701E-2</v>
      </c>
      <c r="AR14" s="17">
        <v>0</v>
      </c>
      <c r="AS14" s="17">
        <v>0</v>
      </c>
      <c r="AT14" s="17">
        <v>7.6666893933523602E-3</v>
      </c>
      <c r="AU14" s="17"/>
      <c r="AV14" s="17">
        <v>9.3646141378969806E-3</v>
      </c>
      <c r="AW14" s="17">
        <v>1.6233132300740302E-2</v>
      </c>
      <c r="AX14" s="17">
        <v>4.0451093423490301E-3</v>
      </c>
      <c r="AY14" s="17">
        <v>6.9757484057924903E-3</v>
      </c>
      <c r="AZ14" s="17">
        <v>3.3585320532645603E-2</v>
      </c>
    </row>
    <row r="15" spans="2:52">
      <c r="B15" s="18" t="s">
        <v>107</v>
      </c>
      <c r="C15" s="19">
        <v>0.215010028967002</v>
      </c>
      <c r="D15" s="19">
        <v>0.17450659022999601</v>
      </c>
      <c r="E15" s="19">
        <v>0.252292071810163</v>
      </c>
      <c r="F15" s="19"/>
      <c r="G15" s="19">
        <v>8.4027672768595005E-2</v>
      </c>
      <c r="H15" s="19">
        <v>0.18602707568927601</v>
      </c>
      <c r="I15" s="19">
        <v>0.19720742471747299</v>
      </c>
      <c r="J15" s="19">
        <v>0.235783118219663</v>
      </c>
      <c r="K15" s="19">
        <v>0.236037065470345</v>
      </c>
      <c r="L15" s="19">
        <v>0.30260083984092401</v>
      </c>
      <c r="M15" s="19"/>
      <c r="N15" s="19">
        <v>0.176325628485033</v>
      </c>
      <c r="O15" s="19">
        <v>0.224883279978558</v>
      </c>
      <c r="P15" s="19">
        <v>0.18811838425045199</v>
      </c>
      <c r="Q15" s="19">
        <v>0.26715588366104698</v>
      </c>
      <c r="R15" s="19"/>
      <c r="S15" s="19">
        <v>0.190183944081701</v>
      </c>
      <c r="T15" s="19">
        <v>0.29567497664749898</v>
      </c>
      <c r="U15" s="19">
        <v>0.197072429148407</v>
      </c>
      <c r="V15" s="19">
        <v>0.266865977584754</v>
      </c>
      <c r="W15" s="19">
        <v>0.22599035753484001</v>
      </c>
      <c r="X15" s="19">
        <v>0.16496391593958701</v>
      </c>
      <c r="Y15" s="19">
        <v>0.279887675565682</v>
      </c>
      <c r="Z15" s="19">
        <v>0.14614941943711299</v>
      </c>
      <c r="AA15" s="19">
        <v>0.228498136652969</v>
      </c>
      <c r="AB15" s="19">
        <v>0.154167334187016</v>
      </c>
      <c r="AC15" s="19">
        <v>0.106243622116571</v>
      </c>
      <c r="AD15" s="19">
        <v>0.18493201224778399</v>
      </c>
      <c r="AE15" s="19"/>
      <c r="AF15" s="19">
        <v>0.261058952110932</v>
      </c>
      <c r="AG15" s="19">
        <v>0.17323530968327699</v>
      </c>
      <c r="AH15" s="19">
        <v>0.22208906164501399</v>
      </c>
      <c r="AI15" s="19"/>
      <c r="AJ15" s="19">
        <v>0.22253679118436101</v>
      </c>
      <c r="AK15" s="19">
        <v>0.150135586971337</v>
      </c>
      <c r="AL15" s="19">
        <v>0.18122595379102799</v>
      </c>
      <c r="AM15" s="19">
        <v>0.53998311523894704</v>
      </c>
      <c r="AN15" s="19">
        <v>0.32237238420939701</v>
      </c>
      <c r="AO15" s="19"/>
      <c r="AP15" s="19">
        <v>0.18230881880557001</v>
      </c>
      <c r="AQ15" s="19">
        <v>0.12847304348137201</v>
      </c>
      <c r="AR15" s="19">
        <v>0.15411228541626601</v>
      </c>
      <c r="AS15" s="19">
        <v>0.26073626932559901</v>
      </c>
      <c r="AT15" s="19">
        <v>0.50542964819784197</v>
      </c>
      <c r="AU15" s="19"/>
      <c r="AV15" s="19">
        <v>0.26216773369114399</v>
      </c>
      <c r="AW15" s="19">
        <v>0.21818156984888101</v>
      </c>
      <c r="AX15" s="19">
        <v>0.19117768645864799</v>
      </c>
      <c r="AY15" s="19">
        <v>0.1321437840471</v>
      </c>
      <c r="AZ15" s="19">
        <v>0.17578117531001999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1021</v>
      </c>
      <c r="D7" s="10">
        <v>504</v>
      </c>
      <c r="E7" s="10">
        <v>515</v>
      </c>
      <c r="F7" s="10"/>
      <c r="G7" s="10">
        <v>125</v>
      </c>
      <c r="H7" s="10">
        <v>186</v>
      </c>
      <c r="I7" s="10">
        <v>169</v>
      </c>
      <c r="J7" s="10">
        <v>179</v>
      </c>
      <c r="K7" s="10">
        <v>152</v>
      </c>
      <c r="L7" s="10">
        <v>210</v>
      </c>
      <c r="M7" s="10"/>
      <c r="N7" s="10">
        <v>305</v>
      </c>
      <c r="O7" s="10">
        <v>301</v>
      </c>
      <c r="P7" s="10">
        <v>197</v>
      </c>
      <c r="Q7" s="10">
        <v>217</v>
      </c>
      <c r="R7" s="10"/>
      <c r="S7" s="10">
        <v>140</v>
      </c>
      <c r="T7" s="10">
        <v>135</v>
      </c>
      <c r="U7" s="10">
        <v>86</v>
      </c>
      <c r="V7" s="10">
        <v>94</v>
      </c>
      <c r="W7" s="10">
        <v>62</v>
      </c>
      <c r="X7" s="10">
        <v>97</v>
      </c>
      <c r="Y7" s="10">
        <v>83</v>
      </c>
      <c r="Z7" s="10">
        <v>45</v>
      </c>
      <c r="AA7" s="10">
        <v>131</v>
      </c>
      <c r="AB7" s="10">
        <v>82</v>
      </c>
      <c r="AC7" s="10">
        <v>45</v>
      </c>
      <c r="AD7" s="10">
        <v>21</v>
      </c>
      <c r="AE7" s="10"/>
      <c r="AF7" s="10">
        <v>334</v>
      </c>
      <c r="AG7" s="10">
        <v>413</v>
      </c>
      <c r="AH7" s="10">
        <v>178</v>
      </c>
      <c r="AI7" s="10"/>
      <c r="AJ7" s="10">
        <v>328</v>
      </c>
      <c r="AK7" s="10">
        <v>298</v>
      </c>
      <c r="AL7" s="10">
        <v>61</v>
      </c>
      <c r="AM7" s="10">
        <v>19</v>
      </c>
      <c r="AN7" s="10">
        <v>162</v>
      </c>
      <c r="AO7" s="10"/>
      <c r="AP7" s="10">
        <v>181</v>
      </c>
      <c r="AQ7" s="10">
        <v>408</v>
      </c>
      <c r="AR7" s="10">
        <v>61</v>
      </c>
      <c r="AS7" s="10">
        <v>110</v>
      </c>
      <c r="AT7" s="10">
        <v>108</v>
      </c>
      <c r="AU7" s="10"/>
      <c r="AV7" s="10">
        <v>244</v>
      </c>
      <c r="AW7" s="10">
        <v>227</v>
      </c>
      <c r="AX7" s="10">
        <v>291</v>
      </c>
      <c r="AY7" s="10">
        <v>108</v>
      </c>
      <c r="AZ7" s="10">
        <v>19</v>
      </c>
    </row>
    <row r="8" spans="2:52" ht="30" customHeight="1">
      <c r="B8" s="11" t="s">
        <v>68</v>
      </c>
      <c r="C8" s="11">
        <v>1023</v>
      </c>
      <c r="D8" s="11">
        <v>497</v>
      </c>
      <c r="E8" s="11">
        <v>524</v>
      </c>
      <c r="F8" s="11"/>
      <c r="G8" s="11">
        <v>137</v>
      </c>
      <c r="H8" s="11">
        <v>189</v>
      </c>
      <c r="I8" s="11">
        <v>163</v>
      </c>
      <c r="J8" s="11">
        <v>179</v>
      </c>
      <c r="K8" s="11">
        <v>149</v>
      </c>
      <c r="L8" s="11">
        <v>206</v>
      </c>
      <c r="M8" s="11"/>
      <c r="N8" s="11">
        <v>274</v>
      </c>
      <c r="O8" s="11">
        <v>276</v>
      </c>
      <c r="P8" s="11">
        <v>235</v>
      </c>
      <c r="Q8" s="11">
        <v>237</v>
      </c>
      <c r="R8" s="11"/>
      <c r="S8" s="11">
        <v>144</v>
      </c>
      <c r="T8" s="11">
        <v>124</v>
      </c>
      <c r="U8" s="11">
        <v>82</v>
      </c>
      <c r="V8" s="11">
        <v>92</v>
      </c>
      <c r="W8" s="11">
        <v>59</v>
      </c>
      <c r="X8" s="11">
        <v>100</v>
      </c>
      <c r="Y8" s="11">
        <v>78</v>
      </c>
      <c r="Z8" s="11">
        <v>41</v>
      </c>
      <c r="AA8" s="11">
        <v>129</v>
      </c>
      <c r="AB8" s="11">
        <v>107</v>
      </c>
      <c r="AC8" s="11">
        <v>48</v>
      </c>
      <c r="AD8" s="11">
        <v>22</v>
      </c>
      <c r="AE8" s="11"/>
      <c r="AF8" s="11">
        <v>329</v>
      </c>
      <c r="AG8" s="11">
        <v>410</v>
      </c>
      <c r="AH8" s="11">
        <v>182</v>
      </c>
      <c r="AI8" s="11"/>
      <c r="AJ8" s="11">
        <v>318</v>
      </c>
      <c r="AK8" s="11">
        <v>297</v>
      </c>
      <c r="AL8" s="11">
        <v>61</v>
      </c>
      <c r="AM8" s="11">
        <v>19</v>
      </c>
      <c r="AN8" s="11">
        <v>164</v>
      </c>
      <c r="AO8" s="11"/>
      <c r="AP8" s="11">
        <v>173</v>
      </c>
      <c r="AQ8" s="11">
        <v>410</v>
      </c>
      <c r="AR8" s="11">
        <v>61</v>
      </c>
      <c r="AS8" s="11">
        <v>109</v>
      </c>
      <c r="AT8" s="11">
        <v>108</v>
      </c>
      <c r="AU8" s="11"/>
      <c r="AV8" s="11">
        <v>254</v>
      </c>
      <c r="AW8" s="11">
        <v>236</v>
      </c>
      <c r="AX8" s="11">
        <v>282</v>
      </c>
      <c r="AY8" s="11">
        <v>102</v>
      </c>
      <c r="AZ8" s="11">
        <v>17</v>
      </c>
    </row>
    <row r="9" spans="2:52">
      <c r="B9" s="18" t="s">
        <v>356</v>
      </c>
      <c r="C9" s="17">
        <v>0.20582810527930301</v>
      </c>
      <c r="D9" s="17">
        <v>0.25082401805469201</v>
      </c>
      <c r="E9" s="17">
        <v>0.16388734620252801</v>
      </c>
      <c r="F9" s="17"/>
      <c r="G9" s="17">
        <v>0.27755499767966602</v>
      </c>
      <c r="H9" s="17">
        <v>0.23904607375451301</v>
      </c>
      <c r="I9" s="17">
        <v>0.24084990545197499</v>
      </c>
      <c r="J9" s="17">
        <v>0.16740847640635301</v>
      </c>
      <c r="K9" s="17">
        <v>0.140320864795311</v>
      </c>
      <c r="L9" s="17">
        <v>0.180499424014605</v>
      </c>
      <c r="M9" s="17"/>
      <c r="N9" s="17">
        <v>0.22822612736841699</v>
      </c>
      <c r="O9" s="17">
        <v>0.20052098706209701</v>
      </c>
      <c r="P9" s="17">
        <v>0.20986048705414101</v>
      </c>
      <c r="Q9" s="17">
        <v>0.182974237078039</v>
      </c>
      <c r="R9" s="17"/>
      <c r="S9" s="17">
        <v>0.26978392256424799</v>
      </c>
      <c r="T9" s="17">
        <v>0.196893536382408</v>
      </c>
      <c r="U9" s="17">
        <v>0.21547019944295301</v>
      </c>
      <c r="V9" s="17">
        <v>0.18444478223737701</v>
      </c>
      <c r="W9" s="17">
        <v>0.16065583073359499</v>
      </c>
      <c r="X9" s="17">
        <v>0.232581455612659</v>
      </c>
      <c r="Y9" s="17">
        <v>0.183536761244706</v>
      </c>
      <c r="Z9" s="17">
        <v>0.189443334694505</v>
      </c>
      <c r="AA9" s="17">
        <v>0.18301577634692101</v>
      </c>
      <c r="AB9" s="17">
        <v>0.23213631022971101</v>
      </c>
      <c r="AC9" s="17">
        <v>0.169329729100333</v>
      </c>
      <c r="AD9" s="17">
        <v>8.3836457178465495E-2</v>
      </c>
      <c r="AE9" s="17"/>
      <c r="AF9" s="17">
        <v>0.23374074419936</v>
      </c>
      <c r="AG9" s="17">
        <v>0.20470473724027699</v>
      </c>
      <c r="AH9" s="17">
        <v>0.18724852188607799</v>
      </c>
      <c r="AI9" s="17"/>
      <c r="AJ9" s="17">
        <v>0.22843329679157401</v>
      </c>
      <c r="AK9" s="17">
        <v>0.22393013608245299</v>
      </c>
      <c r="AL9" s="17">
        <v>0.23013834446234999</v>
      </c>
      <c r="AM9" s="17">
        <v>0.254106428418504</v>
      </c>
      <c r="AN9" s="17">
        <v>0.14444357973874999</v>
      </c>
      <c r="AO9" s="17"/>
      <c r="AP9" s="17">
        <v>0.23250784042960601</v>
      </c>
      <c r="AQ9" s="17">
        <v>0.23853997270281499</v>
      </c>
      <c r="AR9" s="17">
        <v>0.23654943658865399</v>
      </c>
      <c r="AS9" s="17">
        <v>0.25234373757537398</v>
      </c>
      <c r="AT9" s="17">
        <v>0.10678627712911801</v>
      </c>
      <c r="AU9" s="17"/>
      <c r="AV9" s="17">
        <v>0.21295088314098001</v>
      </c>
      <c r="AW9" s="17">
        <v>0.15442139082269701</v>
      </c>
      <c r="AX9" s="17">
        <v>0.21849427773646099</v>
      </c>
      <c r="AY9" s="17">
        <v>0.23745576877592001</v>
      </c>
      <c r="AZ9" s="17">
        <v>0.143083431473013</v>
      </c>
    </row>
    <row r="10" spans="2:52">
      <c r="B10" s="18" t="s">
        <v>357</v>
      </c>
      <c r="C10" s="17">
        <v>0.282275243752167</v>
      </c>
      <c r="D10" s="17">
        <v>0.27373154388040299</v>
      </c>
      <c r="E10" s="17">
        <v>0.28978176836425601</v>
      </c>
      <c r="F10" s="17"/>
      <c r="G10" s="17">
        <v>0.233934629175829</v>
      </c>
      <c r="H10" s="17">
        <v>0.222374168859616</v>
      </c>
      <c r="I10" s="17">
        <v>0.27618185560858399</v>
      </c>
      <c r="J10" s="17">
        <v>0.33931506072266299</v>
      </c>
      <c r="K10" s="17">
        <v>0.27407286452465601</v>
      </c>
      <c r="L10" s="17">
        <v>0.33064602942147697</v>
      </c>
      <c r="M10" s="17"/>
      <c r="N10" s="17">
        <v>0.29134691650165101</v>
      </c>
      <c r="O10" s="17">
        <v>0.254597869093247</v>
      </c>
      <c r="P10" s="17">
        <v>0.32742000542042099</v>
      </c>
      <c r="Q10" s="17">
        <v>0.25624404695038799</v>
      </c>
      <c r="R10" s="17"/>
      <c r="S10" s="17">
        <v>0.25218683767982902</v>
      </c>
      <c r="T10" s="17">
        <v>0.32261343624760902</v>
      </c>
      <c r="U10" s="17">
        <v>0.244552420217201</v>
      </c>
      <c r="V10" s="17">
        <v>0.40435238569352799</v>
      </c>
      <c r="W10" s="17">
        <v>0.34740421267656701</v>
      </c>
      <c r="X10" s="17">
        <v>0.25057043070604001</v>
      </c>
      <c r="Y10" s="17">
        <v>0.204895075856873</v>
      </c>
      <c r="Z10" s="17">
        <v>0.28546525460176198</v>
      </c>
      <c r="AA10" s="17">
        <v>0.28601955486888597</v>
      </c>
      <c r="AB10" s="17">
        <v>0.28239533157896701</v>
      </c>
      <c r="AC10" s="17">
        <v>0.18559896150027899</v>
      </c>
      <c r="AD10" s="17">
        <v>0.30858642840023498</v>
      </c>
      <c r="AE10" s="17"/>
      <c r="AF10" s="17">
        <v>0.28958897334399802</v>
      </c>
      <c r="AG10" s="17">
        <v>0.30151150181382302</v>
      </c>
      <c r="AH10" s="17">
        <v>0.230195497397988</v>
      </c>
      <c r="AI10" s="17"/>
      <c r="AJ10" s="17">
        <v>0.32230075534615699</v>
      </c>
      <c r="AK10" s="17">
        <v>0.295126256507109</v>
      </c>
      <c r="AL10" s="17">
        <v>0.24462593029024601</v>
      </c>
      <c r="AM10" s="17">
        <v>0.33512427435162701</v>
      </c>
      <c r="AN10" s="17">
        <v>0.23498005655960799</v>
      </c>
      <c r="AO10" s="17"/>
      <c r="AP10" s="17">
        <v>0.29804276701297699</v>
      </c>
      <c r="AQ10" s="17">
        <v>0.30431558918024998</v>
      </c>
      <c r="AR10" s="17">
        <v>0.28020210254693501</v>
      </c>
      <c r="AS10" s="17">
        <v>0.266143503197942</v>
      </c>
      <c r="AT10" s="17">
        <v>0.25911053633928699</v>
      </c>
      <c r="AU10" s="17"/>
      <c r="AV10" s="17">
        <v>0.30481093121438801</v>
      </c>
      <c r="AW10" s="17">
        <v>0.27021353579059398</v>
      </c>
      <c r="AX10" s="17">
        <v>0.269077853247916</v>
      </c>
      <c r="AY10" s="17">
        <v>0.3369223915315</v>
      </c>
      <c r="AZ10" s="17">
        <v>0.19530991231960401</v>
      </c>
    </row>
    <row r="11" spans="2:52">
      <c r="B11" s="18" t="s">
        <v>358</v>
      </c>
      <c r="C11" s="17">
        <v>0.180125904615246</v>
      </c>
      <c r="D11" s="17">
        <v>0.17587951204100499</v>
      </c>
      <c r="E11" s="17">
        <v>0.18290447011364999</v>
      </c>
      <c r="F11" s="17"/>
      <c r="G11" s="17">
        <v>0.21486382861012701</v>
      </c>
      <c r="H11" s="17">
        <v>0.19554023501805201</v>
      </c>
      <c r="I11" s="17">
        <v>0.18834682398066099</v>
      </c>
      <c r="J11" s="17">
        <v>0.182325392968397</v>
      </c>
      <c r="K11" s="17">
        <v>0.18910588342988</v>
      </c>
      <c r="L11" s="17">
        <v>0.128003932499375</v>
      </c>
      <c r="M11" s="17"/>
      <c r="N11" s="17">
        <v>0.14668950283263199</v>
      </c>
      <c r="O11" s="17">
        <v>0.151937136498218</v>
      </c>
      <c r="P11" s="17">
        <v>0.208419453571415</v>
      </c>
      <c r="Q11" s="17">
        <v>0.224330736022092</v>
      </c>
      <c r="R11" s="17"/>
      <c r="S11" s="17">
        <v>0.15498549692718799</v>
      </c>
      <c r="T11" s="17">
        <v>0.12396862865496899</v>
      </c>
      <c r="U11" s="17">
        <v>0.15222334149786201</v>
      </c>
      <c r="V11" s="17">
        <v>0.20342856037799401</v>
      </c>
      <c r="W11" s="17">
        <v>0.21450865509193601</v>
      </c>
      <c r="X11" s="17">
        <v>0.181495789753398</v>
      </c>
      <c r="Y11" s="17">
        <v>0.23466632904199999</v>
      </c>
      <c r="Z11" s="17">
        <v>0.19235903186523601</v>
      </c>
      <c r="AA11" s="17">
        <v>0.18824690095027599</v>
      </c>
      <c r="AB11" s="17">
        <v>0.13036918992034699</v>
      </c>
      <c r="AC11" s="17">
        <v>0.27789413246051498</v>
      </c>
      <c r="AD11" s="17">
        <v>0.33632946811790598</v>
      </c>
      <c r="AE11" s="17"/>
      <c r="AF11" s="17">
        <v>0.160930458737683</v>
      </c>
      <c r="AG11" s="17">
        <v>0.17981788022623499</v>
      </c>
      <c r="AH11" s="17">
        <v>0.220149567390901</v>
      </c>
      <c r="AI11" s="17"/>
      <c r="AJ11" s="17">
        <v>0.15817272212021199</v>
      </c>
      <c r="AK11" s="17">
        <v>0.18748428646213799</v>
      </c>
      <c r="AL11" s="17">
        <v>0.16851174494725399</v>
      </c>
      <c r="AM11" s="17">
        <v>0.10284599610378101</v>
      </c>
      <c r="AN11" s="17">
        <v>0.20943069692552299</v>
      </c>
      <c r="AO11" s="17"/>
      <c r="AP11" s="17">
        <v>0.16119650743514</v>
      </c>
      <c r="AQ11" s="17">
        <v>0.16317983724926199</v>
      </c>
      <c r="AR11" s="17">
        <v>0.241686903628481</v>
      </c>
      <c r="AS11" s="17">
        <v>0.21590824294654401</v>
      </c>
      <c r="AT11" s="17">
        <v>0.10590126388681401</v>
      </c>
      <c r="AU11" s="17"/>
      <c r="AV11" s="17">
        <v>0.185828123889268</v>
      </c>
      <c r="AW11" s="17">
        <v>0.20537400509726</v>
      </c>
      <c r="AX11" s="17">
        <v>0.19131290688273</v>
      </c>
      <c r="AY11" s="17">
        <v>0.16284818219417299</v>
      </c>
      <c r="AZ11" s="17">
        <v>0.107426363905142</v>
      </c>
    </row>
    <row r="12" spans="2:52">
      <c r="B12" s="18" t="s">
        <v>359</v>
      </c>
      <c r="C12" s="17">
        <v>3.49725138329465E-2</v>
      </c>
      <c r="D12" s="17">
        <v>3.60192947909709E-2</v>
      </c>
      <c r="E12" s="17">
        <v>3.4099916475293701E-2</v>
      </c>
      <c r="F12" s="17"/>
      <c r="G12" s="17">
        <v>4.8270161478476098E-2</v>
      </c>
      <c r="H12" s="17">
        <v>5.5924540450383302E-2</v>
      </c>
      <c r="I12" s="17">
        <v>1.3417886005716599E-2</v>
      </c>
      <c r="J12" s="17">
        <v>2.7594163775172102E-2</v>
      </c>
      <c r="K12" s="17">
        <v>3.6060641827373202E-2</v>
      </c>
      <c r="L12" s="17">
        <v>2.9590158255223601E-2</v>
      </c>
      <c r="M12" s="17"/>
      <c r="N12" s="17">
        <v>4.9657665735691699E-2</v>
      </c>
      <c r="O12" s="17">
        <v>4.4184403743747401E-2</v>
      </c>
      <c r="P12" s="17">
        <v>1.00866399727723E-2</v>
      </c>
      <c r="Q12" s="17">
        <v>3.2051369151927002E-2</v>
      </c>
      <c r="R12" s="17"/>
      <c r="S12" s="17">
        <v>3.8367984052234197E-2</v>
      </c>
      <c r="T12" s="17">
        <v>2.34409349097718E-2</v>
      </c>
      <c r="U12" s="17">
        <v>4.8521224868399403E-2</v>
      </c>
      <c r="V12" s="17">
        <v>5.4476179423993701E-2</v>
      </c>
      <c r="W12" s="17">
        <v>1.5672335666183701E-2</v>
      </c>
      <c r="X12" s="17">
        <v>4.1711669606182999E-2</v>
      </c>
      <c r="Y12" s="17">
        <v>1.1839846397032099E-2</v>
      </c>
      <c r="Z12" s="17">
        <v>6.1537307632510398E-2</v>
      </c>
      <c r="AA12" s="17">
        <v>2.09010063460837E-2</v>
      </c>
      <c r="AB12" s="17">
        <v>2.9671634711764001E-2</v>
      </c>
      <c r="AC12" s="17">
        <v>4.8279091694533399E-2</v>
      </c>
      <c r="AD12" s="17">
        <v>7.9770530382986399E-2</v>
      </c>
      <c r="AE12" s="17"/>
      <c r="AF12" s="17">
        <v>3.4997348592612901E-2</v>
      </c>
      <c r="AG12" s="17">
        <v>2.7611915843737799E-2</v>
      </c>
      <c r="AH12" s="17">
        <v>2.7928436092305602E-2</v>
      </c>
      <c r="AI12" s="17"/>
      <c r="AJ12" s="17">
        <v>2.6546894282619901E-2</v>
      </c>
      <c r="AK12" s="17">
        <v>2.2882754821722699E-2</v>
      </c>
      <c r="AL12" s="17">
        <v>4.2693634410672601E-2</v>
      </c>
      <c r="AM12" s="17">
        <v>0</v>
      </c>
      <c r="AN12" s="17">
        <v>3.2290954763279298E-2</v>
      </c>
      <c r="AO12" s="17"/>
      <c r="AP12" s="17">
        <v>3.7390684514121197E-2</v>
      </c>
      <c r="AQ12" s="17">
        <v>2.6642701151539799E-2</v>
      </c>
      <c r="AR12" s="17">
        <v>4.2041916723468402E-2</v>
      </c>
      <c r="AS12" s="17">
        <v>3.5269307545829999E-2</v>
      </c>
      <c r="AT12" s="17">
        <v>3.7820152216188799E-2</v>
      </c>
      <c r="AU12" s="17"/>
      <c r="AV12" s="17">
        <v>3.32162916535177E-2</v>
      </c>
      <c r="AW12" s="17">
        <v>1.92711541201737E-2</v>
      </c>
      <c r="AX12" s="17">
        <v>4.1649292956989797E-2</v>
      </c>
      <c r="AY12" s="17">
        <v>4.68727779932369E-2</v>
      </c>
      <c r="AZ12" s="17">
        <v>5.7965358681056997E-2</v>
      </c>
    </row>
    <row r="13" spans="2:52" ht="30">
      <c r="B13" s="18" t="s">
        <v>360</v>
      </c>
      <c r="C13" s="17">
        <v>8.9940077117911202E-2</v>
      </c>
      <c r="D13" s="17">
        <v>9.0338439142300705E-2</v>
      </c>
      <c r="E13" s="17">
        <v>8.9869772945606996E-2</v>
      </c>
      <c r="F13" s="17"/>
      <c r="G13" s="17">
        <v>0.101851808894989</v>
      </c>
      <c r="H13" s="17">
        <v>0.118442175345549</v>
      </c>
      <c r="I13" s="17">
        <v>0.10914080150977699</v>
      </c>
      <c r="J13" s="17">
        <v>7.1977634739454899E-2</v>
      </c>
      <c r="K13" s="17">
        <v>7.2733222326460206E-2</v>
      </c>
      <c r="L13" s="17">
        <v>6.8693226296332399E-2</v>
      </c>
      <c r="M13" s="17"/>
      <c r="N13" s="17">
        <v>7.5835313410769406E-2</v>
      </c>
      <c r="O13" s="17">
        <v>0.12026194659497</v>
      </c>
      <c r="P13" s="17">
        <v>8.8574808728600393E-2</v>
      </c>
      <c r="Q13" s="17">
        <v>7.2742991012718597E-2</v>
      </c>
      <c r="R13" s="17"/>
      <c r="S13" s="17">
        <v>7.1827495454809098E-2</v>
      </c>
      <c r="T13" s="17">
        <v>0.101245761564662</v>
      </c>
      <c r="U13" s="17">
        <v>7.5396846452560104E-2</v>
      </c>
      <c r="V13" s="17">
        <v>2.17841440744105E-2</v>
      </c>
      <c r="W13" s="17">
        <v>7.3090850597969007E-2</v>
      </c>
      <c r="X13" s="17">
        <v>8.5218128105580201E-2</v>
      </c>
      <c r="Y13" s="17">
        <v>0.123245027296549</v>
      </c>
      <c r="Z13" s="17">
        <v>9.1584307303237397E-2</v>
      </c>
      <c r="AA13" s="17">
        <v>8.7760960589878007E-2</v>
      </c>
      <c r="AB13" s="17">
        <v>0.12594259213693301</v>
      </c>
      <c r="AC13" s="17">
        <v>0.14788935052190799</v>
      </c>
      <c r="AD13" s="17">
        <v>0.14042375783161201</v>
      </c>
      <c r="AE13" s="17"/>
      <c r="AF13" s="17">
        <v>7.5297949746725504E-2</v>
      </c>
      <c r="AG13" s="17">
        <v>9.6669266560539605E-2</v>
      </c>
      <c r="AH13" s="17">
        <v>7.8276876944331497E-2</v>
      </c>
      <c r="AI13" s="17"/>
      <c r="AJ13" s="17">
        <v>6.11147663449274E-2</v>
      </c>
      <c r="AK13" s="17">
        <v>0.118673902800326</v>
      </c>
      <c r="AL13" s="17">
        <v>5.14246054102446E-2</v>
      </c>
      <c r="AM13" s="17">
        <v>5.4291732910389801E-2</v>
      </c>
      <c r="AN13" s="17">
        <v>0.102105775381702</v>
      </c>
      <c r="AO13" s="17"/>
      <c r="AP13" s="17">
        <v>6.7050609751222401E-2</v>
      </c>
      <c r="AQ13" s="17">
        <v>0.113164250645826</v>
      </c>
      <c r="AR13" s="17">
        <v>4.0140695108422997E-2</v>
      </c>
      <c r="AS13" s="17">
        <v>7.0341626563962895E-2</v>
      </c>
      <c r="AT13" s="17">
        <v>4.1385054488340199E-2</v>
      </c>
      <c r="AU13" s="17"/>
      <c r="AV13" s="17">
        <v>8.2730812902807302E-2</v>
      </c>
      <c r="AW13" s="17">
        <v>9.1922752251396803E-2</v>
      </c>
      <c r="AX13" s="17">
        <v>9.8198589714577705E-2</v>
      </c>
      <c r="AY13" s="17">
        <v>5.0076274232261603E-2</v>
      </c>
      <c r="AZ13" s="17">
        <v>0.18419028864533199</v>
      </c>
    </row>
    <row r="14" spans="2:52">
      <c r="B14" s="18" t="s">
        <v>361</v>
      </c>
      <c r="C14" s="17">
        <v>1.5593203459662801E-2</v>
      </c>
      <c r="D14" s="17">
        <v>2.04720641848237E-2</v>
      </c>
      <c r="E14" s="17">
        <v>1.1022638996128899E-2</v>
      </c>
      <c r="F14" s="17"/>
      <c r="G14" s="17">
        <v>4.0623653906551198E-2</v>
      </c>
      <c r="H14" s="17">
        <v>6.3133190456334098E-3</v>
      </c>
      <c r="I14" s="17">
        <v>1.98337490453405E-2</v>
      </c>
      <c r="J14" s="17">
        <v>2.20258150343349E-2</v>
      </c>
      <c r="K14" s="17">
        <v>0</v>
      </c>
      <c r="L14" s="17">
        <v>9.7569026121195508E-3</v>
      </c>
      <c r="M14" s="17"/>
      <c r="N14" s="17">
        <v>1.0337654281487901E-2</v>
      </c>
      <c r="O14" s="17">
        <v>1.64956155724988E-2</v>
      </c>
      <c r="P14" s="17">
        <v>2.4394073899762701E-2</v>
      </c>
      <c r="Q14" s="17">
        <v>1.19813887777991E-2</v>
      </c>
      <c r="R14" s="17"/>
      <c r="S14" s="17">
        <v>1.83147819816411E-2</v>
      </c>
      <c r="T14" s="17">
        <v>1.6216038278990898E-2</v>
      </c>
      <c r="U14" s="17">
        <v>4.8301728857102003E-2</v>
      </c>
      <c r="V14" s="17">
        <v>9.52124128282438E-3</v>
      </c>
      <c r="W14" s="17">
        <v>0</v>
      </c>
      <c r="X14" s="17">
        <v>1.01709855255721E-2</v>
      </c>
      <c r="Y14" s="17">
        <v>2.4057592323974201E-2</v>
      </c>
      <c r="Z14" s="17">
        <v>0</v>
      </c>
      <c r="AA14" s="17">
        <v>8.8765400786049702E-3</v>
      </c>
      <c r="AB14" s="17">
        <v>1.3947807162194299E-2</v>
      </c>
      <c r="AC14" s="17">
        <v>2.0453035385639501E-2</v>
      </c>
      <c r="AD14" s="17">
        <v>0</v>
      </c>
      <c r="AE14" s="17"/>
      <c r="AF14" s="17">
        <v>1.1843269326306799E-2</v>
      </c>
      <c r="AG14" s="17">
        <v>1.17829577412188E-2</v>
      </c>
      <c r="AH14" s="17">
        <v>2.1588746136169401E-2</v>
      </c>
      <c r="AI14" s="17"/>
      <c r="AJ14" s="17">
        <v>1.21177403147564E-2</v>
      </c>
      <c r="AK14" s="17">
        <v>7.8699683476511698E-3</v>
      </c>
      <c r="AL14" s="17">
        <v>3.7545714428818197E-2</v>
      </c>
      <c r="AM14" s="17">
        <v>0</v>
      </c>
      <c r="AN14" s="17">
        <v>5.3134258602942101E-3</v>
      </c>
      <c r="AO14" s="17"/>
      <c r="AP14" s="17">
        <v>5.4611736856179901E-3</v>
      </c>
      <c r="AQ14" s="17">
        <v>1.21349473708675E-2</v>
      </c>
      <c r="AR14" s="17">
        <v>2.8824707068895599E-2</v>
      </c>
      <c r="AS14" s="17">
        <v>9.76200830535086E-3</v>
      </c>
      <c r="AT14" s="17">
        <v>1.8994120821339899E-2</v>
      </c>
      <c r="AU14" s="17"/>
      <c r="AV14" s="17">
        <v>2.0642997092702401E-2</v>
      </c>
      <c r="AW14" s="17">
        <v>2.4393667223418701E-2</v>
      </c>
      <c r="AX14" s="17">
        <v>1.7573012096512901E-2</v>
      </c>
      <c r="AY14" s="17">
        <v>0</v>
      </c>
      <c r="AZ14" s="17">
        <v>0</v>
      </c>
    </row>
    <row r="15" spans="2:52">
      <c r="B15" s="18" t="s">
        <v>107</v>
      </c>
      <c r="C15" s="19">
        <v>0.191264951942763</v>
      </c>
      <c r="D15" s="19">
        <v>0.15273512790580501</v>
      </c>
      <c r="E15" s="19">
        <v>0.228434086902536</v>
      </c>
      <c r="F15" s="19"/>
      <c r="G15" s="19">
        <v>8.2900920254361299E-2</v>
      </c>
      <c r="H15" s="19">
        <v>0.16235948752625401</v>
      </c>
      <c r="I15" s="19">
        <v>0.152228978397946</v>
      </c>
      <c r="J15" s="19">
        <v>0.18935345635362499</v>
      </c>
      <c r="K15" s="19">
        <v>0.28770652309632</v>
      </c>
      <c r="L15" s="19">
        <v>0.25281032690086802</v>
      </c>
      <c r="M15" s="19"/>
      <c r="N15" s="19">
        <v>0.19790681986935099</v>
      </c>
      <c r="O15" s="19">
        <v>0.212002041435221</v>
      </c>
      <c r="P15" s="19">
        <v>0.131244531352887</v>
      </c>
      <c r="Q15" s="19">
        <v>0.21967523100703601</v>
      </c>
      <c r="R15" s="19"/>
      <c r="S15" s="19">
        <v>0.19453348134005</v>
      </c>
      <c r="T15" s="19">
        <v>0.21562166396158899</v>
      </c>
      <c r="U15" s="19">
        <v>0.21553423866392299</v>
      </c>
      <c r="V15" s="19">
        <v>0.121992706909872</v>
      </c>
      <c r="W15" s="19">
        <v>0.18866811523374899</v>
      </c>
      <c r="X15" s="19">
        <v>0.198251540690567</v>
      </c>
      <c r="Y15" s="19">
        <v>0.21775936783886601</v>
      </c>
      <c r="Z15" s="19">
        <v>0.17961076390274999</v>
      </c>
      <c r="AA15" s="19">
        <v>0.225179260819351</v>
      </c>
      <c r="AB15" s="19">
        <v>0.185537134260085</v>
      </c>
      <c r="AC15" s="19">
        <v>0.150555699336792</v>
      </c>
      <c r="AD15" s="19">
        <v>5.1053358088794701E-2</v>
      </c>
      <c r="AE15" s="19"/>
      <c r="AF15" s="19">
        <v>0.19360125605331399</v>
      </c>
      <c r="AG15" s="19">
        <v>0.17790174057416899</v>
      </c>
      <c r="AH15" s="19">
        <v>0.234612354152226</v>
      </c>
      <c r="AI15" s="19"/>
      <c r="AJ15" s="19">
        <v>0.19131382479975301</v>
      </c>
      <c r="AK15" s="19">
        <v>0.1440326949786</v>
      </c>
      <c r="AL15" s="19">
        <v>0.225060026050415</v>
      </c>
      <c r="AM15" s="19">
        <v>0.25363156821569799</v>
      </c>
      <c r="AN15" s="19">
        <v>0.27143551077084299</v>
      </c>
      <c r="AO15" s="19"/>
      <c r="AP15" s="19">
        <v>0.19835041717131499</v>
      </c>
      <c r="AQ15" s="19">
        <v>0.14202270169943901</v>
      </c>
      <c r="AR15" s="19">
        <v>0.13055423833514401</v>
      </c>
      <c r="AS15" s="19">
        <v>0.150231573864996</v>
      </c>
      <c r="AT15" s="19">
        <v>0.43000259511891198</v>
      </c>
      <c r="AU15" s="19"/>
      <c r="AV15" s="19">
        <v>0.15981996010633701</v>
      </c>
      <c r="AW15" s="19">
        <v>0.23440349469446001</v>
      </c>
      <c r="AX15" s="19">
        <v>0.16369406736481301</v>
      </c>
      <c r="AY15" s="19">
        <v>0.16582460527290899</v>
      </c>
      <c r="AZ15" s="19">
        <v>0.31202464497585303</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1088</v>
      </c>
      <c r="D7" s="10">
        <v>529</v>
      </c>
      <c r="E7" s="10">
        <v>554</v>
      </c>
      <c r="F7" s="10"/>
      <c r="G7" s="10">
        <v>137</v>
      </c>
      <c r="H7" s="10">
        <v>191</v>
      </c>
      <c r="I7" s="10">
        <v>196</v>
      </c>
      <c r="J7" s="10">
        <v>174</v>
      </c>
      <c r="K7" s="10">
        <v>157</v>
      </c>
      <c r="L7" s="10">
        <v>233</v>
      </c>
      <c r="M7" s="10"/>
      <c r="N7" s="10">
        <v>339</v>
      </c>
      <c r="O7" s="10">
        <v>294</v>
      </c>
      <c r="P7" s="10">
        <v>213</v>
      </c>
      <c r="Q7" s="10">
        <v>241</v>
      </c>
      <c r="R7" s="10"/>
      <c r="S7" s="10">
        <v>147</v>
      </c>
      <c r="T7" s="10">
        <v>158</v>
      </c>
      <c r="U7" s="10">
        <v>91</v>
      </c>
      <c r="V7" s="10">
        <v>91</v>
      </c>
      <c r="W7" s="10">
        <v>80</v>
      </c>
      <c r="X7" s="10">
        <v>94</v>
      </c>
      <c r="Y7" s="10">
        <v>96</v>
      </c>
      <c r="Z7" s="10">
        <v>45</v>
      </c>
      <c r="AA7" s="10">
        <v>119</v>
      </c>
      <c r="AB7" s="10">
        <v>71</v>
      </c>
      <c r="AC7" s="10">
        <v>62</v>
      </c>
      <c r="AD7" s="10">
        <v>34</v>
      </c>
      <c r="AE7" s="10"/>
      <c r="AF7" s="10">
        <v>358</v>
      </c>
      <c r="AG7" s="10">
        <v>436</v>
      </c>
      <c r="AH7" s="10">
        <v>180</v>
      </c>
      <c r="AI7" s="10"/>
      <c r="AJ7" s="10">
        <v>355</v>
      </c>
      <c r="AK7" s="10">
        <v>322</v>
      </c>
      <c r="AL7" s="10">
        <v>77</v>
      </c>
      <c r="AM7" s="10">
        <v>17</v>
      </c>
      <c r="AN7" s="10">
        <v>149</v>
      </c>
      <c r="AO7" s="10"/>
      <c r="AP7" s="10">
        <v>204</v>
      </c>
      <c r="AQ7" s="10">
        <v>416</v>
      </c>
      <c r="AR7" s="10">
        <v>86</v>
      </c>
      <c r="AS7" s="10">
        <v>105</v>
      </c>
      <c r="AT7" s="10">
        <v>99</v>
      </c>
      <c r="AU7" s="10"/>
      <c r="AV7" s="10">
        <v>271</v>
      </c>
      <c r="AW7" s="10">
        <v>225</v>
      </c>
      <c r="AX7" s="10">
        <v>316</v>
      </c>
      <c r="AY7" s="10">
        <v>114</v>
      </c>
      <c r="AZ7" s="10">
        <v>23</v>
      </c>
    </row>
    <row r="8" spans="2:52" ht="30" customHeight="1">
      <c r="B8" s="11" t="s">
        <v>68</v>
      </c>
      <c r="C8" s="11">
        <v>1086</v>
      </c>
      <c r="D8" s="11">
        <v>522</v>
      </c>
      <c r="E8" s="11">
        <v>559</v>
      </c>
      <c r="F8" s="11"/>
      <c r="G8" s="11">
        <v>149</v>
      </c>
      <c r="H8" s="11">
        <v>196</v>
      </c>
      <c r="I8" s="11">
        <v>186</v>
      </c>
      <c r="J8" s="11">
        <v>178</v>
      </c>
      <c r="K8" s="11">
        <v>151</v>
      </c>
      <c r="L8" s="11">
        <v>226</v>
      </c>
      <c r="M8" s="11"/>
      <c r="N8" s="11">
        <v>302</v>
      </c>
      <c r="O8" s="11">
        <v>270</v>
      </c>
      <c r="P8" s="11">
        <v>251</v>
      </c>
      <c r="Q8" s="11">
        <v>261</v>
      </c>
      <c r="R8" s="11"/>
      <c r="S8" s="11">
        <v>150</v>
      </c>
      <c r="T8" s="11">
        <v>146</v>
      </c>
      <c r="U8" s="11">
        <v>87</v>
      </c>
      <c r="V8" s="11">
        <v>88</v>
      </c>
      <c r="W8" s="11">
        <v>76</v>
      </c>
      <c r="X8" s="11">
        <v>100</v>
      </c>
      <c r="Y8" s="11">
        <v>91</v>
      </c>
      <c r="Z8" s="11">
        <v>41</v>
      </c>
      <c r="AA8" s="11">
        <v>112</v>
      </c>
      <c r="AB8" s="11">
        <v>91</v>
      </c>
      <c r="AC8" s="11">
        <v>66</v>
      </c>
      <c r="AD8" s="11">
        <v>36</v>
      </c>
      <c r="AE8" s="11"/>
      <c r="AF8" s="11">
        <v>353</v>
      </c>
      <c r="AG8" s="11">
        <v>430</v>
      </c>
      <c r="AH8" s="11">
        <v>183</v>
      </c>
      <c r="AI8" s="11"/>
      <c r="AJ8" s="11">
        <v>345</v>
      </c>
      <c r="AK8" s="11">
        <v>317</v>
      </c>
      <c r="AL8" s="11">
        <v>73</v>
      </c>
      <c r="AM8" s="11">
        <v>17</v>
      </c>
      <c r="AN8" s="11">
        <v>154</v>
      </c>
      <c r="AO8" s="11"/>
      <c r="AP8" s="11">
        <v>198</v>
      </c>
      <c r="AQ8" s="11">
        <v>415</v>
      </c>
      <c r="AR8" s="11">
        <v>83</v>
      </c>
      <c r="AS8" s="11">
        <v>106</v>
      </c>
      <c r="AT8" s="11">
        <v>99</v>
      </c>
      <c r="AU8" s="11"/>
      <c r="AV8" s="11">
        <v>282</v>
      </c>
      <c r="AW8" s="11">
        <v>231</v>
      </c>
      <c r="AX8" s="11">
        <v>306</v>
      </c>
      <c r="AY8" s="11">
        <v>108</v>
      </c>
      <c r="AZ8" s="11">
        <v>18</v>
      </c>
    </row>
    <row r="9" spans="2:52">
      <c r="B9" s="18" t="s">
        <v>356</v>
      </c>
      <c r="C9" s="17">
        <v>0.19956083304362701</v>
      </c>
      <c r="D9" s="17">
        <v>0.22837066593310301</v>
      </c>
      <c r="E9" s="17">
        <v>0.17118355476109701</v>
      </c>
      <c r="F9" s="17"/>
      <c r="G9" s="17">
        <v>0.189354131269242</v>
      </c>
      <c r="H9" s="17">
        <v>0.25801916774237399</v>
      </c>
      <c r="I9" s="17">
        <v>0.260091590262437</v>
      </c>
      <c r="J9" s="17">
        <v>0.166546813700236</v>
      </c>
      <c r="K9" s="17">
        <v>0.158281265365875</v>
      </c>
      <c r="L9" s="17">
        <v>0.15941746317098501</v>
      </c>
      <c r="M9" s="17"/>
      <c r="N9" s="17">
        <v>0.21752033332835999</v>
      </c>
      <c r="O9" s="17">
        <v>0.17766880933144</v>
      </c>
      <c r="P9" s="17">
        <v>0.20344493979599701</v>
      </c>
      <c r="Q9" s="17">
        <v>0.19849410235711501</v>
      </c>
      <c r="R9" s="17"/>
      <c r="S9" s="17">
        <v>0.248497352318197</v>
      </c>
      <c r="T9" s="17">
        <v>0.209646820026022</v>
      </c>
      <c r="U9" s="17">
        <v>0.14396154707209299</v>
      </c>
      <c r="V9" s="17">
        <v>0.20067949789484299</v>
      </c>
      <c r="W9" s="17">
        <v>0.17703817794479501</v>
      </c>
      <c r="X9" s="17">
        <v>0.25889345452738699</v>
      </c>
      <c r="Y9" s="17">
        <v>0.15511445898747001</v>
      </c>
      <c r="Z9" s="17">
        <v>0.19067530339092501</v>
      </c>
      <c r="AA9" s="17">
        <v>0.24862027663002201</v>
      </c>
      <c r="AB9" s="17">
        <v>0.13572864570738299</v>
      </c>
      <c r="AC9" s="17">
        <v>0.15998654845709701</v>
      </c>
      <c r="AD9" s="17">
        <v>0.17297108234189601</v>
      </c>
      <c r="AE9" s="17"/>
      <c r="AF9" s="17">
        <v>0.22889045870404101</v>
      </c>
      <c r="AG9" s="17">
        <v>0.20615492504755201</v>
      </c>
      <c r="AH9" s="17">
        <v>0.17337388575179599</v>
      </c>
      <c r="AI9" s="17"/>
      <c r="AJ9" s="17">
        <v>0.227092829889364</v>
      </c>
      <c r="AK9" s="17">
        <v>0.23449039409001099</v>
      </c>
      <c r="AL9" s="17">
        <v>0.14186030425101001</v>
      </c>
      <c r="AM9" s="17">
        <v>0.30336985678099299</v>
      </c>
      <c r="AN9" s="17">
        <v>0.14740530526805201</v>
      </c>
      <c r="AO9" s="17"/>
      <c r="AP9" s="17">
        <v>0.25584161231320901</v>
      </c>
      <c r="AQ9" s="17">
        <v>0.231647675250158</v>
      </c>
      <c r="AR9" s="17">
        <v>0.14529379529073999</v>
      </c>
      <c r="AS9" s="17">
        <v>0.24025257381894399</v>
      </c>
      <c r="AT9" s="17">
        <v>0.122834567675459</v>
      </c>
      <c r="AU9" s="17"/>
      <c r="AV9" s="17">
        <v>0.18940465252939701</v>
      </c>
      <c r="AW9" s="17">
        <v>0.147658275030675</v>
      </c>
      <c r="AX9" s="17">
        <v>0.21350746734499901</v>
      </c>
      <c r="AY9" s="17">
        <v>0.27229554976653902</v>
      </c>
      <c r="AZ9" s="17">
        <v>0.20317905923190499</v>
      </c>
    </row>
    <row r="10" spans="2:52">
      <c r="B10" s="18" t="s">
        <v>357</v>
      </c>
      <c r="C10" s="17">
        <v>0.22440040531372599</v>
      </c>
      <c r="D10" s="17">
        <v>0.252077754646504</v>
      </c>
      <c r="E10" s="17">
        <v>0.20053523109440699</v>
      </c>
      <c r="F10" s="17"/>
      <c r="G10" s="17">
        <v>0.221534117497386</v>
      </c>
      <c r="H10" s="17">
        <v>0.17398941722175501</v>
      </c>
      <c r="I10" s="17">
        <v>0.184742724708578</v>
      </c>
      <c r="J10" s="17">
        <v>0.247849680462081</v>
      </c>
      <c r="K10" s="17">
        <v>0.25218191029947901</v>
      </c>
      <c r="L10" s="17">
        <v>0.26555187810602598</v>
      </c>
      <c r="M10" s="17"/>
      <c r="N10" s="17">
        <v>0.221379646215351</v>
      </c>
      <c r="O10" s="17">
        <v>0.22881694189575699</v>
      </c>
      <c r="P10" s="17">
        <v>0.192587702382743</v>
      </c>
      <c r="Q10" s="17">
        <v>0.25479946564889</v>
      </c>
      <c r="R10" s="17"/>
      <c r="S10" s="17">
        <v>0.22355282132545301</v>
      </c>
      <c r="T10" s="17">
        <v>0.18452022661665601</v>
      </c>
      <c r="U10" s="17">
        <v>0.22041912912755901</v>
      </c>
      <c r="V10" s="17">
        <v>0.23435173015584099</v>
      </c>
      <c r="W10" s="17">
        <v>0.24038548996036699</v>
      </c>
      <c r="X10" s="17">
        <v>0.17127600609789601</v>
      </c>
      <c r="Y10" s="17">
        <v>0.250205776423709</v>
      </c>
      <c r="Z10" s="17">
        <v>0.20132811323646299</v>
      </c>
      <c r="AA10" s="17">
        <v>0.26716239775540401</v>
      </c>
      <c r="AB10" s="17">
        <v>0.21030361080488599</v>
      </c>
      <c r="AC10" s="17">
        <v>0.21719279859544099</v>
      </c>
      <c r="AD10" s="17">
        <v>0.36660183320608802</v>
      </c>
      <c r="AE10" s="17"/>
      <c r="AF10" s="17">
        <v>0.24136853068210201</v>
      </c>
      <c r="AG10" s="17">
        <v>0.234872048435882</v>
      </c>
      <c r="AH10" s="17">
        <v>0.18169368460334501</v>
      </c>
      <c r="AI10" s="17"/>
      <c r="AJ10" s="17">
        <v>0.243658268870381</v>
      </c>
      <c r="AK10" s="17">
        <v>0.240283082559797</v>
      </c>
      <c r="AL10" s="17">
        <v>0.22824429053429299</v>
      </c>
      <c r="AM10" s="17">
        <v>5.4816427542127198E-2</v>
      </c>
      <c r="AN10" s="17">
        <v>0.17800045221406499</v>
      </c>
      <c r="AO10" s="17"/>
      <c r="AP10" s="17">
        <v>0.29753016129753501</v>
      </c>
      <c r="AQ10" s="17">
        <v>0.22831639925674599</v>
      </c>
      <c r="AR10" s="17">
        <v>0.224986185811449</v>
      </c>
      <c r="AS10" s="17">
        <v>0.19884410514470899</v>
      </c>
      <c r="AT10" s="17">
        <v>0.14579952202921601</v>
      </c>
      <c r="AU10" s="17"/>
      <c r="AV10" s="17">
        <v>0.24489640497642201</v>
      </c>
      <c r="AW10" s="17">
        <v>0.24064123235537599</v>
      </c>
      <c r="AX10" s="17">
        <v>0.204453019460719</v>
      </c>
      <c r="AY10" s="17">
        <v>0.19501266614809801</v>
      </c>
      <c r="AZ10" s="17">
        <v>0.30464952111856602</v>
      </c>
    </row>
    <row r="11" spans="2:52">
      <c r="B11" s="18" t="s">
        <v>358</v>
      </c>
      <c r="C11" s="17">
        <v>0.16422415588301101</v>
      </c>
      <c r="D11" s="17">
        <v>0.12815906794279999</v>
      </c>
      <c r="E11" s="17">
        <v>0.19635567396298301</v>
      </c>
      <c r="F11" s="17"/>
      <c r="G11" s="17">
        <v>0.17257369860876901</v>
      </c>
      <c r="H11" s="17">
        <v>0.17849578864722501</v>
      </c>
      <c r="I11" s="17">
        <v>0.18449881244246</v>
      </c>
      <c r="J11" s="17">
        <v>0.14912601350435301</v>
      </c>
      <c r="K11" s="17">
        <v>0.148278513925584</v>
      </c>
      <c r="L11" s="17">
        <v>0.15224072777367401</v>
      </c>
      <c r="M11" s="17"/>
      <c r="N11" s="17">
        <v>0.15893366561734101</v>
      </c>
      <c r="O11" s="17">
        <v>0.177496738849034</v>
      </c>
      <c r="P11" s="17">
        <v>0.1900505631436</v>
      </c>
      <c r="Q11" s="17">
        <v>0.132444331187347</v>
      </c>
      <c r="R11" s="17"/>
      <c r="S11" s="17">
        <v>0.13959425886218699</v>
      </c>
      <c r="T11" s="17">
        <v>0.101303737988854</v>
      </c>
      <c r="U11" s="17">
        <v>0.143302395765176</v>
      </c>
      <c r="V11" s="17">
        <v>0.145472484575213</v>
      </c>
      <c r="W11" s="17">
        <v>0.20865576646400699</v>
      </c>
      <c r="X11" s="17">
        <v>0.160321473421975</v>
      </c>
      <c r="Y11" s="17">
        <v>0.154874825363392</v>
      </c>
      <c r="Z11" s="17">
        <v>0.22118982483149899</v>
      </c>
      <c r="AA11" s="17">
        <v>0.188676554151019</v>
      </c>
      <c r="AB11" s="17">
        <v>0.13262618823234601</v>
      </c>
      <c r="AC11" s="17">
        <v>0.32229707323082601</v>
      </c>
      <c r="AD11" s="17">
        <v>0.20778729770222801</v>
      </c>
      <c r="AE11" s="17"/>
      <c r="AF11" s="17">
        <v>0.15718870563759699</v>
      </c>
      <c r="AG11" s="17">
        <v>0.16521024432468101</v>
      </c>
      <c r="AH11" s="17">
        <v>0.17692555277518099</v>
      </c>
      <c r="AI11" s="17"/>
      <c r="AJ11" s="17">
        <v>0.161980606560053</v>
      </c>
      <c r="AK11" s="17">
        <v>0.15245176015008499</v>
      </c>
      <c r="AL11" s="17">
        <v>0.18375958767061901</v>
      </c>
      <c r="AM11" s="17">
        <v>0.25091633812082798</v>
      </c>
      <c r="AN11" s="17">
        <v>0.19809163224387499</v>
      </c>
      <c r="AO11" s="17"/>
      <c r="AP11" s="17">
        <v>0.138463468604451</v>
      </c>
      <c r="AQ11" s="17">
        <v>0.176462943249171</v>
      </c>
      <c r="AR11" s="17">
        <v>0.14171109003285401</v>
      </c>
      <c r="AS11" s="17">
        <v>0.206523714475352</v>
      </c>
      <c r="AT11" s="17">
        <v>0.13303570515831001</v>
      </c>
      <c r="AU11" s="17"/>
      <c r="AV11" s="17">
        <v>0.19464741047503101</v>
      </c>
      <c r="AW11" s="17">
        <v>0.13590704805263401</v>
      </c>
      <c r="AX11" s="17">
        <v>0.19470811609984701</v>
      </c>
      <c r="AY11" s="17">
        <v>0.122128345617444</v>
      </c>
      <c r="AZ11" s="17">
        <v>0.135483618754348</v>
      </c>
    </row>
    <row r="12" spans="2:52">
      <c r="B12" s="18" t="s">
        <v>359</v>
      </c>
      <c r="C12" s="17">
        <v>4.3429899617697401E-2</v>
      </c>
      <c r="D12" s="17">
        <v>4.6058398421482599E-2</v>
      </c>
      <c r="E12" s="17">
        <v>4.1361630122851198E-2</v>
      </c>
      <c r="F12" s="17"/>
      <c r="G12" s="17">
        <v>9.0752705507087694E-2</v>
      </c>
      <c r="H12" s="17">
        <v>7.4300684328804004E-2</v>
      </c>
      <c r="I12" s="17">
        <v>2.4307328511827202E-2</v>
      </c>
      <c r="J12" s="17">
        <v>4.3468644426290101E-2</v>
      </c>
      <c r="K12" s="17">
        <v>1.94281766118411E-2</v>
      </c>
      <c r="L12" s="17">
        <v>1.7315885289425799E-2</v>
      </c>
      <c r="M12" s="17"/>
      <c r="N12" s="17">
        <v>4.8146736636719402E-2</v>
      </c>
      <c r="O12" s="17">
        <v>3.3709226461260698E-2</v>
      </c>
      <c r="P12" s="17">
        <v>5.8739984954078298E-2</v>
      </c>
      <c r="Q12" s="17">
        <v>3.3492884230629599E-2</v>
      </c>
      <c r="R12" s="17"/>
      <c r="S12" s="17">
        <v>6.6576108650512805E-2</v>
      </c>
      <c r="T12" s="17">
        <v>4.2711855076101403E-2</v>
      </c>
      <c r="U12" s="17">
        <v>7.0219081744576903E-2</v>
      </c>
      <c r="V12" s="17">
        <v>3.6834123143538199E-2</v>
      </c>
      <c r="W12" s="17">
        <v>6.3087325639000894E-2</v>
      </c>
      <c r="X12" s="17">
        <v>4.9549240671511001E-2</v>
      </c>
      <c r="Y12" s="17">
        <v>3.1626667867430701E-2</v>
      </c>
      <c r="Z12" s="17">
        <v>1.3012878359991299E-2</v>
      </c>
      <c r="AA12" s="17">
        <v>2.8394406367973499E-2</v>
      </c>
      <c r="AB12" s="17">
        <v>3.1609427588094201E-2</v>
      </c>
      <c r="AC12" s="17">
        <v>3.4843651238325501E-2</v>
      </c>
      <c r="AD12" s="17">
        <v>0</v>
      </c>
      <c r="AE12" s="17"/>
      <c r="AF12" s="17">
        <v>3.2172146135429902E-2</v>
      </c>
      <c r="AG12" s="17">
        <v>3.3313520354227903E-2</v>
      </c>
      <c r="AH12" s="17">
        <v>5.6561448291499103E-2</v>
      </c>
      <c r="AI12" s="17"/>
      <c r="AJ12" s="17">
        <v>3.7778733778867903E-2</v>
      </c>
      <c r="AK12" s="17">
        <v>4.0574890575421498E-2</v>
      </c>
      <c r="AL12" s="17">
        <v>8.4313285593823704E-3</v>
      </c>
      <c r="AM12" s="17">
        <v>5.4705091425665701E-2</v>
      </c>
      <c r="AN12" s="17">
        <v>4.1195292652845897E-2</v>
      </c>
      <c r="AO12" s="17"/>
      <c r="AP12" s="17">
        <v>4.64679465027256E-2</v>
      </c>
      <c r="AQ12" s="17">
        <v>3.3497681571068201E-2</v>
      </c>
      <c r="AR12" s="17">
        <v>4.6317610430727803E-2</v>
      </c>
      <c r="AS12" s="17">
        <v>4.7242057747651597E-2</v>
      </c>
      <c r="AT12" s="17">
        <v>5.5030115559638097E-2</v>
      </c>
      <c r="AU12" s="17"/>
      <c r="AV12" s="17">
        <v>3.2411836212742601E-2</v>
      </c>
      <c r="AW12" s="17">
        <v>4.7651262225983301E-2</v>
      </c>
      <c r="AX12" s="17">
        <v>6.0532100288689397E-2</v>
      </c>
      <c r="AY12" s="17">
        <v>4.8904754941954003E-2</v>
      </c>
      <c r="AZ12" s="17">
        <v>0</v>
      </c>
    </row>
    <row r="13" spans="2:52" ht="30">
      <c r="B13" s="18" t="s">
        <v>360</v>
      </c>
      <c r="C13" s="17">
        <v>0.119878717372083</v>
      </c>
      <c r="D13" s="17">
        <v>0.13988415904432</v>
      </c>
      <c r="E13" s="17">
        <v>0.10224955315603799</v>
      </c>
      <c r="F13" s="17"/>
      <c r="G13" s="17">
        <v>0.150999265010546</v>
      </c>
      <c r="H13" s="17">
        <v>0.12337757787168301</v>
      </c>
      <c r="I13" s="17">
        <v>0.124495241570572</v>
      </c>
      <c r="J13" s="17">
        <v>0.153280388108406</v>
      </c>
      <c r="K13" s="17">
        <v>9.15133746075769E-2</v>
      </c>
      <c r="L13" s="17">
        <v>8.5362446849214402E-2</v>
      </c>
      <c r="M13" s="17"/>
      <c r="N13" s="17">
        <v>0.115968467376353</v>
      </c>
      <c r="O13" s="17">
        <v>0.102825311601142</v>
      </c>
      <c r="P13" s="17">
        <v>0.16214791439513199</v>
      </c>
      <c r="Q13" s="17">
        <v>9.7920323716183894E-2</v>
      </c>
      <c r="R13" s="17"/>
      <c r="S13" s="17">
        <v>0.14870004385133401</v>
      </c>
      <c r="T13" s="17">
        <v>0.191430874578564</v>
      </c>
      <c r="U13" s="17">
        <v>0.102217167751487</v>
      </c>
      <c r="V13" s="17">
        <v>9.8066692469336997E-2</v>
      </c>
      <c r="W13" s="17">
        <v>0.14360628952860699</v>
      </c>
      <c r="X13" s="17">
        <v>4.0582832905604799E-2</v>
      </c>
      <c r="Y13" s="17">
        <v>8.0224207071850906E-2</v>
      </c>
      <c r="Z13" s="17">
        <v>0.12722643114521201</v>
      </c>
      <c r="AA13" s="17">
        <v>8.0322954622129794E-2</v>
      </c>
      <c r="AB13" s="17">
        <v>0.184622867910477</v>
      </c>
      <c r="AC13" s="17">
        <v>8.4010350036520007E-2</v>
      </c>
      <c r="AD13" s="17">
        <v>9.2549518032736006E-2</v>
      </c>
      <c r="AE13" s="17"/>
      <c r="AF13" s="17">
        <v>8.9333014525574406E-2</v>
      </c>
      <c r="AG13" s="17">
        <v>0.131798079407837</v>
      </c>
      <c r="AH13" s="17">
        <v>0.119668273926434</v>
      </c>
      <c r="AI13" s="17"/>
      <c r="AJ13" s="17">
        <v>9.5577856728546601E-2</v>
      </c>
      <c r="AK13" s="17">
        <v>0.15493323222705899</v>
      </c>
      <c r="AL13" s="17">
        <v>0.130882551781761</v>
      </c>
      <c r="AM13" s="17">
        <v>0.107691170488804</v>
      </c>
      <c r="AN13" s="17">
        <v>8.3950080210704506E-2</v>
      </c>
      <c r="AO13" s="17"/>
      <c r="AP13" s="17">
        <v>8.5936190431683698E-2</v>
      </c>
      <c r="AQ13" s="17">
        <v>0.137485358990665</v>
      </c>
      <c r="AR13" s="17">
        <v>0.18078786318774501</v>
      </c>
      <c r="AS13" s="17">
        <v>6.0306269420220202E-2</v>
      </c>
      <c r="AT13" s="17">
        <v>7.8740700726214793E-2</v>
      </c>
      <c r="AU13" s="17"/>
      <c r="AV13" s="17">
        <v>9.7440104325544993E-2</v>
      </c>
      <c r="AW13" s="17">
        <v>0.124785269292537</v>
      </c>
      <c r="AX13" s="17">
        <v>0.13141832014451199</v>
      </c>
      <c r="AY13" s="17">
        <v>0.13785341269511001</v>
      </c>
      <c r="AZ13" s="17">
        <v>0.210230006684167</v>
      </c>
    </row>
    <row r="14" spans="2:52">
      <c r="B14" s="18" t="s">
        <v>361</v>
      </c>
      <c r="C14" s="17">
        <v>2.51834616910016E-2</v>
      </c>
      <c r="D14" s="17">
        <v>2.14236808106767E-2</v>
      </c>
      <c r="E14" s="17">
        <v>2.8924172643486502E-2</v>
      </c>
      <c r="F14" s="17"/>
      <c r="G14" s="17">
        <v>4.3428514441954599E-2</v>
      </c>
      <c r="H14" s="17">
        <v>3.0326206352579699E-2</v>
      </c>
      <c r="I14" s="17">
        <v>1.23628214410178E-2</v>
      </c>
      <c r="J14" s="17">
        <v>3.01811526560249E-2</v>
      </c>
      <c r="K14" s="17">
        <v>2.18410431703581E-2</v>
      </c>
      <c r="L14" s="17">
        <v>1.7582157836942999E-2</v>
      </c>
      <c r="M14" s="17"/>
      <c r="N14" s="17">
        <v>1.79352945657596E-2</v>
      </c>
      <c r="O14" s="17">
        <v>2.36922362782876E-2</v>
      </c>
      <c r="P14" s="17">
        <v>2.8721267647504E-2</v>
      </c>
      <c r="Q14" s="17">
        <v>3.1826270580741903E-2</v>
      </c>
      <c r="R14" s="17"/>
      <c r="S14" s="17">
        <v>1.44982058976938E-2</v>
      </c>
      <c r="T14" s="17">
        <v>0</v>
      </c>
      <c r="U14" s="17">
        <v>3.18240884693307E-2</v>
      </c>
      <c r="V14" s="17">
        <v>0</v>
      </c>
      <c r="W14" s="17">
        <v>1.22243215972509E-2</v>
      </c>
      <c r="X14" s="17">
        <v>6.2411121760579398E-2</v>
      </c>
      <c r="Y14" s="17">
        <v>6.2597720647542196E-2</v>
      </c>
      <c r="Z14" s="17">
        <v>3.4556286069349698E-2</v>
      </c>
      <c r="AA14" s="17">
        <v>1.00318662249406E-2</v>
      </c>
      <c r="AB14" s="17">
        <v>6.4909081465452795E-2</v>
      </c>
      <c r="AC14" s="17">
        <v>0</v>
      </c>
      <c r="AD14" s="17">
        <v>2.9264789854017498E-2</v>
      </c>
      <c r="AE14" s="17"/>
      <c r="AF14" s="17">
        <v>1.36314177163243E-2</v>
      </c>
      <c r="AG14" s="17">
        <v>2.8041257708779702E-2</v>
      </c>
      <c r="AH14" s="17">
        <v>2.2879657299006501E-2</v>
      </c>
      <c r="AI14" s="17"/>
      <c r="AJ14" s="17">
        <v>2.3061630052197E-2</v>
      </c>
      <c r="AK14" s="17">
        <v>1.24927662119709E-2</v>
      </c>
      <c r="AL14" s="17">
        <v>2.5851039673906302E-2</v>
      </c>
      <c r="AM14" s="17">
        <v>0</v>
      </c>
      <c r="AN14" s="17">
        <v>2.9375614735719799E-2</v>
      </c>
      <c r="AO14" s="17"/>
      <c r="AP14" s="17">
        <v>1.5481147388763199E-2</v>
      </c>
      <c r="AQ14" s="17">
        <v>2.06176783679261E-2</v>
      </c>
      <c r="AR14" s="17">
        <v>2.9898447102833601E-2</v>
      </c>
      <c r="AS14" s="17">
        <v>0</v>
      </c>
      <c r="AT14" s="17">
        <v>3.1331204297017697E-2</v>
      </c>
      <c r="AU14" s="17"/>
      <c r="AV14" s="17">
        <v>3.6204049054514402E-2</v>
      </c>
      <c r="AW14" s="17">
        <v>3.3260526231221603E-2</v>
      </c>
      <c r="AX14" s="17">
        <v>8.2049725222256703E-3</v>
      </c>
      <c r="AY14" s="17">
        <v>2.8712089736380099E-2</v>
      </c>
      <c r="AZ14" s="17">
        <v>0</v>
      </c>
    </row>
    <row r="15" spans="2:52">
      <c r="B15" s="18" t="s">
        <v>107</v>
      </c>
      <c r="C15" s="19">
        <v>0.223322527078854</v>
      </c>
      <c r="D15" s="19">
        <v>0.184026273201114</v>
      </c>
      <c r="E15" s="19">
        <v>0.25939018425913701</v>
      </c>
      <c r="F15" s="19"/>
      <c r="G15" s="19">
        <v>0.131357567665015</v>
      </c>
      <c r="H15" s="19">
        <v>0.16149115783557999</v>
      </c>
      <c r="I15" s="19">
        <v>0.20950148106310901</v>
      </c>
      <c r="J15" s="19">
        <v>0.209547307142609</v>
      </c>
      <c r="K15" s="19">
        <v>0.30847571601928597</v>
      </c>
      <c r="L15" s="19">
        <v>0.30252944097373102</v>
      </c>
      <c r="M15" s="19"/>
      <c r="N15" s="19">
        <v>0.22011585626011701</v>
      </c>
      <c r="O15" s="19">
        <v>0.25579073558307902</v>
      </c>
      <c r="P15" s="19">
        <v>0.16430762768094601</v>
      </c>
      <c r="Q15" s="19">
        <v>0.251022622279094</v>
      </c>
      <c r="R15" s="19"/>
      <c r="S15" s="19">
        <v>0.158581209094623</v>
      </c>
      <c r="T15" s="19">
        <v>0.27038648571380303</v>
      </c>
      <c r="U15" s="19">
        <v>0.28805659006977702</v>
      </c>
      <c r="V15" s="19">
        <v>0.28459547176122801</v>
      </c>
      <c r="W15" s="19">
        <v>0.15500262886597199</v>
      </c>
      <c r="X15" s="19">
        <v>0.256965870615046</v>
      </c>
      <c r="Y15" s="19">
        <v>0.265356343638605</v>
      </c>
      <c r="Z15" s="19">
        <v>0.212011162966561</v>
      </c>
      <c r="AA15" s="19">
        <v>0.17679154424851101</v>
      </c>
      <c r="AB15" s="19">
        <v>0.24020017829136101</v>
      </c>
      <c r="AC15" s="19">
        <v>0.18166957844179099</v>
      </c>
      <c r="AD15" s="19">
        <v>0.130825478863035</v>
      </c>
      <c r="AE15" s="19"/>
      <c r="AF15" s="19">
        <v>0.23741572659893101</v>
      </c>
      <c r="AG15" s="19">
        <v>0.200609924721041</v>
      </c>
      <c r="AH15" s="19">
        <v>0.26889749735273899</v>
      </c>
      <c r="AI15" s="19"/>
      <c r="AJ15" s="19">
        <v>0.21085007412059101</v>
      </c>
      <c r="AK15" s="19">
        <v>0.16477387418565501</v>
      </c>
      <c r="AL15" s="19">
        <v>0.28097089752902799</v>
      </c>
      <c r="AM15" s="19">
        <v>0.22850111564158099</v>
      </c>
      <c r="AN15" s="19">
        <v>0.32198162267473801</v>
      </c>
      <c r="AO15" s="19"/>
      <c r="AP15" s="19">
        <v>0.16027947346163199</v>
      </c>
      <c r="AQ15" s="19">
        <v>0.17197226331426499</v>
      </c>
      <c r="AR15" s="19">
        <v>0.23100500814365099</v>
      </c>
      <c r="AS15" s="19">
        <v>0.24683127939312299</v>
      </c>
      <c r="AT15" s="19">
        <v>0.43322818455414502</v>
      </c>
      <c r="AU15" s="19"/>
      <c r="AV15" s="19">
        <v>0.20499554242634799</v>
      </c>
      <c r="AW15" s="19">
        <v>0.270096386811573</v>
      </c>
      <c r="AX15" s="19">
        <v>0.18717600413900801</v>
      </c>
      <c r="AY15" s="19">
        <v>0.19509318109447499</v>
      </c>
      <c r="AZ15" s="19">
        <v>0.14645779421101399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1096</v>
      </c>
      <c r="D7" s="10">
        <v>569</v>
      </c>
      <c r="E7" s="10">
        <v>526</v>
      </c>
      <c r="F7" s="10"/>
      <c r="G7" s="10">
        <v>138</v>
      </c>
      <c r="H7" s="10">
        <v>192</v>
      </c>
      <c r="I7" s="10">
        <v>176</v>
      </c>
      <c r="J7" s="10">
        <v>201</v>
      </c>
      <c r="K7" s="10">
        <v>160</v>
      </c>
      <c r="L7" s="10">
        <v>229</v>
      </c>
      <c r="M7" s="10"/>
      <c r="N7" s="10">
        <v>312</v>
      </c>
      <c r="O7" s="10">
        <v>306</v>
      </c>
      <c r="P7" s="10">
        <v>221</v>
      </c>
      <c r="Q7" s="10">
        <v>255</v>
      </c>
      <c r="R7" s="10"/>
      <c r="S7" s="10">
        <v>150</v>
      </c>
      <c r="T7" s="10">
        <v>162</v>
      </c>
      <c r="U7" s="10">
        <v>92</v>
      </c>
      <c r="V7" s="10">
        <v>98</v>
      </c>
      <c r="W7" s="10">
        <v>73</v>
      </c>
      <c r="X7" s="10">
        <v>88</v>
      </c>
      <c r="Y7" s="10">
        <v>92</v>
      </c>
      <c r="Z7" s="10">
        <v>50</v>
      </c>
      <c r="AA7" s="10">
        <v>122</v>
      </c>
      <c r="AB7" s="10">
        <v>82</v>
      </c>
      <c r="AC7" s="10">
        <v>55</v>
      </c>
      <c r="AD7" s="10">
        <v>32</v>
      </c>
      <c r="AE7" s="10"/>
      <c r="AF7" s="10">
        <v>378</v>
      </c>
      <c r="AG7" s="10">
        <v>449</v>
      </c>
      <c r="AH7" s="10">
        <v>159</v>
      </c>
      <c r="AI7" s="10"/>
      <c r="AJ7" s="10">
        <v>396</v>
      </c>
      <c r="AK7" s="10">
        <v>316</v>
      </c>
      <c r="AL7" s="10">
        <v>62</v>
      </c>
      <c r="AM7" s="10">
        <v>20</v>
      </c>
      <c r="AN7" s="10">
        <v>149</v>
      </c>
      <c r="AO7" s="10"/>
      <c r="AP7" s="10">
        <v>203</v>
      </c>
      <c r="AQ7" s="10">
        <v>441</v>
      </c>
      <c r="AR7" s="10">
        <v>75</v>
      </c>
      <c r="AS7" s="10">
        <v>119</v>
      </c>
      <c r="AT7" s="10">
        <v>100</v>
      </c>
      <c r="AU7" s="10"/>
      <c r="AV7" s="10">
        <v>268</v>
      </c>
      <c r="AW7" s="10">
        <v>244</v>
      </c>
      <c r="AX7" s="10">
        <v>305</v>
      </c>
      <c r="AY7" s="10">
        <v>137</v>
      </c>
      <c r="AZ7" s="10">
        <v>16</v>
      </c>
    </row>
    <row r="8" spans="2:52" ht="30" customHeight="1">
      <c r="B8" s="11" t="s">
        <v>68</v>
      </c>
      <c r="C8" s="11">
        <v>1103</v>
      </c>
      <c r="D8" s="11">
        <v>564</v>
      </c>
      <c r="E8" s="11">
        <v>538</v>
      </c>
      <c r="F8" s="11"/>
      <c r="G8" s="11">
        <v>150</v>
      </c>
      <c r="H8" s="11">
        <v>200</v>
      </c>
      <c r="I8" s="11">
        <v>172</v>
      </c>
      <c r="J8" s="11">
        <v>202</v>
      </c>
      <c r="K8" s="11">
        <v>155</v>
      </c>
      <c r="L8" s="11">
        <v>224</v>
      </c>
      <c r="M8" s="11"/>
      <c r="N8" s="11">
        <v>283</v>
      </c>
      <c r="O8" s="11">
        <v>282</v>
      </c>
      <c r="P8" s="11">
        <v>263</v>
      </c>
      <c r="Q8" s="11">
        <v>273</v>
      </c>
      <c r="R8" s="11"/>
      <c r="S8" s="11">
        <v>155</v>
      </c>
      <c r="T8" s="11">
        <v>153</v>
      </c>
      <c r="U8" s="11">
        <v>91</v>
      </c>
      <c r="V8" s="11">
        <v>95</v>
      </c>
      <c r="W8" s="11">
        <v>69</v>
      </c>
      <c r="X8" s="11">
        <v>90</v>
      </c>
      <c r="Y8" s="11">
        <v>84</v>
      </c>
      <c r="Z8" s="11">
        <v>45</v>
      </c>
      <c r="AA8" s="11">
        <v>119</v>
      </c>
      <c r="AB8" s="11">
        <v>107</v>
      </c>
      <c r="AC8" s="11">
        <v>58</v>
      </c>
      <c r="AD8" s="11">
        <v>36</v>
      </c>
      <c r="AE8" s="11"/>
      <c r="AF8" s="11">
        <v>377</v>
      </c>
      <c r="AG8" s="11">
        <v>441</v>
      </c>
      <c r="AH8" s="11">
        <v>166</v>
      </c>
      <c r="AI8" s="11"/>
      <c r="AJ8" s="11">
        <v>386</v>
      </c>
      <c r="AK8" s="11">
        <v>313</v>
      </c>
      <c r="AL8" s="11">
        <v>60</v>
      </c>
      <c r="AM8" s="11">
        <v>21</v>
      </c>
      <c r="AN8" s="11">
        <v>157</v>
      </c>
      <c r="AO8" s="11"/>
      <c r="AP8" s="11">
        <v>197</v>
      </c>
      <c r="AQ8" s="11">
        <v>451</v>
      </c>
      <c r="AR8" s="11">
        <v>72</v>
      </c>
      <c r="AS8" s="11">
        <v>118</v>
      </c>
      <c r="AT8" s="11">
        <v>101</v>
      </c>
      <c r="AU8" s="11"/>
      <c r="AV8" s="11">
        <v>279</v>
      </c>
      <c r="AW8" s="11">
        <v>253</v>
      </c>
      <c r="AX8" s="11">
        <v>299</v>
      </c>
      <c r="AY8" s="11">
        <v>131</v>
      </c>
      <c r="AZ8" s="11">
        <v>14</v>
      </c>
    </row>
    <row r="9" spans="2:52">
      <c r="B9" s="18" t="s">
        <v>356</v>
      </c>
      <c r="C9" s="17">
        <v>0.18053117679814601</v>
      </c>
      <c r="D9" s="17">
        <v>0.201681725596142</v>
      </c>
      <c r="E9" s="17">
        <v>0.158769164847927</v>
      </c>
      <c r="F9" s="17"/>
      <c r="G9" s="17">
        <v>0.22592804223944901</v>
      </c>
      <c r="H9" s="17">
        <v>0.23718473891689401</v>
      </c>
      <c r="I9" s="17">
        <v>0.24414951677640001</v>
      </c>
      <c r="J9" s="17">
        <v>0.176173069172948</v>
      </c>
      <c r="K9" s="17">
        <v>9.7879396382273096E-2</v>
      </c>
      <c r="L9" s="17">
        <v>0.111892879949906</v>
      </c>
      <c r="M9" s="17"/>
      <c r="N9" s="17">
        <v>0.22692230912283101</v>
      </c>
      <c r="O9" s="17">
        <v>0.15627887582359001</v>
      </c>
      <c r="P9" s="17">
        <v>0.169606165369585</v>
      </c>
      <c r="Q9" s="17">
        <v>0.16933378297832699</v>
      </c>
      <c r="R9" s="17"/>
      <c r="S9" s="17">
        <v>0.19609765820889799</v>
      </c>
      <c r="T9" s="17">
        <v>0.13275414287770601</v>
      </c>
      <c r="U9" s="17">
        <v>0.15131305465936801</v>
      </c>
      <c r="V9" s="17">
        <v>0.205807030670246</v>
      </c>
      <c r="W9" s="17">
        <v>0.18119870270211899</v>
      </c>
      <c r="X9" s="17">
        <v>0.22406719697924399</v>
      </c>
      <c r="Y9" s="17">
        <v>0.147524507232419</v>
      </c>
      <c r="Z9" s="17">
        <v>0.17225203019407001</v>
      </c>
      <c r="AA9" s="17">
        <v>0.19557573015455099</v>
      </c>
      <c r="AB9" s="17">
        <v>0.21217989804639201</v>
      </c>
      <c r="AC9" s="17">
        <v>0.192189784227493</v>
      </c>
      <c r="AD9" s="17">
        <v>0.138586365937553</v>
      </c>
      <c r="AE9" s="17"/>
      <c r="AF9" s="17">
        <v>0.182870912790183</v>
      </c>
      <c r="AG9" s="17">
        <v>0.18973173273594901</v>
      </c>
      <c r="AH9" s="17">
        <v>0.12670581683162299</v>
      </c>
      <c r="AI9" s="17"/>
      <c r="AJ9" s="17">
        <v>0.20290023101959601</v>
      </c>
      <c r="AK9" s="17">
        <v>0.196007144105873</v>
      </c>
      <c r="AL9" s="17">
        <v>6.9549670535776306E-2</v>
      </c>
      <c r="AM9" s="17">
        <v>0.28353438049910001</v>
      </c>
      <c r="AN9" s="17">
        <v>9.9311681687954401E-2</v>
      </c>
      <c r="AO9" s="17"/>
      <c r="AP9" s="17">
        <v>0.24455986648125699</v>
      </c>
      <c r="AQ9" s="17">
        <v>0.19174209240796</v>
      </c>
      <c r="AR9" s="17">
        <v>9.2182663989712005E-2</v>
      </c>
      <c r="AS9" s="17">
        <v>0.156833718895144</v>
      </c>
      <c r="AT9" s="17">
        <v>0.115616775815034</v>
      </c>
      <c r="AU9" s="17"/>
      <c r="AV9" s="17">
        <v>0.142980220836051</v>
      </c>
      <c r="AW9" s="17">
        <v>0.18651486789178401</v>
      </c>
      <c r="AX9" s="17">
        <v>0.200876924874475</v>
      </c>
      <c r="AY9" s="17">
        <v>0.24777166101752501</v>
      </c>
      <c r="AZ9" s="17">
        <v>0.19961914794893501</v>
      </c>
    </row>
    <row r="10" spans="2:52">
      <c r="B10" s="18" t="s">
        <v>357</v>
      </c>
      <c r="C10" s="17">
        <v>0.27085502761442698</v>
      </c>
      <c r="D10" s="17">
        <v>0.30798683369708701</v>
      </c>
      <c r="E10" s="17">
        <v>0.230429274748707</v>
      </c>
      <c r="F10" s="17"/>
      <c r="G10" s="17">
        <v>0.267096941315978</v>
      </c>
      <c r="H10" s="17">
        <v>0.22452826020109301</v>
      </c>
      <c r="I10" s="17">
        <v>0.22098294798189799</v>
      </c>
      <c r="J10" s="17">
        <v>0.263439769310992</v>
      </c>
      <c r="K10" s="17">
        <v>0.29321909877327301</v>
      </c>
      <c r="L10" s="17">
        <v>0.34410737810296199</v>
      </c>
      <c r="M10" s="17"/>
      <c r="N10" s="17">
        <v>0.28957399780001802</v>
      </c>
      <c r="O10" s="17">
        <v>0.29404659668428901</v>
      </c>
      <c r="P10" s="17">
        <v>0.267950381739124</v>
      </c>
      <c r="Q10" s="17">
        <v>0.23228412244216201</v>
      </c>
      <c r="R10" s="17"/>
      <c r="S10" s="17">
        <v>0.224352432666579</v>
      </c>
      <c r="T10" s="17">
        <v>0.297463355243064</v>
      </c>
      <c r="U10" s="17">
        <v>0.302852100127811</v>
      </c>
      <c r="V10" s="17">
        <v>0.25422230028439902</v>
      </c>
      <c r="W10" s="17">
        <v>0.27352069077704499</v>
      </c>
      <c r="X10" s="17">
        <v>0.33286645349947502</v>
      </c>
      <c r="Y10" s="17">
        <v>0.26172637283532901</v>
      </c>
      <c r="Z10" s="17">
        <v>0.210145896737777</v>
      </c>
      <c r="AA10" s="17">
        <v>0.29641259006516901</v>
      </c>
      <c r="AB10" s="17">
        <v>0.24367023117126899</v>
      </c>
      <c r="AC10" s="17">
        <v>0.25541692436121899</v>
      </c>
      <c r="AD10" s="17">
        <v>0.27924257733720198</v>
      </c>
      <c r="AE10" s="17"/>
      <c r="AF10" s="17">
        <v>0.30911495310256398</v>
      </c>
      <c r="AG10" s="17">
        <v>0.27009835997659898</v>
      </c>
      <c r="AH10" s="17">
        <v>0.18705997979762601</v>
      </c>
      <c r="AI10" s="17"/>
      <c r="AJ10" s="17">
        <v>0.278038408470555</v>
      </c>
      <c r="AK10" s="17">
        <v>0.26613286159698102</v>
      </c>
      <c r="AL10" s="17">
        <v>0.34372404051482103</v>
      </c>
      <c r="AM10" s="17">
        <v>0.23173805358919999</v>
      </c>
      <c r="AN10" s="17">
        <v>0.21238487048252699</v>
      </c>
      <c r="AO10" s="17"/>
      <c r="AP10" s="17">
        <v>0.284837118416784</v>
      </c>
      <c r="AQ10" s="17">
        <v>0.27319573820579302</v>
      </c>
      <c r="AR10" s="17">
        <v>0.37836579069684301</v>
      </c>
      <c r="AS10" s="17">
        <v>0.32989649468468302</v>
      </c>
      <c r="AT10" s="17">
        <v>0.137146784782954</v>
      </c>
      <c r="AU10" s="17"/>
      <c r="AV10" s="17">
        <v>0.25049689225577099</v>
      </c>
      <c r="AW10" s="17">
        <v>0.27830440681081497</v>
      </c>
      <c r="AX10" s="17">
        <v>0.285846103526746</v>
      </c>
      <c r="AY10" s="17">
        <v>0.25759498448090701</v>
      </c>
      <c r="AZ10" s="17">
        <v>0.22180547560428901</v>
      </c>
    </row>
    <row r="11" spans="2:52">
      <c r="B11" s="18" t="s">
        <v>358</v>
      </c>
      <c r="C11" s="17">
        <v>0.20782588862314999</v>
      </c>
      <c r="D11" s="17">
        <v>0.184484488139224</v>
      </c>
      <c r="E11" s="17">
        <v>0.232706127095124</v>
      </c>
      <c r="F11" s="17"/>
      <c r="G11" s="17">
        <v>0.213968555106511</v>
      </c>
      <c r="H11" s="17">
        <v>0.21785929775950899</v>
      </c>
      <c r="I11" s="17">
        <v>0.25422239811186897</v>
      </c>
      <c r="J11" s="17">
        <v>0.19029978133730899</v>
      </c>
      <c r="K11" s="17">
        <v>0.20593595426267799</v>
      </c>
      <c r="L11" s="17">
        <v>0.17634704349847999</v>
      </c>
      <c r="M11" s="17"/>
      <c r="N11" s="17">
        <v>0.156414836958297</v>
      </c>
      <c r="O11" s="17">
        <v>0.180082698746063</v>
      </c>
      <c r="P11" s="17">
        <v>0.25026995848252398</v>
      </c>
      <c r="Q11" s="17">
        <v>0.24315347609437099</v>
      </c>
      <c r="R11" s="17"/>
      <c r="S11" s="17">
        <v>0.23189505409998301</v>
      </c>
      <c r="T11" s="17">
        <v>0.185002197822007</v>
      </c>
      <c r="U11" s="17">
        <v>0.210440037950516</v>
      </c>
      <c r="V11" s="17">
        <v>0.184723547175978</v>
      </c>
      <c r="W11" s="17">
        <v>0.206012244068281</v>
      </c>
      <c r="X11" s="17">
        <v>0.16785713477762801</v>
      </c>
      <c r="Y11" s="17">
        <v>0.18994116734977301</v>
      </c>
      <c r="Z11" s="17">
        <v>0.39876108798751198</v>
      </c>
      <c r="AA11" s="17">
        <v>0.127774813416277</v>
      </c>
      <c r="AB11" s="17">
        <v>0.20355068623512801</v>
      </c>
      <c r="AC11" s="17">
        <v>0.27402705754922302</v>
      </c>
      <c r="AD11" s="17">
        <v>0.33199100572996398</v>
      </c>
      <c r="AE11" s="17"/>
      <c r="AF11" s="17">
        <v>0.20708502633404</v>
      </c>
      <c r="AG11" s="17">
        <v>0.19294465447974599</v>
      </c>
      <c r="AH11" s="17">
        <v>0.28755834032840399</v>
      </c>
      <c r="AI11" s="17"/>
      <c r="AJ11" s="17">
        <v>0.20432264335844599</v>
      </c>
      <c r="AK11" s="17">
        <v>0.18948831903183699</v>
      </c>
      <c r="AL11" s="17">
        <v>0.18291268511063999</v>
      </c>
      <c r="AM11" s="17">
        <v>0.13450076232456201</v>
      </c>
      <c r="AN11" s="17">
        <v>0.309341324042534</v>
      </c>
      <c r="AO11" s="17"/>
      <c r="AP11" s="17">
        <v>0.19082340650513299</v>
      </c>
      <c r="AQ11" s="17">
        <v>0.23433328886251101</v>
      </c>
      <c r="AR11" s="17">
        <v>0.17732039815057599</v>
      </c>
      <c r="AS11" s="17">
        <v>0.19059764905639601</v>
      </c>
      <c r="AT11" s="17">
        <v>0.21486366004158999</v>
      </c>
      <c r="AU11" s="17"/>
      <c r="AV11" s="17">
        <v>0.243559635178525</v>
      </c>
      <c r="AW11" s="17">
        <v>0.21060231575633101</v>
      </c>
      <c r="AX11" s="17">
        <v>0.20184816629383501</v>
      </c>
      <c r="AY11" s="17">
        <v>0.15977917192964999</v>
      </c>
      <c r="AZ11" s="17">
        <v>0.15330463551312001</v>
      </c>
    </row>
    <row r="12" spans="2:52">
      <c r="B12" s="18" t="s">
        <v>359</v>
      </c>
      <c r="C12" s="17">
        <v>3.2160331333323799E-2</v>
      </c>
      <c r="D12" s="17">
        <v>3.4480746768809099E-2</v>
      </c>
      <c r="E12" s="17">
        <v>2.9799056487219502E-2</v>
      </c>
      <c r="F12" s="17"/>
      <c r="G12" s="17">
        <v>5.3458777834248898E-2</v>
      </c>
      <c r="H12" s="17">
        <v>2.76164679130598E-2</v>
      </c>
      <c r="I12" s="17">
        <v>2.06021613010418E-2</v>
      </c>
      <c r="J12" s="17">
        <v>3.4916911478801799E-2</v>
      </c>
      <c r="K12" s="17">
        <v>2.7617840021719599E-2</v>
      </c>
      <c r="L12" s="17">
        <v>3.1440305145579703E-2</v>
      </c>
      <c r="M12" s="17"/>
      <c r="N12" s="17">
        <v>3.1214301910015601E-2</v>
      </c>
      <c r="O12" s="17">
        <v>2.8466427594193201E-2</v>
      </c>
      <c r="P12" s="17">
        <v>4.5477047778364102E-2</v>
      </c>
      <c r="Q12" s="17">
        <v>2.43377287871578E-2</v>
      </c>
      <c r="R12" s="17"/>
      <c r="S12" s="17">
        <v>3.5715996260444E-2</v>
      </c>
      <c r="T12" s="17">
        <v>1.18918345847086E-2</v>
      </c>
      <c r="U12" s="17">
        <v>3.3678735289356297E-2</v>
      </c>
      <c r="V12" s="17">
        <v>2.9686639577494001E-2</v>
      </c>
      <c r="W12" s="17">
        <v>5.72323043232527E-2</v>
      </c>
      <c r="X12" s="17">
        <v>3.0211703124778399E-2</v>
      </c>
      <c r="Y12" s="17">
        <v>1.0294666687379E-2</v>
      </c>
      <c r="Z12" s="17">
        <v>1.73879720899703E-2</v>
      </c>
      <c r="AA12" s="17">
        <v>7.4315124413034506E-2</v>
      </c>
      <c r="AB12" s="17">
        <v>3.5500665934661002E-2</v>
      </c>
      <c r="AC12" s="17">
        <v>2.1490762110176E-2</v>
      </c>
      <c r="AD12" s="17">
        <v>0</v>
      </c>
      <c r="AE12" s="17"/>
      <c r="AF12" s="17">
        <v>2.0028489868413001E-2</v>
      </c>
      <c r="AG12" s="17">
        <v>3.2859026862008998E-2</v>
      </c>
      <c r="AH12" s="17">
        <v>5.0513278041552603E-2</v>
      </c>
      <c r="AI12" s="17"/>
      <c r="AJ12" s="17">
        <v>3.64185610001947E-2</v>
      </c>
      <c r="AK12" s="17">
        <v>3.1184477851171E-2</v>
      </c>
      <c r="AL12" s="17">
        <v>1.02803939162847E-2</v>
      </c>
      <c r="AM12" s="17">
        <v>0</v>
      </c>
      <c r="AN12" s="17">
        <v>3.6358853993720297E-2</v>
      </c>
      <c r="AO12" s="17"/>
      <c r="AP12" s="17">
        <v>2.0826767001547002E-2</v>
      </c>
      <c r="AQ12" s="17">
        <v>2.7648146171932099E-2</v>
      </c>
      <c r="AR12" s="17">
        <v>8.6835766692833303E-3</v>
      </c>
      <c r="AS12" s="17">
        <v>3.3136536508141898E-2</v>
      </c>
      <c r="AT12" s="17">
        <v>3.8202307752018799E-2</v>
      </c>
      <c r="AU12" s="17"/>
      <c r="AV12" s="17">
        <v>4.0606674855145998E-2</v>
      </c>
      <c r="AW12" s="17">
        <v>3.5511964542747299E-2</v>
      </c>
      <c r="AX12" s="17">
        <v>3.4387740647307402E-2</v>
      </c>
      <c r="AY12" s="17">
        <v>1.0027880523151801E-2</v>
      </c>
      <c r="AZ12" s="17">
        <v>5.1383736746352097E-2</v>
      </c>
    </row>
    <row r="13" spans="2:52" ht="30">
      <c r="B13" s="18" t="s">
        <v>360</v>
      </c>
      <c r="C13" s="17">
        <v>8.6820836586378194E-2</v>
      </c>
      <c r="D13" s="17">
        <v>8.7367387916625697E-2</v>
      </c>
      <c r="E13" s="17">
        <v>8.6432871768207103E-2</v>
      </c>
      <c r="F13" s="17"/>
      <c r="G13" s="17">
        <v>0.102508260122415</v>
      </c>
      <c r="H13" s="17">
        <v>7.6654251746911706E-2</v>
      </c>
      <c r="I13" s="17">
        <v>5.8396401423646903E-2</v>
      </c>
      <c r="J13" s="17">
        <v>0.105776610672306</v>
      </c>
      <c r="K13" s="17">
        <v>9.7162072466742994E-2</v>
      </c>
      <c r="L13" s="17">
        <v>8.2899137364887798E-2</v>
      </c>
      <c r="M13" s="17"/>
      <c r="N13" s="17">
        <v>9.6705824085526096E-2</v>
      </c>
      <c r="O13" s="17">
        <v>7.4504640326926094E-2</v>
      </c>
      <c r="P13" s="17">
        <v>0.10117882602836401</v>
      </c>
      <c r="Q13" s="17">
        <v>7.6060732113710394E-2</v>
      </c>
      <c r="R13" s="17"/>
      <c r="S13" s="17">
        <v>0.12037211844557499</v>
      </c>
      <c r="T13" s="17">
        <v>0.107094316514202</v>
      </c>
      <c r="U13" s="17">
        <v>9.2348547244459497E-2</v>
      </c>
      <c r="V13" s="17">
        <v>5.6357572038126802E-2</v>
      </c>
      <c r="W13" s="17">
        <v>6.1790535233371198E-2</v>
      </c>
      <c r="X13" s="17">
        <v>2.4596799577962701E-2</v>
      </c>
      <c r="Y13" s="17">
        <v>8.14894572415098E-2</v>
      </c>
      <c r="Z13" s="17">
        <v>3.9551221702458499E-2</v>
      </c>
      <c r="AA13" s="17">
        <v>0.12035841995466801</v>
      </c>
      <c r="AB13" s="17">
        <v>0.102927957154305</v>
      </c>
      <c r="AC13" s="17">
        <v>3.2840035966816603E-2</v>
      </c>
      <c r="AD13" s="17">
        <v>0.12670115628123599</v>
      </c>
      <c r="AE13" s="17"/>
      <c r="AF13" s="17">
        <v>6.54685621561618E-2</v>
      </c>
      <c r="AG13" s="17">
        <v>0.106042000589758</v>
      </c>
      <c r="AH13" s="17">
        <v>8.7959386473580897E-2</v>
      </c>
      <c r="AI13" s="17"/>
      <c r="AJ13" s="17">
        <v>6.7332832222778194E-2</v>
      </c>
      <c r="AK13" s="17">
        <v>0.10897269599003601</v>
      </c>
      <c r="AL13" s="17">
        <v>0.13945306755240999</v>
      </c>
      <c r="AM13" s="17">
        <v>0.113572687412711</v>
      </c>
      <c r="AN13" s="17">
        <v>6.6779421675575101E-2</v>
      </c>
      <c r="AO13" s="17"/>
      <c r="AP13" s="17">
        <v>7.8921906726822894E-2</v>
      </c>
      <c r="AQ13" s="17">
        <v>9.1270915592976606E-2</v>
      </c>
      <c r="AR13" s="17">
        <v>0.12759887078652299</v>
      </c>
      <c r="AS13" s="17">
        <v>8.8445901989296E-2</v>
      </c>
      <c r="AT13" s="17">
        <v>7.4656119016931394E-2</v>
      </c>
      <c r="AU13" s="17"/>
      <c r="AV13" s="17">
        <v>8.3613694990599105E-2</v>
      </c>
      <c r="AW13" s="17">
        <v>7.8903355664838207E-2</v>
      </c>
      <c r="AX13" s="17">
        <v>6.6998622259636306E-2</v>
      </c>
      <c r="AY13" s="17">
        <v>0.106063160353168</v>
      </c>
      <c r="AZ13" s="17">
        <v>0.120333335117074</v>
      </c>
    </row>
    <row r="14" spans="2:52">
      <c r="B14" s="18" t="s">
        <v>361</v>
      </c>
      <c r="C14" s="17">
        <v>2.2100588575867199E-2</v>
      </c>
      <c r="D14" s="17">
        <v>2.32233391572579E-2</v>
      </c>
      <c r="E14" s="17">
        <v>2.0971949032542899E-2</v>
      </c>
      <c r="F14" s="17"/>
      <c r="G14" s="17">
        <v>1.9540319433018101E-2</v>
      </c>
      <c r="H14" s="17">
        <v>2.67293194840405E-2</v>
      </c>
      <c r="I14" s="17">
        <v>3.69736923454064E-2</v>
      </c>
      <c r="J14" s="17">
        <v>2.5650260950508E-2</v>
      </c>
      <c r="K14" s="17">
        <v>2.9481904357567399E-2</v>
      </c>
      <c r="L14" s="17">
        <v>0</v>
      </c>
      <c r="M14" s="17"/>
      <c r="N14" s="17">
        <v>6.3273079525238297E-3</v>
      </c>
      <c r="O14" s="17">
        <v>4.4634643608361599E-2</v>
      </c>
      <c r="P14" s="17">
        <v>2.69520169354368E-2</v>
      </c>
      <c r="Q14" s="17">
        <v>1.06698747481176E-2</v>
      </c>
      <c r="R14" s="17"/>
      <c r="S14" s="17">
        <v>3.6331510696432298E-2</v>
      </c>
      <c r="T14" s="17">
        <v>3.0792757794845201E-2</v>
      </c>
      <c r="U14" s="17">
        <v>2.2392060872287099E-2</v>
      </c>
      <c r="V14" s="17">
        <v>1.8066691333974101E-2</v>
      </c>
      <c r="W14" s="17">
        <v>2.91500618983799E-2</v>
      </c>
      <c r="X14" s="17">
        <v>3.5569203499120801E-2</v>
      </c>
      <c r="Y14" s="17">
        <v>2.9840167778138402E-2</v>
      </c>
      <c r="Z14" s="17">
        <v>0</v>
      </c>
      <c r="AA14" s="17">
        <v>0</v>
      </c>
      <c r="AB14" s="17">
        <v>1.3983535377459701E-2</v>
      </c>
      <c r="AC14" s="17">
        <v>0</v>
      </c>
      <c r="AD14" s="17">
        <v>2.93717843710808E-2</v>
      </c>
      <c r="AE14" s="17"/>
      <c r="AF14" s="17">
        <v>2.3438184576187002E-2</v>
      </c>
      <c r="AG14" s="17">
        <v>1.5862916356953499E-2</v>
      </c>
      <c r="AH14" s="17">
        <v>2.1879568534537801E-2</v>
      </c>
      <c r="AI14" s="17"/>
      <c r="AJ14" s="17">
        <v>2.69811234418624E-2</v>
      </c>
      <c r="AK14" s="17">
        <v>2.62280845488446E-2</v>
      </c>
      <c r="AL14" s="17">
        <v>0</v>
      </c>
      <c r="AM14" s="17">
        <v>0</v>
      </c>
      <c r="AN14" s="17">
        <v>2.1292029739171599E-2</v>
      </c>
      <c r="AO14" s="17"/>
      <c r="AP14" s="17">
        <v>1.84452175231191E-2</v>
      </c>
      <c r="AQ14" s="17">
        <v>1.4581400051305E-2</v>
      </c>
      <c r="AR14" s="17">
        <v>4.6504650626086899E-2</v>
      </c>
      <c r="AS14" s="17">
        <v>2.8684141584874499E-2</v>
      </c>
      <c r="AT14" s="17">
        <v>1.9057959044900499E-2</v>
      </c>
      <c r="AU14" s="17"/>
      <c r="AV14" s="17">
        <v>1.3161348351276201E-2</v>
      </c>
      <c r="AW14" s="17">
        <v>3.05766852318573E-2</v>
      </c>
      <c r="AX14" s="17">
        <v>2.17545424952337E-2</v>
      </c>
      <c r="AY14" s="17">
        <v>2.6632960553989699E-2</v>
      </c>
      <c r="AZ14" s="17">
        <v>0</v>
      </c>
    </row>
    <row r="15" spans="2:52">
      <c r="B15" s="18" t="s">
        <v>107</v>
      </c>
      <c r="C15" s="19">
        <v>0.19970615046870699</v>
      </c>
      <c r="D15" s="19">
        <v>0.16077547872485501</v>
      </c>
      <c r="E15" s="19">
        <v>0.24089155602027301</v>
      </c>
      <c r="F15" s="19"/>
      <c r="G15" s="19">
        <v>0.11749910394838101</v>
      </c>
      <c r="H15" s="19">
        <v>0.18942766397849201</v>
      </c>
      <c r="I15" s="19">
        <v>0.16467288205973801</v>
      </c>
      <c r="J15" s="19">
        <v>0.20374359707713599</v>
      </c>
      <c r="K15" s="19">
        <v>0.248703733735747</v>
      </c>
      <c r="L15" s="19">
        <v>0.25331325593818499</v>
      </c>
      <c r="M15" s="19"/>
      <c r="N15" s="19">
        <v>0.19284142217079001</v>
      </c>
      <c r="O15" s="19">
        <v>0.22198611721657699</v>
      </c>
      <c r="P15" s="19">
        <v>0.13856560366660201</v>
      </c>
      <c r="Q15" s="19">
        <v>0.24416028283615501</v>
      </c>
      <c r="R15" s="19"/>
      <c r="S15" s="19">
        <v>0.15523522962208799</v>
      </c>
      <c r="T15" s="19">
        <v>0.23500139516346699</v>
      </c>
      <c r="U15" s="19">
        <v>0.18697546385620201</v>
      </c>
      <c r="V15" s="19">
        <v>0.25113621891978199</v>
      </c>
      <c r="W15" s="19">
        <v>0.19109546099755001</v>
      </c>
      <c r="X15" s="19">
        <v>0.18483150854179001</v>
      </c>
      <c r="Y15" s="19">
        <v>0.27918366087545099</v>
      </c>
      <c r="Z15" s="19">
        <v>0.161901791288211</v>
      </c>
      <c r="AA15" s="19">
        <v>0.18556332199630099</v>
      </c>
      <c r="AB15" s="19">
        <v>0.188187026080785</v>
      </c>
      <c r="AC15" s="19">
        <v>0.22403543578507201</v>
      </c>
      <c r="AD15" s="19">
        <v>9.4107110342963596E-2</v>
      </c>
      <c r="AE15" s="19"/>
      <c r="AF15" s="19">
        <v>0.19199387117245101</v>
      </c>
      <c r="AG15" s="19">
        <v>0.192461308998985</v>
      </c>
      <c r="AH15" s="19">
        <v>0.23832362999267601</v>
      </c>
      <c r="AI15" s="19"/>
      <c r="AJ15" s="19">
        <v>0.18400620048656799</v>
      </c>
      <c r="AK15" s="19">
        <v>0.18198641687525799</v>
      </c>
      <c r="AL15" s="19">
        <v>0.25408014237006799</v>
      </c>
      <c r="AM15" s="19">
        <v>0.236654116174427</v>
      </c>
      <c r="AN15" s="19">
        <v>0.25453181837851702</v>
      </c>
      <c r="AO15" s="19"/>
      <c r="AP15" s="19">
        <v>0.161585717345337</v>
      </c>
      <c r="AQ15" s="19">
        <v>0.167228418707522</v>
      </c>
      <c r="AR15" s="19">
        <v>0.169344049080976</v>
      </c>
      <c r="AS15" s="19">
        <v>0.17240555728146401</v>
      </c>
      <c r="AT15" s="19">
        <v>0.40045639354657098</v>
      </c>
      <c r="AU15" s="19"/>
      <c r="AV15" s="19">
        <v>0.22558153353263199</v>
      </c>
      <c r="AW15" s="19">
        <v>0.17958640410162699</v>
      </c>
      <c r="AX15" s="19">
        <v>0.18828789990276601</v>
      </c>
      <c r="AY15" s="19">
        <v>0.19213018114160901</v>
      </c>
      <c r="AZ15" s="19">
        <v>0.25355366907023003</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944</v>
      </c>
      <c r="D7" s="10">
        <v>469</v>
      </c>
      <c r="E7" s="10">
        <v>473</v>
      </c>
      <c r="F7" s="10"/>
      <c r="G7" s="10">
        <v>136</v>
      </c>
      <c r="H7" s="10">
        <v>163</v>
      </c>
      <c r="I7" s="10">
        <v>171</v>
      </c>
      <c r="J7" s="10">
        <v>149</v>
      </c>
      <c r="K7" s="10">
        <v>137</v>
      </c>
      <c r="L7" s="10">
        <v>188</v>
      </c>
      <c r="M7" s="10"/>
      <c r="N7" s="10">
        <v>273</v>
      </c>
      <c r="O7" s="10">
        <v>290</v>
      </c>
      <c r="P7" s="10">
        <v>165</v>
      </c>
      <c r="Q7" s="10">
        <v>213</v>
      </c>
      <c r="R7" s="10"/>
      <c r="S7" s="10">
        <v>130</v>
      </c>
      <c r="T7" s="10">
        <v>133</v>
      </c>
      <c r="U7" s="10">
        <v>69</v>
      </c>
      <c r="V7" s="10">
        <v>90</v>
      </c>
      <c r="W7" s="10">
        <v>69</v>
      </c>
      <c r="X7" s="10">
        <v>89</v>
      </c>
      <c r="Y7" s="10">
        <v>71</v>
      </c>
      <c r="Z7" s="10">
        <v>43</v>
      </c>
      <c r="AA7" s="10">
        <v>112</v>
      </c>
      <c r="AB7" s="10">
        <v>68</v>
      </c>
      <c r="AC7" s="10">
        <v>45</v>
      </c>
      <c r="AD7" s="10">
        <v>25</v>
      </c>
      <c r="AE7" s="10"/>
      <c r="AF7" s="10">
        <v>313</v>
      </c>
      <c r="AG7" s="10">
        <v>397</v>
      </c>
      <c r="AH7" s="10">
        <v>138</v>
      </c>
      <c r="AI7" s="10"/>
      <c r="AJ7" s="10">
        <v>305</v>
      </c>
      <c r="AK7" s="10">
        <v>302</v>
      </c>
      <c r="AL7" s="10">
        <v>56</v>
      </c>
      <c r="AM7" s="10">
        <v>12</v>
      </c>
      <c r="AN7" s="10">
        <v>125</v>
      </c>
      <c r="AO7" s="10"/>
      <c r="AP7" s="10">
        <v>184</v>
      </c>
      <c r="AQ7" s="10">
        <v>372</v>
      </c>
      <c r="AR7" s="10">
        <v>63</v>
      </c>
      <c r="AS7" s="10">
        <v>89</v>
      </c>
      <c r="AT7" s="10">
        <v>75</v>
      </c>
      <c r="AU7" s="10"/>
      <c r="AV7" s="10">
        <v>234</v>
      </c>
      <c r="AW7" s="10">
        <v>184</v>
      </c>
      <c r="AX7" s="10">
        <v>301</v>
      </c>
      <c r="AY7" s="10">
        <v>94</v>
      </c>
      <c r="AZ7" s="10">
        <v>10</v>
      </c>
    </row>
    <row r="8" spans="2:52" ht="30" customHeight="1">
      <c r="B8" s="11" t="s">
        <v>68</v>
      </c>
      <c r="C8" s="11">
        <v>945</v>
      </c>
      <c r="D8" s="11">
        <v>462</v>
      </c>
      <c r="E8" s="11">
        <v>481</v>
      </c>
      <c r="F8" s="11"/>
      <c r="G8" s="11">
        <v>150</v>
      </c>
      <c r="H8" s="11">
        <v>168</v>
      </c>
      <c r="I8" s="11">
        <v>166</v>
      </c>
      <c r="J8" s="11">
        <v>147</v>
      </c>
      <c r="K8" s="11">
        <v>133</v>
      </c>
      <c r="L8" s="11">
        <v>181</v>
      </c>
      <c r="M8" s="11"/>
      <c r="N8" s="11">
        <v>246</v>
      </c>
      <c r="O8" s="11">
        <v>266</v>
      </c>
      <c r="P8" s="11">
        <v>198</v>
      </c>
      <c r="Q8" s="11">
        <v>233</v>
      </c>
      <c r="R8" s="11"/>
      <c r="S8" s="11">
        <v>133</v>
      </c>
      <c r="T8" s="11">
        <v>123</v>
      </c>
      <c r="U8" s="11">
        <v>68</v>
      </c>
      <c r="V8" s="11">
        <v>88</v>
      </c>
      <c r="W8" s="11">
        <v>64</v>
      </c>
      <c r="X8" s="11">
        <v>91</v>
      </c>
      <c r="Y8" s="11">
        <v>65</v>
      </c>
      <c r="Z8" s="11">
        <v>39</v>
      </c>
      <c r="AA8" s="11">
        <v>109</v>
      </c>
      <c r="AB8" s="11">
        <v>90</v>
      </c>
      <c r="AC8" s="11">
        <v>47</v>
      </c>
      <c r="AD8" s="11">
        <v>28</v>
      </c>
      <c r="AE8" s="11"/>
      <c r="AF8" s="11">
        <v>310</v>
      </c>
      <c r="AG8" s="11">
        <v>392</v>
      </c>
      <c r="AH8" s="11">
        <v>141</v>
      </c>
      <c r="AI8" s="11"/>
      <c r="AJ8" s="11">
        <v>296</v>
      </c>
      <c r="AK8" s="11">
        <v>301</v>
      </c>
      <c r="AL8" s="11">
        <v>53</v>
      </c>
      <c r="AM8" s="11">
        <v>13</v>
      </c>
      <c r="AN8" s="11">
        <v>129</v>
      </c>
      <c r="AO8" s="11"/>
      <c r="AP8" s="11">
        <v>177</v>
      </c>
      <c r="AQ8" s="11">
        <v>374</v>
      </c>
      <c r="AR8" s="11">
        <v>60</v>
      </c>
      <c r="AS8" s="11">
        <v>90</v>
      </c>
      <c r="AT8" s="11">
        <v>74</v>
      </c>
      <c r="AU8" s="11"/>
      <c r="AV8" s="11">
        <v>241</v>
      </c>
      <c r="AW8" s="11">
        <v>189</v>
      </c>
      <c r="AX8" s="11">
        <v>292</v>
      </c>
      <c r="AY8" s="11">
        <v>90</v>
      </c>
      <c r="AZ8" s="11">
        <v>8</v>
      </c>
    </row>
    <row r="9" spans="2:52">
      <c r="B9" s="18" t="s">
        <v>356</v>
      </c>
      <c r="C9" s="17">
        <v>0.15853574456722599</v>
      </c>
      <c r="D9" s="17">
        <v>0.175553465292282</v>
      </c>
      <c r="E9" s="17">
        <v>0.140943265951606</v>
      </c>
      <c r="F9" s="17"/>
      <c r="G9" s="17">
        <v>0.22199384588111501</v>
      </c>
      <c r="H9" s="17">
        <v>0.17336004400358701</v>
      </c>
      <c r="I9" s="17">
        <v>0.187754992855037</v>
      </c>
      <c r="J9" s="17">
        <v>0.13379727983970299</v>
      </c>
      <c r="K9" s="17">
        <v>0.123059083928782</v>
      </c>
      <c r="L9" s="17">
        <v>0.11161891966879101</v>
      </c>
      <c r="M9" s="17"/>
      <c r="N9" s="17">
        <v>0.14820139091154599</v>
      </c>
      <c r="O9" s="17">
        <v>0.16506844438860899</v>
      </c>
      <c r="P9" s="17">
        <v>0.176824343192795</v>
      </c>
      <c r="Q9" s="17">
        <v>0.14840350601549099</v>
      </c>
      <c r="R9" s="17"/>
      <c r="S9" s="17">
        <v>0.22925451601000099</v>
      </c>
      <c r="T9" s="17">
        <v>0.16544163332127301</v>
      </c>
      <c r="U9" s="17">
        <v>0.115366742506399</v>
      </c>
      <c r="V9" s="17">
        <v>0.15599784115002399</v>
      </c>
      <c r="W9" s="17">
        <v>0.17449859905624099</v>
      </c>
      <c r="X9" s="17">
        <v>0.15082512661691899</v>
      </c>
      <c r="Y9" s="17">
        <v>0.101086272010454</v>
      </c>
      <c r="Z9" s="17">
        <v>0.156589277109591</v>
      </c>
      <c r="AA9" s="17">
        <v>0.15132590345382199</v>
      </c>
      <c r="AB9" s="17">
        <v>0.16975725174832601</v>
      </c>
      <c r="AC9" s="17">
        <v>9.6841497721345204E-2</v>
      </c>
      <c r="AD9" s="17">
        <v>0.124410308679471</v>
      </c>
      <c r="AE9" s="17"/>
      <c r="AF9" s="17">
        <v>0.167639517418845</v>
      </c>
      <c r="AG9" s="17">
        <v>0.150182717326308</v>
      </c>
      <c r="AH9" s="17">
        <v>0.146385568503482</v>
      </c>
      <c r="AI9" s="17"/>
      <c r="AJ9" s="17">
        <v>0.16040202592546299</v>
      </c>
      <c r="AK9" s="17">
        <v>0.204159824784925</v>
      </c>
      <c r="AL9" s="17">
        <v>8.1876244086522901E-2</v>
      </c>
      <c r="AM9" s="17">
        <v>0.37364617411923501</v>
      </c>
      <c r="AN9" s="17">
        <v>8.7714884711095703E-2</v>
      </c>
      <c r="AO9" s="17"/>
      <c r="AP9" s="17">
        <v>0.175527016093489</v>
      </c>
      <c r="AQ9" s="17">
        <v>0.18952065655650599</v>
      </c>
      <c r="AR9" s="17">
        <v>0.10182066009153801</v>
      </c>
      <c r="AS9" s="17">
        <v>0.19938395389895699</v>
      </c>
      <c r="AT9" s="17">
        <v>5.1933878390411699E-2</v>
      </c>
      <c r="AU9" s="17"/>
      <c r="AV9" s="17">
        <v>0.175992713132329</v>
      </c>
      <c r="AW9" s="17">
        <v>0.15115137795321401</v>
      </c>
      <c r="AX9" s="17">
        <v>0.14378738179873399</v>
      </c>
      <c r="AY9" s="17">
        <v>0.22146988369732401</v>
      </c>
      <c r="AZ9" s="17">
        <v>0.26852739510913698</v>
      </c>
    </row>
    <row r="10" spans="2:52">
      <c r="B10" s="18" t="s">
        <v>357</v>
      </c>
      <c r="C10" s="17">
        <v>0.23199639880071299</v>
      </c>
      <c r="D10" s="17">
        <v>0.24013550206128101</v>
      </c>
      <c r="E10" s="17">
        <v>0.223155551641081</v>
      </c>
      <c r="F10" s="17"/>
      <c r="G10" s="17">
        <v>0.23108763078553399</v>
      </c>
      <c r="H10" s="17">
        <v>0.23031901773729499</v>
      </c>
      <c r="I10" s="17">
        <v>0.25473709399239097</v>
      </c>
      <c r="J10" s="17">
        <v>0.204779746488052</v>
      </c>
      <c r="K10" s="17">
        <v>0.25850673352106601</v>
      </c>
      <c r="L10" s="17">
        <v>0.21612819616404</v>
      </c>
      <c r="M10" s="17"/>
      <c r="N10" s="17">
        <v>0.27287307633628599</v>
      </c>
      <c r="O10" s="17">
        <v>0.26008484095746898</v>
      </c>
      <c r="P10" s="17">
        <v>0.201417472494824</v>
      </c>
      <c r="Q10" s="17">
        <v>0.17726263756080499</v>
      </c>
      <c r="R10" s="17"/>
      <c r="S10" s="17">
        <v>0.23049144631958399</v>
      </c>
      <c r="T10" s="17">
        <v>0.22568853607973499</v>
      </c>
      <c r="U10" s="17">
        <v>0.26825764808823499</v>
      </c>
      <c r="V10" s="17">
        <v>0.154813705278151</v>
      </c>
      <c r="W10" s="17">
        <v>0.286393718456113</v>
      </c>
      <c r="X10" s="17">
        <v>0.24151619377727701</v>
      </c>
      <c r="Y10" s="17">
        <v>0.27535605820804099</v>
      </c>
      <c r="Z10" s="17">
        <v>0.20930058197989601</v>
      </c>
      <c r="AA10" s="17">
        <v>0.25107799051368401</v>
      </c>
      <c r="AB10" s="17">
        <v>0.220240210560772</v>
      </c>
      <c r="AC10" s="17">
        <v>0.221556857757706</v>
      </c>
      <c r="AD10" s="17">
        <v>0.177554430145239</v>
      </c>
      <c r="AE10" s="17"/>
      <c r="AF10" s="17">
        <v>0.21075832480368101</v>
      </c>
      <c r="AG10" s="17">
        <v>0.24746479923495401</v>
      </c>
      <c r="AH10" s="17">
        <v>0.22154498694063399</v>
      </c>
      <c r="AI10" s="17"/>
      <c r="AJ10" s="17">
        <v>0.27791840210048502</v>
      </c>
      <c r="AK10" s="17">
        <v>0.180551597639624</v>
      </c>
      <c r="AL10" s="17">
        <v>0.324425906842081</v>
      </c>
      <c r="AM10" s="17">
        <v>0.17769974735841601</v>
      </c>
      <c r="AN10" s="17">
        <v>0.17478313109036001</v>
      </c>
      <c r="AO10" s="17"/>
      <c r="AP10" s="17">
        <v>0.27206154795962301</v>
      </c>
      <c r="AQ10" s="17">
        <v>0.226232069486966</v>
      </c>
      <c r="AR10" s="17">
        <v>0.29483087544957798</v>
      </c>
      <c r="AS10" s="17">
        <v>0.21246395673763399</v>
      </c>
      <c r="AT10" s="17">
        <v>0.158281713775066</v>
      </c>
      <c r="AU10" s="17"/>
      <c r="AV10" s="17">
        <v>0.14840156054992601</v>
      </c>
      <c r="AW10" s="17">
        <v>0.25843707739121602</v>
      </c>
      <c r="AX10" s="17">
        <v>0.26810383070829602</v>
      </c>
      <c r="AY10" s="17">
        <v>0.30559231377234403</v>
      </c>
      <c r="AZ10" s="17">
        <v>0.16513053874992301</v>
      </c>
    </row>
    <row r="11" spans="2:52">
      <c r="B11" s="18" t="s">
        <v>358</v>
      </c>
      <c r="C11" s="17">
        <v>0.33370633709514902</v>
      </c>
      <c r="D11" s="17">
        <v>0.33380870896338699</v>
      </c>
      <c r="E11" s="17">
        <v>0.33482783474699301</v>
      </c>
      <c r="F11" s="17"/>
      <c r="G11" s="17">
        <v>0.26784402035032601</v>
      </c>
      <c r="H11" s="17">
        <v>0.33856983461258999</v>
      </c>
      <c r="I11" s="17">
        <v>0.33893561418815399</v>
      </c>
      <c r="J11" s="17">
        <v>0.327310527742812</v>
      </c>
      <c r="K11" s="17">
        <v>0.318495763960642</v>
      </c>
      <c r="L11" s="17">
        <v>0.395426700384096</v>
      </c>
      <c r="M11" s="17"/>
      <c r="N11" s="17">
        <v>0.32134231400602398</v>
      </c>
      <c r="O11" s="17">
        <v>0.33549022643605703</v>
      </c>
      <c r="P11" s="17">
        <v>0.33109756632909598</v>
      </c>
      <c r="Q11" s="17">
        <v>0.34709249342092202</v>
      </c>
      <c r="R11" s="17"/>
      <c r="S11" s="17">
        <v>0.28795144970141201</v>
      </c>
      <c r="T11" s="17">
        <v>0.36140131641937201</v>
      </c>
      <c r="U11" s="17">
        <v>0.41282147663296198</v>
      </c>
      <c r="V11" s="17">
        <v>0.29249876679918302</v>
      </c>
      <c r="W11" s="17">
        <v>0.35217576491805402</v>
      </c>
      <c r="X11" s="17">
        <v>0.33105106485959002</v>
      </c>
      <c r="Y11" s="17">
        <v>0.30776878967617899</v>
      </c>
      <c r="Z11" s="17">
        <v>0.32088173772614598</v>
      </c>
      <c r="AA11" s="17">
        <v>0.41384376026840902</v>
      </c>
      <c r="AB11" s="17">
        <v>0.24441095976400701</v>
      </c>
      <c r="AC11" s="17">
        <v>0.32911925463479902</v>
      </c>
      <c r="AD11" s="17">
        <v>0.39213707910939799</v>
      </c>
      <c r="AE11" s="17"/>
      <c r="AF11" s="17">
        <v>0.33142944615811498</v>
      </c>
      <c r="AG11" s="17">
        <v>0.36174089896678802</v>
      </c>
      <c r="AH11" s="17">
        <v>0.32076995534476099</v>
      </c>
      <c r="AI11" s="17"/>
      <c r="AJ11" s="17">
        <v>0.33769265489260802</v>
      </c>
      <c r="AK11" s="17">
        <v>0.324859449999087</v>
      </c>
      <c r="AL11" s="17">
        <v>0.41159388907105199</v>
      </c>
      <c r="AM11" s="17">
        <v>0</v>
      </c>
      <c r="AN11" s="17">
        <v>0.38688172696522799</v>
      </c>
      <c r="AO11" s="17"/>
      <c r="AP11" s="17">
        <v>0.29926066586269001</v>
      </c>
      <c r="AQ11" s="17">
        <v>0.32871706074068802</v>
      </c>
      <c r="AR11" s="17">
        <v>0.386767813406037</v>
      </c>
      <c r="AS11" s="17">
        <v>0.31387253109910002</v>
      </c>
      <c r="AT11" s="17">
        <v>0.39524816922987899</v>
      </c>
      <c r="AU11" s="17"/>
      <c r="AV11" s="17">
        <v>0.37089479959008897</v>
      </c>
      <c r="AW11" s="17">
        <v>0.327761269726842</v>
      </c>
      <c r="AX11" s="17">
        <v>0.334813832160962</v>
      </c>
      <c r="AY11" s="17">
        <v>0.238663712000874</v>
      </c>
      <c r="AZ11" s="17">
        <v>0.30946278341621403</v>
      </c>
    </row>
    <row r="12" spans="2:52">
      <c r="B12" s="18" t="s">
        <v>359</v>
      </c>
      <c r="C12" s="17">
        <v>3.95793205994227E-2</v>
      </c>
      <c r="D12" s="17">
        <v>4.1688193085266202E-2</v>
      </c>
      <c r="E12" s="17">
        <v>3.7694922185749498E-2</v>
      </c>
      <c r="F12" s="17"/>
      <c r="G12" s="17">
        <v>4.6186867609839997E-2</v>
      </c>
      <c r="H12" s="17">
        <v>7.7576491203960707E-2</v>
      </c>
      <c r="I12" s="17">
        <v>4.0562675531718703E-2</v>
      </c>
      <c r="J12" s="17">
        <v>6.0871092294961298E-3</v>
      </c>
      <c r="K12" s="17">
        <v>2.2085204963161902E-2</v>
      </c>
      <c r="L12" s="17">
        <v>3.8017094641208102E-2</v>
      </c>
      <c r="M12" s="17"/>
      <c r="N12" s="17">
        <v>3.9748447522060797E-2</v>
      </c>
      <c r="O12" s="17">
        <v>2.7587961164574799E-2</v>
      </c>
      <c r="P12" s="17">
        <v>6.8981338807036302E-2</v>
      </c>
      <c r="Q12" s="17">
        <v>2.8595759284324101E-2</v>
      </c>
      <c r="R12" s="17"/>
      <c r="S12" s="17">
        <v>3.1727991559065097E-2</v>
      </c>
      <c r="T12" s="17">
        <v>5.8138981481314203E-2</v>
      </c>
      <c r="U12" s="17">
        <v>3.05171745740568E-2</v>
      </c>
      <c r="V12" s="17">
        <v>0.108508957567645</v>
      </c>
      <c r="W12" s="17">
        <v>1.37769763295579E-2</v>
      </c>
      <c r="X12" s="17">
        <v>4.78635815565083E-2</v>
      </c>
      <c r="Y12" s="17">
        <v>0</v>
      </c>
      <c r="Z12" s="17">
        <v>2.0881947509963101E-2</v>
      </c>
      <c r="AA12" s="17">
        <v>1.41070193827E-2</v>
      </c>
      <c r="AB12" s="17">
        <v>6.5406320764061193E-2</v>
      </c>
      <c r="AC12" s="17">
        <v>2.0021016628050999E-2</v>
      </c>
      <c r="AD12" s="17">
        <v>0</v>
      </c>
      <c r="AE12" s="17"/>
      <c r="AF12" s="17">
        <v>3.8855314936437103E-2</v>
      </c>
      <c r="AG12" s="17">
        <v>5.0731905359413097E-2</v>
      </c>
      <c r="AH12" s="17">
        <v>1.6095244150415501E-2</v>
      </c>
      <c r="AI12" s="17"/>
      <c r="AJ12" s="17">
        <v>4.5783160491905901E-2</v>
      </c>
      <c r="AK12" s="17">
        <v>5.2954097881127198E-2</v>
      </c>
      <c r="AL12" s="17">
        <v>3.2990945421748803E-2</v>
      </c>
      <c r="AM12" s="17">
        <v>0</v>
      </c>
      <c r="AN12" s="17">
        <v>1.58685376021479E-2</v>
      </c>
      <c r="AO12" s="17"/>
      <c r="AP12" s="17">
        <v>5.4096583629954897E-2</v>
      </c>
      <c r="AQ12" s="17">
        <v>3.7387636500514999E-2</v>
      </c>
      <c r="AR12" s="17">
        <v>1.6445769022925098E-2</v>
      </c>
      <c r="AS12" s="17">
        <v>3.9160478337476198E-2</v>
      </c>
      <c r="AT12" s="17">
        <v>2.4640649666921002E-2</v>
      </c>
      <c r="AU12" s="17"/>
      <c r="AV12" s="17">
        <v>3.8573005879614701E-2</v>
      </c>
      <c r="AW12" s="17">
        <v>4.2479355554077697E-2</v>
      </c>
      <c r="AX12" s="17">
        <v>4.3639117088131202E-2</v>
      </c>
      <c r="AY12" s="17">
        <v>2.38799363440442E-2</v>
      </c>
      <c r="AZ12" s="17">
        <v>0</v>
      </c>
    </row>
    <row r="13" spans="2:52" ht="30">
      <c r="B13" s="18" t="s">
        <v>360</v>
      </c>
      <c r="C13" s="17">
        <v>4.2773711737449698E-2</v>
      </c>
      <c r="D13" s="17">
        <v>4.8565070243967202E-2</v>
      </c>
      <c r="E13" s="17">
        <v>3.7357809578157E-2</v>
      </c>
      <c r="F13" s="17"/>
      <c r="G13" s="17">
        <v>8.6503420623979005E-2</v>
      </c>
      <c r="H13" s="17">
        <v>4.0213760307244502E-2</v>
      </c>
      <c r="I13" s="17">
        <v>4.5121619261783701E-2</v>
      </c>
      <c r="J13" s="17">
        <v>5.0089213089945503E-2</v>
      </c>
      <c r="K13" s="17">
        <v>2.22195632612356E-2</v>
      </c>
      <c r="L13" s="17">
        <v>1.59094147202575E-2</v>
      </c>
      <c r="M13" s="17"/>
      <c r="N13" s="17">
        <v>6.6597506743121995E-2</v>
      </c>
      <c r="O13" s="17">
        <v>3.6163409325426603E-2</v>
      </c>
      <c r="P13" s="17">
        <v>5.0308237359552997E-2</v>
      </c>
      <c r="Q13" s="17">
        <v>1.9315054487403598E-2</v>
      </c>
      <c r="R13" s="17"/>
      <c r="S13" s="17">
        <v>3.263668489497E-2</v>
      </c>
      <c r="T13" s="17">
        <v>3.54002178051065E-2</v>
      </c>
      <c r="U13" s="17">
        <v>2.72986131600233E-2</v>
      </c>
      <c r="V13" s="17">
        <v>5.4641250491799298E-2</v>
      </c>
      <c r="W13" s="17">
        <v>2.3758847282431501E-2</v>
      </c>
      <c r="X13" s="17">
        <v>1.11438029974473E-2</v>
      </c>
      <c r="Y13" s="17">
        <v>5.8564348477705003E-2</v>
      </c>
      <c r="Z13" s="17">
        <v>9.8811938784888198E-2</v>
      </c>
      <c r="AA13" s="17">
        <v>2.1609362969007902E-2</v>
      </c>
      <c r="AB13" s="17">
        <v>7.1793123376269599E-2</v>
      </c>
      <c r="AC13" s="17">
        <v>5.01133689290615E-2</v>
      </c>
      <c r="AD13" s="17">
        <v>0.132144356720759</v>
      </c>
      <c r="AE13" s="17"/>
      <c r="AF13" s="17">
        <v>1.06004180186452E-2</v>
      </c>
      <c r="AG13" s="17">
        <v>5.43398313675394E-2</v>
      </c>
      <c r="AH13" s="17">
        <v>6.1767624777197098E-2</v>
      </c>
      <c r="AI13" s="17"/>
      <c r="AJ13" s="17">
        <v>1.5642394525695401E-2</v>
      </c>
      <c r="AK13" s="17">
        <v>6.0867191025000898E-2</v>
      </c>
      <c r="AL13" s="17">
        <v>2.4778189292540699E-2</v>
      </c>
      <c r="AM13" s="17">
        <v>6.7850903016063197E-2</v>
      </c>
      <c r="AN13" s="17">
        <v>6.0062958137429998E-2</v>
      </c>
      <c r="AO13" s="17"/>
      <c r="AP13" s="17">
        <v>4.3824895833688399E-2</v>
      </c>
      <c r="AQ13" s="17">
        <v>4.80068035182507E-2</v>
      </c>
      <c r="AR13" s="17">
        <v>4.2164083251767202E-2</v>
      </c>
      <c r="AS13" s="17">
        <v>4.2452913674584203E-2</v>
      </c>
      <c r="AT13" s="17">
        <v>1.7297925270264101E-2</v>
      </c>
      <c r="AU13" s="17"/>
      <c r="AV13" s="17">
        <v>2.3749507279480098E-2</v>
      </c>
      <c r="AW13" s="17">
        <v>3.5119039373386701E-2</v>
      </c>
      <c r="AX13" s="17">
        <v>4.5621525903364601E-2</v>
      </c>
      <c r="AY13" s="17">
        <v>0.11691850191130999</v>
      </c>
      <c r="AZ13" s="17">
        <v>0</v>
      </c>
    </row>
    <row r="14" spans="2:52">
      <c r="B14" s="18" t="s">
        <v>361</v>
      </c>
      <c r="C14" s="17">
        <v>2.33288203371745E-2</v>
      </c>
      <c r="D14" s="17">
        <v>2.3218333691416598E-2</v>
      </c>
      <c r="E14" s="17">
        <v>2.35204152382242E-2</v>
      </c>
      <c r="F14" s="17"/>
      <c r="G14" s="17">
        <v>4.0682454413155003E-2</v>
      </c>
      <c r="H14" s="17">
        <v>1.22204696410634E-2</v>
      </c>
      <c r="I14" s="17">
        <v>0</v>
      </c>
      <c r="J14" s="17">
        <v>3.42785685958929E-2</v>
      </c>
      <c r="K14" s="17">
        <v>3.9306550724090603E-2</v>
      </c>
      <c r="L14" s="17">
        <v>1.9956751134625E-2</v>
      </c>
      <c r="M14" s="17"/>
      <c r="N14" s="17">
        <v>1.93086415624831E-2</v>
      </c>
      <c r="O14" s="17">
        <v>2.4848813823450101E-2</v>
      </c>
      <c r="P14" s="17">
        <v>1.9220180054260402E-2</v>
      </c>
      <c r="Q14" s="17">
        <v>2.96142300971362E-2</v>
      </c>
      <c r="R14" s="17"/>
      <c r="S14" s="17">
        <v>3.2726223815763802E-2</v>
      </c>
      <c r="T14" s="17">
        <v>2.32078523492944E-2</v>
      </c>
      <c r="U14" s="17">
        <v>1.76990057124519E-2</v>
      </c>
      <c r="V14" s="17">
        <v>1.0186711934364901E-2</v>
      </c>
      <c r="W14" s="17">
        <v>1.29998675759227E-2</v>
      </c>
      <c r="X14" s="17">
        <v>2.7994567334718602E-2</v>
      </c>
      <c r="Y14" s="17">
        <v>2.7899710742158901E-2</v>
      </c>
      <c r="Z14" s="17">
        <v>0</v>
      </c>
      <c r="AA14" s="17">
        <v>2.6482488267300701E-2</v>
      </c>
      <c r="AB14" s="17">
        <v>2.9708689605292101E-2</v>
      </c>
      <c r="AC14" s="17">
        <v>2.09731457528348E-2</v>
      </c>
      <c r="AD14" s="17">
        <v>3.5974410709309998E-2</v>
      </c>
      <c r="AE14" s="17"/>
      <c r="AF14" s="17">
        <v>2.3728841420793699E-2</v>
      </c>
      <c r="AG14" s="17">
        <v>1.5070361671502599E-2</v>
      </c>
      <c r="AH14" s="17">
        <v>3.7273951716298402E-2</v>
      </c>
      <c r="AI14" s="17"/>
      <c r="AJ14" s="17">
        <v>2.06948833391844E-2</v>
      </c>
      <c r="AK14" s="17">
        <v>2.1268883829085899E-2</v>
      </c>
      <c r="AL14" s="17">
        <v>0</v>
      </c>
      <c r="AM14" s="17">
        <v>0</v>
      </c>
      <c r="AN14" s="17">
        <v>4.0762350259573199E-2</v>
      </c>
      <c r="AO14" s="17"/>
      <c r="AP14" s="17">
        <v>6.7739369794851496E-3</v>
      </c>
      <c r="AQ14" s="17">
        <v>2.2556836242505499E-2</v>
      </c>
      <c r="AR14" s="17">
        <v>0</v>
      </c>
      <c r="AS14" s="17">
        <v>9.2592144294511795E-3</v>
      </c>
      <c r="AT14" s="17">
        <v>8.8003664596335907E-2</v>
      </c>
      <c r="AU14" s="17"/>
      <c r="AV14" s="17">
        <v>9.7030819639427404E-3</v>
      </c>
      <c r="AW14" s="17">
        <v>3.1928289169294001E-2</v>
      </c>
      <c r="AX14" s="17">
        <v>2.8011276272656E-2</v>
      </c>
      <c r="AY14" s="17">
        <v>0</v>
      </c>
      <c r="AZ14" s="17">
        <v>0</v>
      </c>
    </row>
    <row r="15" spans="2:52">
      <c r="B15" s="18" t="s">
        <v>107</v>
      </c>
      <c r="C15" s="19">
        <v>0.17007966686286499</v>
      </c>
      <c r="D15" s="19">
        <v>0.13703072666239999</v>
      </c>
      <c r="E15" s="19">
        <v>0.20250020065818899</v>
      </c>
      <c r="F15" s="19"/>
      <c r="G15" s="19">
        <v>0.105701760336051</v>
      </c>
      <c r="H15" s="19">
        <v>0.12774038249425901</v>
      </c>
      <c r="I15" s="19">
        <v>0.13288800417091601</v>
      </c>
      <c r="J15" s="19">
        <v>0.243657555014098</v>
      </c>
      <c r="K15" s="19">
        <v>0.21632709964102201</v>
      </c>
      <c r="L15" s="19">
        <v>0.20294292328698199</v>
      </c>
      <c r="M15" s="19"/>
      <c r="N15" s="19">
        <v>0.13192862291847901</v>
      </c>
      <c r="O15" s="19">
        <v>0.150756303904414</v>
      </c>
      <c r="P15" s="19">
        <v>0.152150861762435</v>
      </c>
      <c r="Q15" s="19">
        <v>0.24971631913391801</v>
      </c>
      <c r="R15" s="19"/>
      <c r="S15" s="19">
        <v>0.15521168769920399</v>
      </c>
      <c r="T15" s="19">
        <v>0.13072146254390499</v>
      </c>
      <c r="U15" s="19">
        <v>0.128039339325873</v>
      </c>
      <c r="V15" s="19">
        <v>0.22335276677883301</v>
      </c>
      <c r="W15" s="19">
        <v>0.13639622638168</v>
      </c>
      <c r="X15" s="19">
        <v>0.18960566285753899</v>
      </c>
      <c r="Y15" s="19">
        <v>0.22932482088546299</v>
      </c>
      <c r="Z15" s="19">
        <v>0.19353451688951601</v>
      </c>
      <c r="AA15" s="19">
        <v>0.121553475145076</v>
      </c>
      <c r="AB15" s="19">
        <v>0.19868344418127301</v>
      </c>
      <c r="AC15" s="19">
        <v>0.26137485857620202</v>
      </c>
      <c r="AD15" s="19">
        <v>0.13777941463582299</v>
      </c>
      <c r="AE15" s="19"/>
      <c r="AF15" s="19">
        <v>0.21698813724348401</v>
      </c>
      <c r="AG15" s="19">
        <v>0.120469486073494</v>
      </c>
      <c r="AH15" s="19">
        <v>0.19616266856721201</v>
      </c>
      <c r="AI15" s="19"/>
      <c r="AJ15" s="19">
        <v>0.14186647872465799</v>
      </c>
      <c r="AK15" s="19">
        <v>0.15533895484115001</v>
      </c>
      <c r="AL15" s="19">
        <v>0.124334825286055</v>
      </c>
      <c r="AM15" s="19">
        <v>0.38080317550628601</v>
      </c>
      <c r="AN15" s="19">
        <v>0.23392641123416499</v>
      </c>
      <c r="AO15" s="19"/>
      <c r="AP15" s="19">
        <v>0.14845535364106999</v>
      </c>
      <c r="AQ15" s="19">
        <v>0.147578936954569</v>
      </c>
      <c r="AR15" s="19">
        <v>0.15797079877815501</v>
      </c>
      <c r="AS15" s="19">
        <v>0.18340695182279701</v>
      </c>
      <c r="AT15" s="19">
        <v>0.26459399907112302</v>
      </c>
      <c r="AU15" s="19"/>
      <c r="AV15" s="19">
        <v>0.23268533160461799</v>
      </c>
      <c r="AW15" s="19">
        <v>0.153123590831969</v>
      </c>
      <c r="AX15" s="19">
        <v>0.13602303606785701</v>
      </c>
      <c r="AY15" s="19">
        <v>9.3475652274104107E-2</v>
      </c>
      <c r="AZ15" s="19">
        <v>0.25687928272472499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1025</v>
      </c>
      <c r="D7" s="10">
        <v>520</v>
      </c>
      <c r="E7" s="10">
        <v>500</v>
      </c>
      <c r="F7" s="10"/>
      <c r="G7" s="10">
        <v>139</v>
      </c>
      <c r="H7" s="10">
        <v>170</v>
      </c>
      <c r="I7" s="10">
        <v>191</v>
      </c>
      <c r="J7" s="10">
        <v>178</v>
      </c>
      <c r="K7" s="10">
        <v>147</v>
      </c>
      <c r="L7" s="10">
        <v>200</v>
      </c>
      <c r="M7" s="10"/>
      <c r="N7" s="10">
        <v>299</v>
      </c>
      <c r="O7" s="10">
        <v>299</v>
      </c>
      <c r="P7" s="10">
        <v>196</v>
      </c>
      <c r="Q7" s="10">
        <v>227</v>
      </c>
      <c r="R7" s="10"/>
      <c r="S7" s="10">
        <v>139</v>
      </c>
      <c r="T7" s="10">
        <v>147</v>
      </c>
      <c r="U7" s="10">
        <v>82</v>
      </c>
      <c r="V7" s="10">
        <v>87</v>
      </c>
      <c r="W7" s="10">
        <v>89</v>
      </c>
      <c r="X7" s="10">
        <v>87</v>
      </c>
      <c r="Y7" s="10">
        <v>91</v>
      </c>
      <c r="Z7" s="10">
        <v>50</v>
      </c>
      <c r="AA7" s="10">
        <v>102</v>
      </c>
      <c r="AB7" s="10">
        <v>78</v>
      </c>
      <c r="AC7" s="10">
        <v>46</v>
      </c>
      <c r="AD7" s="10">
        <v>27</v>
      </c>
      <c r="AE7" s="10"/>
      <c r="AF7" s="10">
        <v>337</v>
      </c>
      <c r="AG7" s="10">
        <v>421</v>
      </c>
      <c r="AH7" s="10">
        <v>163</v>
      </c>
      <c r="AI7" s="10"/>
      <c r="AJ7" s="10">
        <v>327</v>
      </c>
      <c r="AK7" s="10">
        <v>301</v>
      </c>
      <c r="AL7" s="10">
        <v>80</v>
      </c>
      <c r="AM7" s="10">
        <v>11</v>
      </c>
      <c r="AN7" s="10">
        <v>146</v>
      </c>
      <c r="AO7" s="10"/>
      <c r="AP7" s="10">
        <v>200</v>
      </c>
      <c r="AQ7" s="10">
        <v>391</v>
      </c>
      <c r="AR7" s="10">
        <v>82</v>
      </c>
      <c r="AS7" s="10">
        <v>111</v>
      </c>
      <c r="AT7" s="10">
        <v>88</v>
      </c>
      <c r="AU7" s="10"/>
      <c r="AV7" s="10">
        <v>268</v>
      </c>
      <c r="AW7" s="10">
        <v>226</v>
      </c>
      <c r="AX7" s="10">
        <v>260</v>
      </c>
      <c r="AY7" s="10">
        <v>118</v>
      </c>
      <c r="AZ7" s="10">
        <v>17</v>
      </c>
    </row>
    <row r="8" spans="2:52" ht="30" customHeight="1">
      <c r="B8" s="11" t="s">
        <v>68</v>
      </c>
      <c r="C8" s="11">
        <v>1032</v>
      </c>
      <c r="D8" s="11">
        <v>515</v>
      </c>
      <c r="E8" s="11">
        <v>512</v>
      </c>
      <c r="F8" s="11"/>
      <c r="G8" s="11">
        <v>153</v>
      </c>
      <c r="H8" s="11">
        <v>172</v>
      </c>
      <c r="I8" s="11">
        <v>188</v>
      </c>
      <c r="J8" s="11">
        <v>179</v>
      </c>
      <c r="K8" s="11">
        <v>144</v>
      </c>
      <c r="L8" s="11">
        <v>196</v>
      </c>
      <c r="M8" s="11"/>
      <c r="N8" s="11">
        <v>275</v>
      </c>
      <c r="O8" s="11">
        <v>274</v>
      </c>
      <c r="P8" s="11">
        <v>231</v>
      </c>
      <c r="Q8" s="11">
        <v>248</v>
      </c>
      <c r="R8" s="11"/>
      <c r="S8" s="11">
        <v>141</v>
      </c>
      <c r="T8" s="11">
        <v>139</v>
      </c>
      <c r="U8" s="11">
        <v>80</v>
      </c>
      <c r="V8" s="11">
        <v>86</v>
      </c>
      <c r="W8" s="11">
        <v>83</v>
      </c>
      <c r="X8" s="11">
        <v>91</v>
      </c>
      <c r="Y8" s="11">
        <v>88</v>
      </c>
      <c r="Z8" s="11">
        <v>45</v>
      </c>
      <c r="AA8" s="11">
        <v>97</v>
      </c>
      <c r="AB8" s="11">
        <v>101</v>
      </c>
      <c r="AC8" s="11">
        <v>49</v>
      </c>
      <c r="AD8" s="11">
        <v>31</v>
      </c>
      <c r="AE8" s="11"/>
      <c r="AF8" s="11">
        <v>332</v>
      </c>
      <c r="AG8" s="11">
        <v>419</v>
      </c>
      <c r="AH8" s="11">
        <v>169</v>
      </c>
      <c r="AI8" s="11"/>
      <c r="AJ8" s="11">
        <v>316</v>
      </c>
      <c r="AK8" s="11">
        <v>300</v>
      </c>
      <c r="AL8" s="11">
        <v>75</v>
      </c>
      <c r="AM8" s="11">
        <v>10</v>
      </c>
      <c r="AN8" s="11">
        <v>154</v>
      </c>
      <c r="AO8" s="11"/>
      <c r="AP8" s="11">
        <v>195</v>
      </c>
      <c r="AQ8" s="11">
        <v>394</v>
      </c>
      <c r="AR8" s="11">
        <v>81</v>
      </c>
      <c r="AS8" s="11">
        <v>108</v>
      </c>
      <c r="AT8" s="11">
        <v>89</v>
      </c>
      <c r="AU8" s="11"/>
      <c r="AV8" s="11">
        <v>274</v>
      </c>
      <c r="AW8" s="11">
        <v>233</v>
      </c>
      <c r="AX8" s="11">
        <v>256</v>
      </c>
      <c r="AY8" s="11">
        <v>114</v>
      </c>
      <c r="AZ8" s="11">
        <v>14</v>
      </c>
    </row>
    <row r="9" spans="2:52">
      <c r="B9" s="18" t="s">
        <v>356</v>
      </c>
      <c r="C9" s="17">
        <v>0.14308531229530999</v>
      </c>
      <c r="D9" s="17">
        <v>0.18275518975705399</v>
      </c>
      <c r="E9" s="17">
        <v>0.102727861135435</v>
      </c>
      <c r="F9" s="17"/>
      <c r="G9" s="17">
        <v>0.185554256676082</v>
      </c>
      <c r="H9" s="17">
        <v>0.21301342480832999</v>
      </c>
      <c r="I9" s="17">
        <v>0.173376398734194</v>
      </c>
      <c r="J9" s="17">
        <v>9.5693180464460098E-2</v>
      </c>
      <c r="K9" s="17">
        <v>0.104855585795934</v>
      </c>
      <c r="L9" s="17">
        <v>9.05262981035269E-2</v>
      </c>
      <c r="M9" s="17"/>
      <c r="N9" s="17">
        <v>0.18255626000994299</v>
      </c>
      <c r="O9" s="17">
        <v>0.110743065576551</v>
      </c>
      <c r="P9" s="17">
        <v>0.164090210646229</v>
      </c>
      <c r="Q9" s="17">
        <v>0.117837360632745</v>
      </c>
      <c r="R9" s="17"/>
      <c r="S9" s="17">
        <v>0.201710219762084</v>
      </c>
      <c r="T9" s="17">
        <v>0.13268439937207399</v>
      </c>
      <c r="U9" s="17">
        <v>0.123279869530713</v>
      </c>
      <c r="V9" s="17">
        <v>0.178333685658147</v>
      </c>
      <c r="W9" s="17">
        <v>0.19450574486409</v>
      </c>
      <c r="X9" s="17">
        <v>0.198111822958497</v>
      </c>
      <c r="Y9" s="17">
        <v>8.6528421704073002E-2</v>
      </c>
      <c r="Z9" s="17">
        <v>6.2954477854201898E-2</v>
      </c>
      <c r="AA9" s="17">
        <v>0.12254290239399999</v>
      </c>
      <c r="AB9" s="17">
        <v>7.7986030235964607E-2</v>
      </c>
      <c r="AC9" s="17">
        <v>0.15471833616370601</v>
      </c>
      <c r="AD9" s="17">
        <v>0.111018854047472</v>
      </c>
      <c r="AE9" s="17"/>
      <c r="AF9" s="17">
        <v>0.176309139032745</v>
      </c>
      <c r="AG9" s="17">
        <v>0.131147281154816</v>
      </c>
      <c r="AH9" s="17">
        <v>0.11769948401361501</v>
      </c>
      <c r="AI9" s="17"/>
      <c r="AJ9" s="17">
        <v>0.17080511006726801</v>
      </c>
      <c r="AK9" s="17">
        <v>0.19614619172615999</v>
      </c>
      <c r="AL9" s="17">
        <v>0.10730613409723801</v>
      </c>
      <c r="AM9" s="17">
        <v>7.9738768481630598E-2</v>
      </c>
      <c r="AN9" s="17">
        <v>7.9847490865059295E-2</v>
      </c>
      <c r="AO9" s="17"/>
      <c r="AP9" s="17">
        <v>0.229218803763412</v>
      </c>
      <c r="AQ9" s="17">
        <v>0.161096794745404</v>
      </c>
      <c r="AR9" s="17">
        <v>8.5925080698404294E-2</v>
      </c>
      <c r="AS9" s="17">
        <v>0.110823834178657</v>
      </c>
      <c r="AT9" s="17">
        <v>8.7061511053690005E-2</v>
      </c>
      <c r="AU9" s="17"/>
      <c r="AV9" s="17">
        <v>0.16418262340491799</v>
      </c>
      <c r="AW9" s="17">
        <v>0.10816909792073801</v>
      </c>
      <c r="AX9" s="17">
        <v>0.132426162984428</v>
      </c>
      <c r="AY9" s="17">
        <v>0.22768057678983999</v>
      </c>
      <c r="AZ9" s="17">
        <v>0.23545789897005601</v>
      </c>
    </row>
    <row r="10" spans="2:52">
      <c r="B10" s="18" t="s">
        <v>357</v>
      </c>
      <c r="C10" s="17">
        <v>0.23725703837822301</v>
      </c>
      <c r="D10" s="17">
        <v>0.28377830679400301</v>
      </c>
      <c r="E10" s="17">
        <v>0.191026468346777</v>
      </c>
      <c r="F10" s="17"/>
      <c r="G10" s="17">
        <v>0.245275943878379</v>
      </c>
      <c r="H10" s="17">
        <v>0.17606736273763601</v>
      </c>
      <c r="I10" s="17">
        <v>0.22116489296427699</v>
      </c>
      <c r="J10" s="17">
        <v>0.233785046354232</v>
      </c>
      <c r="K10" s="17">
        <v>0.22273343637326001</v>
      </c>
      <c r="L10" s="17">
        <v>0.31425425894544801</v>
      </c>
      <c r="M10" s="17"/>
      <c r="N10" s="17">
        <v>0.30571632154946798</v>
      </c>
      <c r="O10" s="17">
        <v>0.231602268423032</v>
      </c>
      <c r="P10" s="17">
        <v>0.184523806309911</v>
      </c>
      <c r="Q10" s="17">
        <v>0.21259121721139199</v>
      </c>
      <c r="R10" s="17"/>
      <c r="S10" s="17">
        <v>0.18454314474806499</v>
      </c>
      <c r="T10" s="17">
        <v>0.272390113391763</v>
      </c>
      <c r="U10" s="17">
        <v>0.24421647651255499</v>
      </c>
      <c r="V10" s="17">
        <v>0.18352081497687101</v>
      </c>
      <c r="W10" s="17">
        <v>0.262983154511089</v>
      </c>
      <c r="X10" s="17">
        <v>0.26037695246883702</v>
      </c>
      <c r="Y10" s="17">
        <v>0.23687720351196301</v>
      </c>
      <c r="Z10" s="17">
        <v>0.24616713310902</v>
      </c>
      <c r="AA10" s="17">
        <v>0.27819396683738701</v>
      </c>
      <c r="AB10" s="17">
        <v>0.282661278820315</v>
      </c>
      <c r="AC10" s="17">
        <v>0.13720767443363599</v>
      </c>
      <c r="AD10" s="17">
        <v>0.18309487566597701</v>
      </c>
      <c r="AE10" s="17"/>
      <c r="AF10" s="17">
        <v>0.25261314709928101</v>
      </c>
      <c r="AG10" s="17">
        <v>0.26430057161862502</v>
      </c>
      <c r="AH10" s="17">
        <v>0.13124792311309</v>
      </c>
      <c r="AI10" s="17"/>
      <c r="AJ10" s="17">
        <v>0.277747841275717</v>
      </c>
      <c r="AK10" s="17">
        <v>0.22339606362618</v>
      </c>
      <c r="AL10" s="17">
        <v>0.36774836760110002</v>
      </c>
      <c r="AM10" s="17">
        <v>0.120209307789525</v>
      </c>
      <c r="AN10" s="17">
        <v>0.107633844508122</v>
      </c>
      <c r="AO10" s="17"/>
      <c r="AP10" s="17">
        <v>0.26329110285650498</v>
      </c>
      <c r="AQ10" s="17">
        <v>0.23422554700742801</v>
      </c>
      <c r="AR10" s="17">
        <v>0.34788397088953199</v>
      </c>
      <c r="AS10" s="17">
        <v>0.29947056839208902</v>
      </c>
      <c r="AT10" s="17">
        <v>0.165588074536867</v>
      </c>
      <c r="AU10" s="17"/>
      <c r="AV10" s="17">
        <v>0.21921693681132001</v>
      </c>
      <c r="AW10" s="17">
        <v>0.25356571408005402</v>
      </c>
      <c r="AX10" s="17">
        <v>0.236485284206883</v>
      </c>
      <c r="AY10" s="17">
        <v>0.28072361098624499</v>
      </c>
      <c r="AZ10" s="17">
        <v>0.26903338096731</v>
      </c>
    </row>
    <row r="11" spans="2:52">
      <c r="B11" s="18" t="s">
        <v>358</v>
      </c>
      <c r="C11" s="17">
        <v>0.32548987059822299</v>
      </c>
      <c r="D11" s="17">
        <v>0.27855368416667697</v>
      </c>
      <c r="E11" s="17">
        <v>0.37177908693363698</v>
      </c>
      <c r="F11" s="17"/>
      <c r="G11" s="17">
        <v>0.29751264743980899</v>
      </c>
      <c r="H11" s="17">
        <v>0.306944669458182</v>
      </c>
      <c r="I11" s="17">
        <v>0.31341633608887298</v>
      </c>
      <c r="J11" s="17">
        <v>0.36824872442981599</v>
      </c>
      <c r="K11" s="17">
        <v>0.34830454828128199</v>
      </c>
      <c r="L11" s="17">
        <v>0.31949499267683101</v>
      </c>
      <c r="M11" s="17"/>
      <c r="N11" s="17">
        <v>0.27485301897119802</v>
      </c>
      <c r="O11" s="17">
        <v>0.35446952696961198</v>
      </c>
      <c r="P11" s="17">
        <v>0.37036872886490602</v>
      </c>
      <c r="Q11" s="17">
        <v>0.31293940851784002</v>
      </c>
      <c r="R11" s="17"/>
      <c r="S11" s="17">
        <v>0.31099112236141702</v>
      </c>
      <c r="T11" s="17">
        <v>0.30771095544474197</v>
      </c>
      <c r="U11" s="17">
        <v>0.295414764345175</v>
      </c>
      <c r="V11" s="17">
        <v>0.35490893176420102</v>
      </c>
      <c r="W11" s="17">
        <v>0.28169906408029399</v>
      </c>
      <c r="X11" s="17">
        <v>0.219617976977979</v>
      </c>
      <c r="Y11" s="17">
        <v>0.34826040060722602</v>
      </c>
      <c r="Z11" s="17">
        <v>0.43419411237633798</v>
      </c>
      <c r="AA11" s="17">
        <v>0.36479097830635399</v>
      </c>
      <c r="AB11" s="17">
        <v>0.31149612134698001</v>
      </c>
      <c r="AC11" s="17">
        <v>0.42176210419187099</v>
      </c>
      <c r="AD11" s="17">
        <v>0.444404869922711</v>
      </c>
      <c r="AE11" s="17"/>
      <c r="AF11" s="17">
        <v>0.31396578574035</v>
      </c>
      <c r="AG11" s="17">
        <v>0.32010863720231902</v>
      </c>
      <c r="AH11" s="17">
        <v>0.369472447244168</v>
      </c>
      <c r="AI11" s="17"/>
      <c r="AJ11" s="17">
        <v>0.29705005483624602</v>
      </c>
      <c r="AK11" s="17">
        <v>0.30628106948953399</v>
      </c>
      <c r="AL11" s="17">
        <v>0.243660813247425</v>
      </c>
      <c r="AM11" s="17">
        <v>0.34684657997386797</v>
      </c>
      <c r="AN11" s="17">
        <v>0.46724977884045199</v>
      </c>
      <c r="AO11" s="17"/>
      <c r="AP11" s="17">
        <v>0.28208074150905399</v>
      </c>
      <c r="AQ11" s="17">
        <v>0.35432504093560602</v>
      </c>
      <c r="AR11" s="17">
        <v>0.30583026203936797</v>
      </c>
      <c r="AS11" s="17">
        <v>0.32616269917721002</v>
      </c>
      <c r="AT11" s="17">
        <v>0.28884278052725099</v>
      </c>
      <c r="AU11" s="17"/>
      <c r="AV11" s="17">
        <v>0.31543103052826299</v>
      </c>
      <c r="AW11" s="17">
        <v>0.35990893179315803</v>
      </c>
      <c r="AX11" s="17">
        <v>0.35404708302673799</v>
      </c>
      <c r="AY11" s="17">
        <v>0.249259584725121</v>
      </c>
      <c r="AZ11" s="17">
        <v>0.122959630018027</v>
      </c>
    </row>
    <row r="12" spans="2:52">
      <c r="B12" s="18" t="s">
        <v>359</v>
      </c>
      <c r="C12" s="17">
        <v>3.2908389582248898E-2</v>
      </c>
      <c r="D12" s="17">
        <v>3.3658484178369197E-2</v>
      </c>
      <c r="E12" s="17">
        <v>3.2472872905304803E-2</v>
      </c>
      <c r="F12" s="17"/>
      <c r="G12" s="17">
        <v>4.6214475072823301E-2</v>
      </c>
      <c r="H12" s="17">
        <v>2.8950748125499502E-2</v>
      </c>
      <c r="I12" s="17">
        <v>4.7559355763917698E-2</v>
      </c>
      <c r="J12" s="17">
        <v>1.9182939798550701E-2</v>
      </c>
      <c r="K12" s="17">
        <v>1.5148581853295999E-2</v>
      </c>
      <c r="L12" s="17">
        <v>3.7498902695533097E-2</v>
      </c>
      <c r="M12" s="17"/>
      <c r="N12" s="17">
        <v>2.4978959593605299E-2</v>
      </c>
      <c r="O12" s="17">
        <v>3.05183156754598E-2</v>
      </c>
      <c r="P12" s="17">
        <v>3.6609676147376001E-2</v>
      </c>
      <c r="Q12" s="17">
        <v>4.1428999468517601E-2</v>
      </c>
      <c r="R12" s="17"/>
      <c r="S12" s="17">
        <v>1.83957769858932E-2</v>
      </c>
      <c r="T12" s="17">
        <v>2.97794296606003E-2</v>
      </c>
      <c r="U12" s="17">
        <v>2.50304872108249E-2</v>
      </c>
      <c r="V12" s="17">
        <v>2.47588154438373E-2</v>
      </c>
      <c r="W12" s="17">
        <v>8.2576872751041405E-2</v>
      </c>
      <c r="X12" s="17">
        <v>3.5038912772690299E-2</v>
      </c>
      <c r="Y12" s="17">
        <v>3.47108780278454E-2</v>
      </c>
      <c r="Z12" s="17">
        <v>2.2481512641913601E-2</v>
      </c>
      <c r="AA12" s="17">
        <v>3.6309332661780401E-2</v>
      </c>
      <c r="AB12" s="17">
        <v>4.0162074019343297E-2</v>
      </c>
      <c r="AC12" s="17">
        <v>2.78147052440317E-2</v>
      </c>
      <c r="AD12" s="17">
        <v>0</v>
      </c>
      <c r="AE12" s="17"/>
      <c r="AF12" s="17">
        <v>3.0150730392266099E-2</v>
      </c>
      <c r="AG12" s="17">
        <v>2.6300890537661301E-2</v>
      </c>
      <c r="AH12" s="17">
        <v>4.2333271419417402E-2</v>
      </c>
      <c r="AI12" s="17"/>
      <c r="AJ12" s="17">
        <v>1.9669698509509899E-2</v>
      </c>
      <c r="AK12" s="17">
        <v>3.5778020828068399E-2</v>
      </c>
      <c r="AL12" s="17">
        <v>3.9031419183870798E-2</v>
      </c>
      <c r="AM12" s="17">
        <v>0</v>
      </c>
      <c r="AN12" s="17">
        <v>4.6598724987714897E-2</v>
      </c>
      <c r="AO12" s="17"/>
      <c r="AP12" s="17">
        <v>3.2702647734680498E-2</v>
      </c>
      <c r="AQ12" s="17">
        <v>3.9408874594242298E-2</v>
      </c>
      <c r="AR12" s="17">
        <v>5.2192075013710003E-2</v>
      </c>
      <c r="AS12" s="17">
        <v>1.76578334287847E-2</v>
      </c>
      <c r="AT12" s="17">
        <v>1.2285731528444E-2</v>
      </c>
      <c r="AU12" s="17"/>
      <c r="AV12" s="17">
        <v>3.4910855423991798E-2</v>
      </c>
      <c r="AW12" s="17">
        <v>3.7135670919240603E-2</v>
      </c>
      <c r="AX12" s="17">
        <v>2.7083794135535699E-2</v>
      </c>
      <c r="AY12" s="17">
        <v>3.9423823231824702E-2</v>
      </c>
      <c r="AZ12" s="17">
        <v>0</v>
      </c>
    </row>
    <row r="13" spans="2:52" ht="30">
      <c r="B13" s="18" t="s">
        <v>360</v>
      </c>
      <c r="C13" s="17">
        <v>4.6974742440918503E-2</v>
      </c>
      <c r="D13" s="17">
        <v>4.9517261574990298E-2</v>
      </c>
      <c r="E13" s="17">
        <v>4.4870929772254702E-2</v>
      </c>
      <c r="F13" s="17"/>
      <c r="G13" s="17">
        <v>8.0672127112097605E-2</v>
      </c>
      <c r="H13" s="17">
        <v>5.68843284325347E-2</v>
      </c>
      <c r="I13" s="17">
        <v>4.9200871211222998E-2</v>
      </c>
      <c r="J13" s="17">
        <v>3.9066923637358003E-2</v>
      </c>
      <c r="K13" s="17">
        <v>3.9230267267448701E-2</v>
      </c>
      <c r="L13" s="17">
        <v>2.2646668074771E-2</v>
      </c>
      <c r="M13" s="17"/>
      <c r="N13" s="17">
        <v>3.3752544339664098E-2</v>
      </c>
      <c r="O13" s="17">
        <v>5.9831103619732998E-2</v>
      </c>
      <c r="P13" s="17">
        <v>6.4958656508867493E-2</v>
      </c>
      <c r="Q13" s="17">
        <v>3.1371311829982498E-2</v>
      </c>
      <c r="R13" s="17"/>
      <c r="S13" s="17">
        <v>6.0874576451729799E-2</v>
      </c>
      <c r="T13" s="17">
        <v>4.2849655697196197E-2</v>
      </c>
      <c r="U13" s="17">
        <v>3.8743359814893401E-2</v>
      </c>
      <c r="V13" s="17">
        <v>5.7361641004370002E-2</v>
      </c>
      <c r="W13" s="17">
        <v>0</v>
      </c>
      <c r="X13" s="17">
        <v>1.2613535469374699E-2</v>
      </c>
      <c r="Y13" s="17">
        <v>4.8149030842197599E-2</v>
      </c>
      <c r="Z13" s="17">
        <v>0.11200453156526299</v>
      </c>
      <c r="AA13" s="17">
        <v>3.7133184071187E-2</v>
      </c>
      <c r="AB13" s="17">
        <v>3.9374480403299703E-2</v>
      </c>
      <c r="AC13" s="17">
        <v>9.2367272181801297E-2</v>
      </c>
      <c r="AD13" s="17">
        <v>0.108272392307511</v>
      </c>
      <c r="AE13" s="17"/>
      <c r="AF13" s="17">
        <v>2.5566473597857499E-2</v>
      </c>
      <c r="AG13" s="17">
        <v>4.9039638636988701E-2</v>
      </c>
      <c r="AH13" s="17">
        <v>6.0030930871723197E-2</v>
      </c>
      <c r="AI13" s="17"/>
      <c r="AJ13" s="17">
        <v>3.65173506871522E-2</v>
      </c>
      <c r="AK13" s="17">
        <v>5.5098981286180203E-2</v>
      </c>
      <c r="AL13" s="17">
        <v>6.22742902790911E-2</v>
      </c>
      <c r="AM13" s="17">
        <v>0</v>
      </c>
      <c r="AN13" s="17">
        <v>2.8640572043216399E-2</v>
      </c>
      <c r="AO13" s="17"/>
      <c r="AP13" s="17">
        <v>3.4412784645875799E-2</v>
      </c>
      <c r="AQ13" s="17">
        <v>5.3400075292337701E-2</v>
      </c>
      <c r="AR13" s="17">
        <v>8.4869770844367406E-2</v>
      </c>
      <c r="AS13" s="17">
        <v>3.5356650678626499E-2</v>
      </c>
      <c r="AT13" s="17">
        <v>2.6695354532076901E-2</v>
      </c>
      <c r="AU13" s="17"/>
      <c r="AV13" s="17">
        <v>4.6883083041503397E-2</v>
      </c>
      <c r="AW13" s="17">
        <v>4.1978083968372E-2</v>
      </c>
      <c r="AX13" s="17">
        <v>5.5574460345139499E-2</v>
      </c>
      <c r="AY13" s="17">
        <v>4.3803182983238501E-2</v>
      </c>
      <c r="AZ13" s="17">
        <v>8.9971282449641005E-2</v>
      </c>
    </row>
    <row r="14" spans="2:52">
      <c r="B14" s="18" t="s">
        <v>361</v>
      </c>
      <c r="C14" s="17">
        <v>2.8017818850844999E-2</v>
      </c>
      <c r="D14" s="17">
        <v>2.2797744461734899E-2</v>
      </c>
      <c r="E14" s="17">
        <v>3.35468591500835E-2</v>
      </c>
      <c r="F14" s="17"/>
      <c r="G14" s="17">
        <v>2.9819169634245399E-2</v>
      </c>
      <c r="H14" s="17">
        <v>2.9506060690827101E-2</v>
      </c>
      <c r="I14" s="17">
        <v>3.1134297995340499E-2</v>
      </c>
      <c r="J14" s="17">
        <v>2.5739875451387E-2</v>
      </c>
      <c r="K14" s="17">
        <v>1.3630415606224499E-2</v>
      </c>
      <c r="L14" s="17">
        <v>3.4984854551434401E-2</v>
      </c>
      <c r="M14" s="17"/>
      <c r="N14" s="17">
        <v>2.03883026604748E-2</v>
      </c>
      <c r="O14" s="17">
        <v>2.6246410385444899E-2</v>
      </c>
      <c r="P14" s="17">
        <v>2.46456102504411E-2</v>
      </c>
      <c r="Q14" s="17">
        <v>4.2046280479287199E-2</v>
      </c>
      <c r="R14" s="17"/>
      <c r="S14" s="17">
        <v>3.8589730813770297E-2</v>
      </c>
      <c r="T14" s="17">
        <v>1.23688364394141E-2</v>
      </c>
      <c r="U14" s="17">
        <v>3.88770043371887E-2</v>
      </c>
      <c r="V14" s="17">
        <v>4.4099481381572603E-2</v>
      </c>
      <c r="W14" s="17">
        <v>3.58681665616567E-2</v>
      </c>
      <c r="X14" s="17">
        <v>3.33220899409312E-2</v>
      </c>
      <c r="Y14" s="17">
        <v>3.5890349891416602E-2</v>
      </c>
      <c r="Z14" s="17">
        <v>0</v>
      </c>
      <c r="AA14" s="17">
        <v>3.2422730375494403E-2</v>
      </c>
      <c r="AB14" s="17">
        <v>1.4726617353913601E-2</v>
      </c>
      <c r="AC14" s="17">
        <v>2.0864928204702499E-2</v>
      </c>
      <c r="AD14" s="17">
        <v>0</v>
      </c>
      <c r="AE14" s="17"/>
      <c r="AF14" s="17">
        <v>2.8592330856883001E-2</v>
      </c>
      <c r="AG14" s="17">
        <v>2.7614276768637001E-2</v>
      </c>
      <c r="AH14" s="17">
        <v>3.2732674233320401E-2</v>
      </c>
      <c r="AI14" s="17"/>
      <c r="AJ14" s="17">
        <v>2.1410542915169601E-2</v>
      </c>
      <c r="AK14" s="17">
        <v>3.2810247376868502E-2</v>
      </c>
      <c r="AL14" s="17">
        <v>0</v>
      </c>
      <c r="AM14" s="17">
        <v>0.27474160393675301</v>
      </c>
      <c r="AN14" s="17">
        <v>3.2243183445376897E-2</v>
      </c>
      <c r="AO14" s="17"/>
      <c r="AP14" s="17">
        <v>9.7196580021352407E-3</v>
      </c>
      <c r="AQ14" s="17">
        <v>2.8233308881123301E-2</v>
      </c>
      <c r="AR14" s="17">
        <v>0</v>
      </c>
      <c r="AS14" s="17">
        <v>4.6911974057778298E-2</v>
      </c>
      <c r="AT14" s="17">
        <v>4.5620573349258703E-2</v>
      </c>
      <c r="AU14" s="17"/>
      <c r="AV14" s="17">
        <v>2.6582521135873099E-2</v>
      </c>
      <c r="AW14" s="17">
        <v>2.8202793981028599E-2</v>
      </c>
      <c r="AX14" s="17">
        <v>3.07493615003183E-2</v>
      </c>
      <c r="AY14" s="17">
        <v>5.4850785293634003E-3</v>
      </c>
      <c r="AZ14" s="17">
        <v>8.8236330019900194E-2</v>
      </c>
    </row>
    <row r="15" spans="2:52">
      <c r="B15" s="18" t="s">
        <v>107</v>
      </c>
      <c r="C15" s="19">
        <v>0.18626682785423099</v>
      </c>
      <c r="D15" s="19">
        <v>0.148939329067172</v>
      </c>
      <c r="E15" s="19">
        <v>0.22357592175650801</v>
      </c>
      <c r="F15" s="19"/>
      <c r="G15" s="19">
        <v>0.11495138018656401</v>
      </c>
      <c r="H15" s="19">
        <v>0.188633405746991</v>
      </c>
      <c r="I15" s="19">
        <v>0.16414784724217399</v>
      </c>
      <c r="J15" s="19">
        <v>0.218283309864196</v>
      </c>
      <c r="K15" s="19">
        <v>0.25609716482255601</v>
      </c>
      <c r="L15" s="19">
        <v>0.180594024952455</v>
      </c>
      <c r="M15" s="19"/>
      <c r="N15" s="19">
        <v>0.157754592875647</v>
      </c>
      <c r="O15" s="19">
        <v>0.18658930935016699</v>
      </c>
      <c r="P15" s="19">
        <v>0.15480331127226901</v>
      </c>
      <c r="Q15" s="19">
        <v>0.24178542186023499</v>
      </c>
      <c r="R15" s="19"/>
      <c r="S15" s="19">
        <v>0.184895428877041</v>
      </c>
      <c r="T15" s="19">
        <v>0.20221660999421001</v>
      </c>
      <c r="U15" s="19">
        <v>0.23443803824864901</v>
      </c>
      <c r="V15" s="19">
        <v>0.157016629771001</v>
      </c>
      <c r="W15" s="19">
        <v>0.142366997231829</v>
      </c>
      <c r="X15" s="19">
        <v>0.240918709411691</v>
      </c>
      <c r="Y15" s="19">
        <v>0.20958371541527801</v>
      </c>
      <c r="Z15" s="19">
        <v>0.122198232453263</v>
      </c>
      <c r="AA15" s="19">
        <v>0.12860690535379801</v>
      </c>
      <c r="AB15" s="19">
        <v>0.23359339782018401</v>
      </c>
      <c r="AC15" s="19">
        <v>0.145264979580251</v>
      </c>
      <c r="AD15" s="19">
        <v>0.15320900805632801</v>
      </c>
      <c r="AE15" s="19"/>
      <c r="AF15" s="19">
        <v>0.172802393280617</v>
      </c>
      <c r="AG15" s="19">
        <v>0.18148870408095399</v>
      </c>
      <c r="AH15" s="19">
        <v>0.246483269104666</v>
      </c>
      <c r="AI15" s="19"/>
      <c r="AJ15" s="19">
        <v>0.17679940170893799</v>
      </c>
      <c r="AK15" s="19">
        <v>0.15048942566700901</v>
      </c>
      <c r="AL15" s="19">
        <v>0.17997897559127399</v>
      </c>
      <c r="AM15" s="19">
        <v>0.178463739818223</v>
      </c>
      <c r="AN15" s="19">
        <v>0.23778640531005901</v>
      </c>
      <c r="AO15" s="19"/>
      <c r="AP15" s="19">
        <v>0.14857426148833799</v>
      </c>
      <c r="AQ15" s="19">
        <v>0.129310358543859</v>
      </c>
      <c r="AR15" s="19">
        <v>0.12329884051461799</v>
      </c>
      <c r="AS15" s="19">
        <v>0.163616440086854</v>
      </c>
      <c r="AT15" s="19">
        <v>0.37390597447241197</v>
      </c>
      <c r="AU15" s="19"/>
      <c r="AV15" s="19">
        <v>0.19279294965413099</v>
      </c>
      <c r="AW15" s="19">
        <v>0.171039707337409</v>
      </c>
      <c r="AX15" s="19">
        <v>0.16363385380095699</v>
      </c>
      <c r="AY15" s="19">
        <v>0.153624142754367</v>
      </c>
      <c r="AZ15" s="19">
        <v>0.19434147757506601</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1074</v>
      </c>
      <c r="D7" s="10">
        <v>536</v>
      </c>
      <c r="E7" s="10">
        <v>534</v>
      </c>
      <c r="F7" s="10"/>
      <c r="G7" s="10">
        <v>134</v>
      </c>
      <c r="H7" s="10">
        <v>172</v>
      </c>
      <c r="I7" s="10">
        <v>184</v>
      </c>
      <c r="J7" s="10">
        <v>183</v>
      </c>
      <c r="K7" s="10">
        <v>151</v>
      </c>
      <c r="L7" s="10">
        <v>250</v>
      </c>
      <c r="M7" s="10"/>
      <c r="N7" s="10">
        <v>316</v>
      </c>
      <c r="O7" s="10">
        <v>288</v>
      </c>
      <c r="P7" s="10">
        <v>210</v>
      </c>
      <c r="Q7" s="10">
        <v>257</v>
      </c>
      <c r="R7" s="10"/>
      <c r="S7" s="10">
        <v>146</v>
      </c>
      <c r="T7" s="10">
        <v>155</v>
      </c>
      <c r="U7" s="10">
        <v>95</v>
      </c>
      <c r="V7" s="10">
        <v>90</v>
      </c>
      <c r="W7" s="10">
        <v>78</v>
      </c>
      <c r="X7" s="10">
        <v>93</v>
      </c>
      <c r="Y7" s="10">
        <v>99</v>
      </c>
      <c r="Z7" s="10">
        <v>46</v>
      </c>
      <c r="AA7" s="10">
        <v>113</v>
      </c>
      <c r="AB7" s="10">
        <v>82</v>
      </c>
      <c r="AC7" s="10">
        <v>46</v>
      </c>
      <c r="AD7" s="10">
        <v>31</v>
      </c>
      <c r="AE7" s="10"/>
      <c r="AF7" s="10">
        <v>373</v>
      </c>
      <c r="AG7" s="10">
        <v>449</v>
      </c>
      <c r="AH7" s="10">
        <v>169</v>
      </c>
      <c r="AI7" s="10"/>
      <c r="AJ7" s="10">
        <v>349</v>
      </c>
      <c r="AK7" s="10">
        <v>340</v>
      </c>
      <c r="AL7" s="10">
        <v>78</v>
      </c>
      <c r="AM7" s="10">
        <v>12</v>
      </c>
      <c r="AN7" s="10">
        <v>152</v>
      </c>
      <c r="AO7" s="10"/>
      <c r="AP7" s="10">
        <v>204</v>
      </c>
      <c r="AQ7" s="10">
        <v>432</v>
      </c>
      <c r="AR7" s="10">
        <v>76</v>
      </c>
      <c r="AS7" s="10">
        <v>121</v>
      </c>
      <c r="AT7" s="10">
        <v>91</v>
      </c>
      <c r="AU7" s="10"/>
      <c r="AV7" s="10">
        <v>286</v>
      </c>
      <c r="AW7" s="10">
        <v>227</v>
      </c>
      <c r="AX7" s="10">
        <v>298</v>
      </c>
      <c r="AY7" s="10">
        <v>116</v>
      </c>
      <c r="AZ7" s="10">
        <v>11</v>
      </c>
    </row>
    <row r="8" spans="2:52" ht="30" customHeight="1">
      <c r="B8" s="11" t="s">
        <v>68</v>
      </c>
      <c r="C8" s="11">
        <v>1082</v>
      </c>
      <c r="D8" s="11">
        <v>530</v>
      </c>
      <c r="E8" s="11">
        <v>548</v>
      </c>
      <c r="F8" s="11"/>
      <c r="G8" s="11">
        <v>148</v>
      </c>
      <c r="H8" s="11">
        <v>175</v>
      </c>
      <c r="I8" s="11">
        <v>183</v>
      </c>
      <c r="J8" s="11">
        <v>184</v>
      </c>
      <c r="K8" s="11">
        <v>149</v>
      </c>
      <c r="L8" s="11">
        <v>244</v>
      </c>
      <c r="M8" s="11"/>
      <c r="N8" s="11">
        <v>287</v>
      </c>
      <c r="O8" s="11">
        <v>266</v>
      </c>
      <c r="P8" s="11">
        <v>249</v>
      </c>
      <c r="Q8" s="11">
        <v>278</v>
      </c>
      <c r="R8" s="11"/>
      <c r="S8" s="11">
        <v>153</v>
      </c>
      <c r="T8" s="11">
        <v>148</v>
      </c>
      <c r="U8" s="11">
        <v>93</v>
      </c>
      <c r="V8" s="11">
        <v>87</v>
      </c>
      <c r="W8" s="11">
        <v>74</v>
      </c>
      <c r="X8" s="11">
        <v>97</v>
      </c>
      <c r="Y8" s="11">
        <v>91</v>
      </c>
      <c r="Z8" s="11">
        <v>42</v>
      </c>
      <c r="AA8" s="11">
        <v>112</v>
      </c>
      <c r="AB8" s="11">
        <v>104</v>
      </c>
      <c r="AC8" s="11">
        <v>47</v>
      </c>
      <c r="AD8" s="11">
        <v>35</v>
      </c>
      <c r="AE8" s="11"/>
      <c r="AF8" s="11">
        <v>366</v>
      </c>
      <c r="AG8" s="11">
        <v>455</v>
      </c>
      <c r="AH8" s="11">
        <v>173</v>
      </c>
      <c r="AI8" s="11"/>
      <c r="AJ8" s="11">
        <v>338</v>
      </c>
      <c r="AK8" s="11">
        <v>346</v>
      </c>
      <c r="AL8" s="11">
        <v>75</v>
      </c>
      <c r="AM8" s="11">
        <v>12</v>
      </c>
      <c r="AN8" s="11">
        <v>156</v>
      </c>
      <c r="AO8" s="11"/>
      <c r="AP8" s="11">
        <v>197</v>
      </c>
      <c r="AQ8" s="11">
        <v>444</v>
      </c>
      <c r="AR8" s="11">
        <v>72</v>
      </c>
      <c r="AS8" s="11">
        <v>119</v>
      </c>
      <c r="AT8" s="11">
        <v>90</v>
      </c>
      <c r="AU8" s="11"/>
      <c r="AV8" s="11">
        <v>300</v>
      </c>
      <c r="AW8" s="11">
        <v>234</v>
      </c>
      <c r="AX8" s="11">
        <v>294</v>
      </c>
      <c r="AY8" s="11">
        <v>109</v>
      </c>
      <c r="AZ8" s="11">
        <v>9</v>
      </c>
    </row>
    <row r="9" spans="2:52">
      <c r="B9" s="18" t="s">
        <v>356</v>
      </c>
      <c r="C9" s="17">
        <v>0.15546640657447799</v>
      </c>
      <c r="D9" s="17">
        <v>0.17672314164404801</v>
      </c>
      <c r="E9" s="17">
        <v>0.136188154269552</v>
      </c>
      <c r="F9" s="17"/>
      <c r="G9" s="17">
        <v>0.24303587326244999</v>
      </c>
      <c r="H9" s="17">
        <v>0.20714950099110199</v>
      </c>
      <c r="I9" s="17">
        <v>0.14154108239653501</v>
      </c>
      <c r="J9" s="17">
        <v>0.12557472513183299</v>
      </c>
      <c r="K9" s="17">
        <v>0.12841953070529899</v>
      </c>
      <c r="L9" s="17">
        <v>0.114812609726719</v>
      </c>
      <c r="M9" s="17"/>
      <c r="N9" s="17">
        <v>0.146810450657541</v>
      </c>
      <c r="O9" s="17">
        <v>0.16978080704533599</v>
      </c>
      <c r="P9" s="17">
        <v>0.18013724530616501</v>
      </c>
      <c r="Q9" s="17">
        <v>0.12658163192726099</v>
      </c>
      <c r="R9" s="17"/>
      <c r="S9" s="17">
        <v>0.19486740064475799</v>
      </c>
      <c r="T9" s="17">
        <v>0.176087430457008</v>
      </c>
      <c r="U9" s="17">
        <v>0.10063500071725499</v>
      </c>
      <c r="V9" s="17">
        <v>0.141594003457125</v>
      </c>
      <c r="W9" s="17">
        <v>0.19511358545037399</v>
      </c>
      <c r="X9" s="17">
        <v>0.13582748531365599</v>
      </c>
      <c r="Y9" s="17">
        <v>0.120262594133367</v>
      </c>
      <c r="Z9" s="17">
        <v>0.24008441879645201</v>
      </c>
      <c r="AA9" s="17">
        <v>0.178460057004592</v>
      </c>
      <c r="AB9" s="17">
        <v>0.13176350179589799</v>
      </c>
      <c r="AC9" s="17">
        <v>0.15044874049272</v>
      </c>
      <c r="AD9" s="17">
        <v>3.94826716572175E-2</v>
      </c>
      <c r="AE9" s="17"/>
      <c r="AF9" s="17">
        <v>0.15434594679119801</v>
      </c>
      <c r="AG9" s="17">
        <v>0.16003585341978699</v>
      </c>
      <c r="AH9" s="17">
        <v>0.152159901298865</v>
      </c>
      <c r="AI9" s="17"/>
      <c r="AJ9" s="17">
        <v>0.17219978621149901</v>
      </c>
      <c r="AK9" s="17">
        <v>0.17731512587491699</v>
      </c>
      <c r="AL9" s="17">
        <v>0.10844874292856101</v>
      </c>
      <c r="AM9" s="17">
        <v>0.43243211149880201</v>
      </c>
      <c r="AN9" s="17">
        <v>9.9963486889155101E-2</v>
      </c>
      <c r="AO9" s="17"/>
      <c r="AP9" s="17">
        <v>0.20938397614484799</v>
      </c>
      <c r="AQ9" s="17">
        <v>0.17857105305410101</v>
      </c>
      <c r="AR9" s="17">
        <v>0.104864024881381</v>
      </c>
      <c r="AS9" s="17">
        <v>0.18432341801180599</v>
      </c>
      <c r="AT9" s="17">
        <v>7.1947837344280799E-2</v>
      </c>
      <c r="AU9" s="17"/>
      <c r="AV9" s="17">
        <v>0.178478471465468</v>
      </c>
      <c r="AW9" s="17">
        <v>0.12455342169687</v>
      </c>
      <c r="AX9" s="17">
        <v>0.14907325835597299</v>
      </c>
      <c r="AY9" s="17">
        <v>0.199663469073215</v>
      </c>
      <c r="AZ9" s="17">
        <v>0.143717328672229</v>
      </c>
    </row>
    <row r="10" spans="2:52">
      <c r="B10" s="18" t="s">
        <v>357</v>
      </c>
      <c r="C10" s="17">
        <v>0.23013453941345599</v>
      </c>
      <c r="D10" s="17">
        <v>0.27520270657303503</v>
      </c>
      <c r="E10" s="17">
        <v>0.183944078759186</v>
      </c>
      <c r="F10" s="17"/>
      <c r="G10" s="17">
        <v>0.25224798903892398</v>
      </c>
      <c r="H10" s="17">
        <v>0.232810444315</v>
      </c>
      <c r="I10" s="17">
        <v>0.23907584044254801</v>
      </c>
      <c r="J10" s="17">
        <v>0.26069595974056398</v>
      </c>
      <c r="K10" s="17">
        <v>0.21819551773255899</v>
      </c>
      <c r="L10" s="17">
        <v>0.192371217322994</v>
      </c>
      <c r="M10" s="17"/>
      <c r="N10" s="17">
        <v>0.28142872012020598</v>
      </c>
      <c r="O10" s="17">
        <v>0.20573588412403701</v>
      </c>
      <c r="P10" s="17">
        <v>0.22249518277716601</v>
      </c>
      <c r="Q10" s="17">
        <v>0.20990860356971699</v>
      </c>
      <c r="R10" s="17"/>
      <c r="S10" s="17">
        <v>0.26957838825665797</v>
      </c>
      <c r="T10" s="17">
        <v>0.17646711719875599</v>
      </c>
      <c r="U10" s="17">
        <v>0.179017880725996</v>
      </c>
      <c r="V10" s="17">
        <v>0.28187714248551698</v>
      </c>
      <c r="W10" s="17">
        <v>0.22358281141627401</v>
      </c>
      <c r="X10" s="17">
        <v>0.25725209623758299</v>
      </c>
      <c r="Y10" s="17">
        <v>0.16039237111464</v>
      </c>
      <c r="Z10" s="17">
        <v>0.27198733671672598</v>
      </c>
      <c r="AA10" s="17">
        <v>0.281993971881704</v>
      </c>
      <c r="AB10" s="17">
        <v>0.24502087538818301</v>
      </c>
      <c r="AC10" s="17">
        <v>0.11926659758456699</v>
      </c>
      <c r="AD10" s="17">
        <v>0.29965934850236198</v>
      </c>
      <c r="AE10" s="17"/>
      <c r="AF10" s="17">
        <v>0.21056689304890799</v>
      </c>
      <c r="AG10" s="17">
        <v>0.253950941726999</v>
      </c>
      <c r="AH10" s="17">
        <v>0.22661256251905901</v>
      </c>
      <c r="AI10" s="17"/>
      <c r="AJ10" s="17">
        <v>0.243964285442756</v>
      </c>
      <c r="AK10" s="17">
        <v>0.24023716254003899</v>
      </c>
      <c r="AL10" s="17">
        <v>0.30308454588918599</v>
      </c>
      <c r="AM10" s="17">
        <v>7.4685338379195207E-2</v>
      </c>
      <c r="AN10" s="17">
        <v>0.207567116782919</v>
      </c>
      <c r="AO10" s="17"/>
      <c r="AP10" s="17">
        <v>0.23539956403543</v>
      </c>
      <c r="AQ10" s="17">
        <v>0.226847891507855</v>
      </c>
      <c r="AR10" s="17">
        <v>0.235580129270722</v>
      </c>
      <c r="AS10" s="17">
        <v>0.25335505018501298</v>
      </c>
      <c r="AT10" s="17">
        <v>0.209296238615684</v>
      </c>
      <c r="AU10" s="17"/>
      <c r="AV10" s="17">
        <v>0.19764307508346099</v>
      </c>
      <c r="AW10" s="17">
        <v>0.22366944132984001</v>
      </c>
      <c r="AX10" s="17">
        <v>0.26116172466000498</v>
      </c>
      <c r="AY10" s="17">
        <v>0.26333273872836799</v>
      </c>
      <c r="AZ10" s="17">
        <v>0.17598380627591501</v>
      </c>
    </row>
    <row r="11" spans="2:52">
      <c r="B11" s="18" t="s">
        <v>358</v>
      </c>
      <c r="C11" s="17">
        <v>0.228286942971519</v>
      </c>
      <c r="D11" s="17">
        <v>0.20332866534504099</v>
      </c>
      <c r="E11" s="17">
        <v>0.25427970419917201</v>
      </c>
      <c r="F11" s="17"/>
      <c r="G11" s="17">
        <v>0.19467079023446501</v>
      </c>
      <c r="H11" s="17">
        <v>0.24281150837163601</v>
      </c>
      <c r="I11" s="17">
        <v>0.316954995259699</v>
      </c>
      <c r="J11" s="17">
        <v>0.20803283072550499</v>
      </c>
      <c r="K11" s="17">
        <v>0.21959946894384</v>
      </c>
      <c r="L11" s="17">
        <v>0.19231011553893901</v>
      </c>
      <c r="M11" s="17"/>
      <c r="N11" s="17">
        <v>0.205590576106147</v>
      </c>
      <c r="O11" s="17">
        <v>0.21926860591502101</v>
      </c>
      <c r="P11" s="17">
        <v>0.28765644534602502</v>
      </c>
      <c r="Q11" s="17">
        <v>0.20614355661450701</v>
      </c>
      <c r="R11" s="17"/>
      <c r="S11" s="17">
        <v>0.20446134853199499</v>
      </c>
      <c r="T11" s="17">
        <v>0.202152497576775</v>
      </c>
      <c r="U11" s="17">
        <v>0.22974234857582199</v>
      </c>
      <c r="V11" s="17">
        <v>0.1913731046213</v>
      </c>
      <c r="W11" s="17">
        <v>0.20944813059193801</v>
      </c>
      <c r="X11" s="17">
        <v>0.21959397526316199</v>
      </c>
      <c r="Y11" s="17">
        <v>0.21388526499608601</v>
      </c>
      <c r="Z11" s="17">
        <v>0.16958740145531601</v>
      </c>
      <c r="AA11" s="17">
        <v>0.17835730600268099</v>
      </c>
      <c r="AB11" s="17">
        <v>0.376112180259496</v>
      </c>
      <c r="AC11" s="17">
        <v>0.31724952816205099</v>
      </c>
      <c r="AD11" s="17">
        <v>0.30385358919740502</v>
      </c>
      <c r="AE11" s="17"/>
      <c r="AF11" s="17">
        <v>0.25733374558070798</v>
      </c>
      <c r="AG11" s="17">
        <v>0.22128231606614299</v>
      </c>
      <c r="AH11" s="17">
        <v>0.19992930860629299</v>
      </c>
      <c r="AI11" s="17"/>
      <c r="AJ11" s="17">
        <v>0.213957959642774</v>
      </c>
      <c r="AK11" s="17">
        <v>0.24054568920851799</v>
      </c>
      <c r="AL11" s="17">
        <v>0.12755759323305499</v>
      </c>
      <c r="AM11" s="17">
        <v>0.23006695996464199</v>
      </c>
      <c r="AN11" s="17">
        <v>0.21869703522220801</v>
      </c>
      <c r="AO11" s="17"/>
      <c r="AP11" s="17">
        <v>0.210053461946314</v>
      </c>
      <c r="AQ11" s="17">
        <v>0.26518180734094099</v>
      </c>
      <c r="AR11" s="17">
        <v>0.105643401392088</v>
      </c>
      <c r="AS11" s="17">
        <v>0.238382125408067</v>
      </c>
      <c r="AT11" s="17">
        <v>0.18402100784307199</v>
      </c>
      <c r="AU11" s="17"/>
      <c r="AV11" s="17">
        <v>0.223917063055355</v>
      </c>
      <c r="AW11" s="17">
        <v>0.246456030075207</v>
      </c>
      <c r="AX11" s="17">
        <v>0.232105688589684</v>
      </c>
      <c r="AY11" s="17">
        <v>0.179588545212191</v>
      </c>
      <c r="AZ11" s="17">
        <v>0.52071722815204602</v>
      </c>
    </row>
    <row r="12" spans="2:52">
      <c r="B12" s="18" t="s">
        <v>359</v>
      </c>
      <c r="C12" s="17">
        <v>2.2744400598314202E-2</v>
      </c>
      <c r="D12" s="17">
        <v>2.1299614638520099E-2</v>
      </c>
      <c r="E12" s="17">
        <v>2.4326949543679699E-2</v>
      </c>
      <c r="F12" s="17"/>
      <c r="G12" s="17">
        <v>1.85065676730105E-2</v>
      </c>
      <c r="H12" s="17">
        <v>4.71817852819102E-2</v>
      </c>
      <c r="I12" s="17">
        <v>0</v>
      </c>
      <c r="J12" s="17">
        <v>1.09690049507288E-2</v>
      </c>
      <c r="K12" s="17">
        <v>2.0668326440353001E-2</v>
      </c>
      <c r="L12" s="17">
        <v>3.5036032104892298E-2</v>
      </c>
      <c r="M12" s="17"/>
      <c r="N12" s="17">
        <v>3.4351077314607299E-2</v>
      </c>
      <c r="O12" s="17">
        <v>1.44224241715328E-2</v>
      </c>
      <c r="P12" s="17">
        <v>4.5277491220496796E-3</v>
      </c>
      <c r="Q12" s="17">
        <v>3.5293908242065401E-2</v>
      </c>
      <c r="R12" s="17"/>
      <c r="S12" s="17">
        <v>2.6699381315475001E-2</v>
      </c>
      <c r="T12" s="17">
        <v>1.2517495237286199E-2</v>
      </c>
      <c r="U12" s="17">
        <v>6.2678327054484201E-2</v>
      </c>
      <c r="V12" s="17">
        <v>2.8774868638830501E-2</v>
      </c>
      <c r="W12" s="17">
        <v>1.24397355184802E-2</v>
      </c>
      <c r="X12" s="17">
        <v>1.95413964990803E-2</v>
      </c>
      <c r="Y12" s="17">
        <v>2.1721454891157298E-2</v>
      </c>
      <c r="Z12" s="17">
        <v>2.57742423939562E-2</v>
      </c>
      <c r="AA12" s="17">
        <v>1.8298910534174598E-2</v>
      </c>
      <c r="AB12" s="17">
        <v>1.14379694359544E-2</v>
      </c>
      <c r="AC12" s="17">
        <v>2.6794736867876701E-2</v>
      </c>
      <c r="AD12" s="17">
        <v>0</v>
      </c>
      <c r="AE12" s="17"/>
      <c r="AF12" s="17">
        <v>3.4289478568887699E-2</v>
      </c>
      <c r="AG12" s="17">
        <v>1.5041895654449199E-2</v>
      </c>
      <c r="AH12" s="17">
        <v>1.47777724766378E-2</v>
      </c>
      <c r="AI12" s="17"/>
      <c r="AJ12" s="17">
        <v>3.6464771483944503E-2</v>
      </c>
      <c r="AK12" s="17">
        <v>1.8020921626013198E-2</v>
      </c>
      <c r="AL12" s="17">
        <v>2.14834324962823E-2</v>
      </c>
      <c r="AM12" s="17">
        <v>0</v>
      </c>
      <c r="AN12" s="17">
        <v>1.4649727066771499E-2</v>
      </c>
      <c r="AO12" s="17"/>
      <c r="AP12" s="17">
        <v>2.5906349999917699E-2</v>
      </c>
      <c r="AQ12" s="17">
        <v>1.22428381773291E-2</v>
      </c>
      <c r="AR12" s="17">
        <v>7.1791835742529495E-2</v>
      </c>
      <c r="AS12" s="17">
        <v>3.2635178774339899E-2</v>
      </c>
      <c r="AT12" s="17">
        <v>9.4486899703848104E-3</v>
      </c>
      <c r="AU12" s="17"/>
      <c r="AV12" s="17">
        <v>3.05652647536587E-2</v>
      </c>
      <c r="AW12" s="17">
        <v>2.0253968707897401E-2</v>
      </c>
      <c r="AX12" s="17">
        <v>2.1722153658734301E-2</v>
      </c>
      <c r="AY12" s="17">
        <v>1.18977929978902E-2</v>
      </c>
      <c r="AZ12" s="17">
        <v>0</v>
      </c>
    </row>
    <row r="13" spans="2:52" ht="30">
      <c r="B13" s="18" t="s">
        <v>360</v>
      </c>
      <c r="C13" s="17">
        <v>7.1267061784270197E-2</v>
      </c>
      <c r="D13" s="17">
        <v>7.8405586015814904E-2</v>
      </c>
      <c r="E13" s="17">
        <v>6.4948709617429004E-2</v>
      </c>
      <c r="F13" s="17"/>
      <c r="G13" s="17">
        <v>0.123958994573002</v>
      </c>
      <c r="H13" s="17">
        <v>7.2553883468147395E-2</v>
      </c>
      <c r="I13" s="17">
        <v>6.0741058618251603E-2</v>
      </c>
      <c r="J13" s="17">
        <v>5.2289516913942603E-2</v>
      </c>
      <c r="K13" s="17">
        <v>6.49723781511031E-2</v>
      </c>
      <c r="L13" s="17">
        <v>6.4393686078913506E-2</v>
      </c>
      <c r="M13" s="17"/>
      <c r="N13" s="17">
        <v>8.0238615468236102E-2</v>
      </c>
      <c r="O13" s="17">
        <v>7.3414042896982501E-2</v>
      </c>
      <c r="P13" s="17">
        <v>8.6957130627151505E-2</v>
      </c>
      <c r="Q13" s="17">
        <v>4.6678548281077502E-2</v>
      </c>
      <c r="R13" s="17"/>
      <c r="S13" s="17">
        <v>0.102123899434842</v>
      </c>
      <c r="T13" s="17">
        <v>6.0227029310305699E-2</v>
      </c>
      <c r="U13" s="17">
        <v>9.9790340475835002E-2</v>
      </c>
      <c r="V13" s="17">
        <v>5.3373252452289202E-2</v>
      </c>
      <c r="W13" s="17">
        <v>5.6169183515157997E-2</v>
      </c>
      <c r="X13" s="17">
        <v>3.9419509560489799E-2</v>
      </c>
      <c r="Y13" s="17">
        <v>6.5513145885542801E-2</v>
      </c>
      <c r="Z13" s="17">
        <v>4.8650813997771998E-2</v>
      </c>
      <c r="AA13" s="17">
        <v>5.9638406257650503E-2</v>
      </c>
      <c r="AB13" s="17">
        <v>5.3827554388996203E-2</v>
      </c>
      <c r="AC13" s="17">
        <v>9.2128182062449396E-2</v>
      </c>
      <c r="AD13" s="17">
        <v>0.17737876395350299</v>
      </c>
      <c r="AE13" s="17"/>
      <c r="AF13" s="17">
        <v>3.5715047512660802E-2</v>
      </c>
      <c r="AG13" s="17">
        <v>9.6664798281409101E-2</v>
      </c>
      <c r="AH13" s="17">
        <v>5.56193919040315E-2</v>
      </c>
      <c r="AI13" s="17"/>
      <c r="AJ13" s="17">
        <v>5.1478692497670203E-2</v>
      </c>
      <c r="AK13" s="17">
        <v>9.2553367073746895E-2</v>
      </c>
      <c r="AL13" s="17">
        <v>0.118010690304005</v>
      </c>
      <c r="AM13" s="17">
        <v>0</v>
      </c>
      <c r="AN13" s="17">
        <v>3.6473670012846501E-2</v>
      </c>
      <c r="AO13" s="17"/>
      <c r="AP13" s="17">
        <v>5.9766133899402697E-2</v>
      </c>
      <c r="AQ13" s="17">
        <v>8.2931165803959997E-2</v>
      </c>
      <c r="AR13" s="17">
        <v>7.7092421336826894E-2</v>
      </c>
      <c r="AS13" s="17">
        <v>3.7257688079251297E-2</v>
      </c>
      <c r="AT13" s="17">
        <v>5.1211164751151901E-2</v>
      </c>
      <c r="AU13" s="17"/>
      <c r="AV13" s="17">
        <v>5.8174836413548099E-2</v>
      </c>
      <c r="AW13" s="17">
        <v>6.7426335550855407E-2</v>
      </c>
      <c r="AX13" s="17">
        <v>8.8628088427700896E-2</v>
      </c>
      <c r="AY13" s="17">
        <v>6.6481878365216698E-2</v>
      </c>
      <c r="AZ13" s="17">
        <v>0</v>
      </c>
    </row>
    <row r="14" spans="2:52">
      <c r="B14" s="18" t="s">
        <v>361</v>
      </c>
      <c r="C14" s="17">
        <v>2.8401627895783599E-2</v>
      </c>
      <c r="D14" s="17">
        <v>2.42562581029463E-2</v>
      </c>
      <c r="E14" s="17">
        <v>3.2641055338454301E-2</v>
      </c>
      <c r="F14" s="17"/>
      <c r="G14" s="17">
        <v>4.5343622294633901E-2</v>
      </c>
      <c r="H14" s="17">
        <v>5.4438299646282398E-2</v>
      </c>
      <c r="I14" s="17">
        <v>2.0229300275907299E-2</v>
      </c>
      <c r="J14" s="17">
        <v>3.4267217416540499E-2</v>
      </c>
      <c r="K14" s="17">
        <v>2.43153729581926E-2</v>
      </c>
      <c r="L14" s="17">
        <v>3.7179592190392402E-3</v>
      </c>
      <c r="M14" s="17"/>
      <c r="N14" s="17">
        <v>6.5224660554941E-3</v>
      </c>
      <c r="O14" s="17">
        <v>3.5459325687344299E-2</v>
      </c>
      <c r="P14" s="17">
        <v>2.819048872547E-2</v>
      </c>
      <c r="Q14" s="17">
        <v>4.4768893975235903E-2</v>
      </c>
      <c r="R14" s="17"/>
      <c r="S14" s="17">
        <v>2.1183154259164502E-2</v>
      </c>
      <c r="T14" s="17">
        <v>3.6559897913759097E-2</v>
      </c>
      <c r="U14" s="17">
        <v>4.2895501830732798E-2</v>
      </c>
      <c r="V14" s="17">
        <v>3.7695434662777999E-2</v>
      </c>
      <c r="W14" s="17">
        <v>3.7844942703514399E-2</v>
      </c>
      <c r="X14" s="17">
        <v>4.26330207796706E-2</v>
      </c>
      <c r="Y14" s="17">
        <v>2.1492334925706399E-2</v>
      </c>
      <c r="Z14" s="17">
        <v>0</v>
      </c>
      <c r="AA14" s="17">
        <v>2.90413850817537E-2</v>
      </c>
      <c r="AB14" s="17">
        <v>2.5601267555923901E-2</v>
      </c>
      <c r="AC14" s="17">
        <v>0</v>
      </c>
      <c r="AD14" s="17">
        <v>0</v>
      </c>
      <c r="AE14" s="17"/>
      <c r="AF14" s="17">
        <v>2.2776211497818898E-2</v>
      </c>
      <c r="AG14" s="17">
        <v>2.0440917668164801E-2</v>
      </c>
      <c r="AH14" s="17">
        <v>3.0737850461837999E-2</v>
      </c>
      <c r="AI14" s="17"/>
      <c r="AJ14" s="17">
        <v>1.5478448254121001E-2</v>
      </c>
      <c r="AK14" s="17">
        <v>1.9638242613947799E-2</v>
      </c>
      <c r="AL14" s="17">
        <v>5.3265238445333603E-2</v>
      </c>
      <c r="AM14" s="17">
        <v>9.7561299721225306E-2</v>
      </c>
      <c r="AN14" s="17">
        <v>4.20071864437324E-2</v>
      </c>
      <c r="AO14" s="17"/>
      <c r="AP14" s="17">
        <v>5.2863545660294803E-3</v>
      </c>
      <c r="AQ14" s="17">
        <v>3.4358453776604903E-2</v>
      </c>
      <c r="AR14" s="17">
        <v>4.1203876210082098E-2</v>
      </c>
      <c r="AS14" s="17">
        <v>2.8262123806883099E-2</v>
      </c>
      <c r="AT14" s="17">
        <v>3.6399764222387103E-2</v>
      </c>
      <c r="AU14" s="17"/>
      <c r="AV14" s="17">
        <v>3.0811986824278499E-2</v>
      </c>
      <c r="AW14" s="17">
        <v>2.2666008774781699E-2</v>
      </c>
      <c r="AX14" s="17">
        <v>3.4544786782381001E-2</v>
      </c>
      <c r="AY14" s="17">
        <v>2.5768960761857199E-2</v>
      </c>
      <c r="AZ14" s="17">
        <v>0</v>
      </c>
    </row>
    <row r="15" spans="2:52">
      <c r="B15" s="18" t="s">
        <v>107</v>
      </c>
      <c r="C15" s="19">
        <v>0.26369902076217899</v>
      </c>
      <c r="D15" s="19">
        <v>0.22078402768059499</v>
      </c>
      <c r="E15" s="19">
        <v>0.30367134827252701</v>
      </c>
      <c r="F15" s="19"/>
      <c r="G15" s="19">
        <v>0.122236162923514</v>
      </c>
      <c r="H15" s="19">
        <v>0.14305457792592199</v>
      </c>
      <c r="I15" s="19">
        <v>0.22145772300705899</v>
      </c>
      <c r="J15" s="19">
        <v>0.30817074512088499</v>
      </c>
      <c r="K15" s="19">
        <v>0.32382940506865399</v>
      </c>
      <c r="L15" s="19">
        <v>0.39735838000850299</v>
      </c>
      <c r="M15" s="19"/>
      <c r="N15" s="19">
        <v>0.24505809427777001</v>
      </c>
      <c r="O15" s="19">
        <v>0.28191891015974602</v>
      </c>
      <c r="P15" s="19">
        <v>0.19003575809597201</v>
      </c>
      <c r="Q15" s="19">
        <v>0.33062485739013497</v>
      </c>
      <c r="R15" s="19"/>
      <c r="S15" s="19">
        <v>0.18108642755710599</v>
      </c>
      <c r="T15" s="19">
        <v>0.33598853230610998</v>
      </c>
      <c r="U15" s="19">
        <v>0.285240600619875</v>
      </c>
      <c r="V15" s="19">
        <v>0.26531219368216102</v>
      </c>
      <c r="W15" s="19">
        <v>0.265401610804262</v>
      </c>
      <c r="X15" s="19">
        <v>0.28573251634635799</v>
      </c>
      <c r="Y15" s="19">
        <v>0.39673283405350102</v>
      </c>
      <c r="Z15" s="19">
        <v>0.243915786639778</v>
      </c>
      <c r="AA15" s="19">
        <v>0.25420996323744399</v>
      </c>
      <c r="AB15" s="19">
        <v>0.156236651175549</v>
      </c>
      <c r="AC15" s="19">
        <v>0.294112214830337</v>
      </c>
      <c r="AD15" s="19">
        <v>0.17962562668951201</v>
      </c>
      <c r="AE15" s="19"/>
      <c r="AF15" s="19">
        <v>0.28497267699981799</v>
      </c>
      <c r="AG15" s="19">
        <v>0.232583277183048</v>
      </c>
      <c r="AH15" s="19">
        <v>0.32016321273327503</v>
      </c>
      <c r="AI15" s="19"/>
      <c r="AJ15" s="19">
        <v>0.26645605646723602</v>
      </c>
      <c r="AK15" s="19">
        <v>0.21168949106281801</v>
      </c>
      <c r="AL15" s="19">
        <v>0.26814975670357799</v>
      </c>
      <c r="AM15" s="19">
        <v>0.16525429043613599</v>
      </c>
      <c r="AN15" s="19">
        <v>0.380641777582368</v>
      </c>
      <c r="AO15" s="19"/>
      <c r="AP15" s="19">
        <v>0.25420415940805702</v>
      </c>
      <c r="AQ15" s="19">
        <v>0.19986679033920901</v>
      </c>
      <c r="AR15" s="19">
        <v>0.36382431116636998</v>
      </c>
      <c r="AS15" s="19">
        <v>0.22578441573464</v>
      </c>
      <c r="AT15" s="19">
        <v>0.437675297253039</v>
      </c>
      <c r="AU15" s="19"/>
      <c r="AV15" s="19">
        <v>0.28040930240423101</v>
      </c>
      <c r="AW15" s="19">
        <v>0.294974793864549</v>
      </c>
      <c r="AX15" s="19">
        <v>0.21276429952552101</v>
      </c>
      <c r="AY15" s="19">
        <v>0.25326661486126301</v>
      </c>
      <c r="AZ15" s="19">
        <v>0.15958163689981</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1016</v>
      </c>
      <c r="D7" s="10">
        <v>520</v>
      </c>
      <c r="E7" s="10">
        <v>492</v>
      </c>
      <c r="F7" s="10"/>
      <c r="G7" s="10">
        <v>142</v>
      </c>
      <c r="H7" s="10">
        <v>175</v>
      </c>
      <c r="I7" s="10">
        <v>181</v>
      </c>
      <c r="J7" s="10">
        <v>162</v>
      </c>
      <c r="K7" s="10">
        <v>134</v>
      </c>
      <c r="L7" s="10">
        <v>222</v>
      </c>
      <c r="M7" s="10"/>
      <c r="N7" s="10">
        <v>307</v>
      </c>
      <c r="O7" s="10">
        <v>269</v>
      </c>
      <c r="P7" s="10">
        <v>181</v>
      </c>
      <c r="Q7" s="10">
        <v>255</v>
      </c>
      <c r="R7" s="10"/>
      <c r="S7" s="10">
        <v>156</v>
      </c>
      <c r="T7" s="10">
        <v>141</v>
      </c>
      <c r="U7" s="10">
        <v>78</v>
      </c>
      <c r="V7" s="10">
        <v>82</v>
      </c>
      <c r="W7" s="10">
        <v>72</v>
      </c>
      <c r="X7" s="10">
        <v>98</v>
      </c>
      <c r="Y7" s="10">
        <v>91</v>
      </c>
      <c r="Z7" s="10">
        <v>51</v>
      </c>
      <c r="AA7" s="10">
        <v>112</v>
      </c>
      <c r="AB7" s="10">
        <v>63</v>
      </c>
      <c r="AC7" s="10">
        <v>45</v>
      </c>
      <c r="AD7" s="10">
        <v>27</v>
      </c>
      <c r="AE7" s="10"/>
      <c r="AF7" s="10">
        <v>338</v>
      </c>
      <c r="AG7" s="10">
        <v>421</v>
      </c>
      <c r="AH7" s="10">
        <v>161</v>
      </c>
      <c r="AI7" s="10"/>
      <c r="AJ7" s="10">
        <v>331</v>
      </c>
      <c r="AK7" s="10">
        <v>303</v>
      </c>
      <c r="AL7" s="10">
        <v>73</v>
      </c>
      <c r="AM7" s="10">
        <v>12</v>
      </c>
      <c r="AN7" s="10">
        <v>155</v>
      </c>
      <c r="AO7" s="10"/>
      <c r="AP7" s="10">
        <v>196</v>
      </c>
      <c r="AQ7" s="10">
        <v>387</v>
      </c>
      <c r="AR7" s="10">
        <v>73</v>
      </c>
      <c r="AS7" s="10">
        <v>108</v>
      </c>
      <c r="AT7" s="10">
        <v>97</v>
      </c>
      <c r="AU7" s="10"/>
      <c r="AV7" s="10">
        <v>272</v>
      </c>
      <c r="AW7" s="10">
        <v>211</v>
      </c>
      <c r="AX7" s="10">
        <v>279</v>
      </c>
      <c r="AY7" s="10">
        <v>117</v>
      </c>
      <c r="AZ7" s="10">
        <v>14</v>
      </c>
    </row>
    <row r="8" spans="2:52" ht="30" customHeight="1">
      <c r="B8" s="11" t="s">
        <v>68</v>
      </c>
      <c r="C8" s="11">
        <v>1023</v>
      </c>
      <c r="D8" s="11">
        <v>515</v>
      </c>
      <c r="E8" s="11">
        <v>503</v>
      </c>
      <c r="F8" s="11"/>
      <c r="G8" s="11">
        <v>155</v>
      </c>
      <c r="H8" s="11">
        <v>184</v>
      </c>
      <c r="I8" s="11">
        <v>173</v>
      </c>
      <c r="J8" s="11">
        <v>160</v>
      </c>
      <c r="K8" s="11">
        <v>133</v>
      </c>
      <c r="L8" s="11">
        <v>218</v>
      </c>
      <c r="M8" s="11"/>
      <c r="N8" s="11">
        <v>281</v>
      </c>
      <c r="O8" s="11">
        <v>246</v>
      </c>
      <c r="P8" s="11">
        <v>216</v>
      </c>
      <c r="Q8" s="11">
        <v>275</v>
      </c>
      <c r="R8" s="11"/>
      <c r="S8" s="11">
        <v>163</v>
      </c>
      <c r="T8" s="11">
        <v>133</v>
      </c>
      <c r="U8" s="11">
        <v>76</v>
      </c>
      <c r="V8" s="11">
        <v>81</v>
      </c>
      <c r="W8" s="11">
        <v>68</v>
      </c>
      <c r="X8" s="11">
        <v>101</v>
      </c>
      <c r="Y8" s="11">
        <v>84</v>
      </c>
      <c r="Z8" s="11">
        <v>46</v>
      </c>
      <c r="AA8" s="11">
        <v>109</v>
      </c>
      <c r="AB8" s="11">
        <v>82</v>
      </c>
      <c r="AC8" s="11">
        <v>47</v>
      </c>
      <c r="AD8" s="11">
        <v>32</v>
      </c>
      <c r="AE8" s="11"/>
      <c r="AF8" s="11">
        <v>337</v>
      </c>
      <c r="AG8" s="11">
        <v>417</v>
      </c>
      <c r="AH8" s="11">
        <v>167</v>
      </c>
      <c r="AI8" s="11"/>
      <c r="AJ8" s="11">
        <v>319</v>
      </c>
      <c r="AK8" s="11">
        <v>305</v>
      </c>
      <c r="AL8" s="11">
        <v>69</v>
      </c>
      <c r="AM8" s="11">
        <v>12</v>
      </c>
      <c r="AN8" s="11">
        <v>164</v>
      </c>
      <c r="AO8" s="11"/>
      <c r="AP8" s="11">
        <v>189</v>
      </c>
      <c r="AQ8" s="11">
        <v>391</v>
      </c>
      <c r="AR8" s="11">
        <v>70</v>
      </c>
      <c r="AS8" s="11">
        <v>108</v>
      </c>
      <c r="AT8" s="11">
        <v>101</v>
      </c>
      <c r="AU8" s="11"/>
      <c r="AV8" s="11">
        <v>283</v>
      </c>
      <c r="AW8" s="11">
        <v>220</v>
      </c>
      <c r="AX8" s="11">
        <v>272</v>
      </c>
      <c r="AY8" s="11">
        <v>111</v>
      </c>
      <c r="AZ8" s="11">
        <v>13</v>
      </c>
    </row>
    <row r="9" spans="2:52">
      <c r="B9" s="18" t="s">
        <v>356</v>
      </c>
      <c r="C9" s="17">
        <v>0.14272011195853901</v>
      </c>
      <c r="D9" s="17">
        <v>0.14399811045845601</v>
      </c>
      <c r="E9" s="17">
        <v>0.140767262436958</v>
      </c>
      <c r="F9" s="17"/>
      <c r="G9" s="17">
        <v>0.23588044168109501</v>
      </c>
      <c r="H9" s="17">
        <v>0.175403513260565</v>
      </c>
      <c r="I9" s="17">
        <v>0.19456718147355201</v>
      </c>
      <c r="J9" s="17">
        <v>8.7790273344318798E-2</v>
      </c>
      <c r="K9" s="17">
        <v>0.129960489163995</v>
      </c>
      <c r="L9" s="17">
        <v>5.61168429003766E-2</v>
      </c>
      <c r="M9" s="17"/>
      <c r="N9" s="17">
        <v>0.14028768105643799</v>
      </c>
      <c r="O9" s="17">
        <v>0.15448265203515399</v>
      </c>
      <c r="P9" s="17">
        <v>0.16753823399860601</v>
      </c>
      <c r="Q9" s="17">
        <v>0.11728792939781001</v>
      </c>
      <c r="R9" s="17"/>
      <c r="S9" s="17">
        <v>0.172684701488826</v>
      </c>
      <c r="T9" s="17">
        <v>9.8851295395137095E-2</v>
      </c>
      <c r="U9" s="17">
        <v>0.119801126292936</v>
      </c>
      <c r="V9" s="17">
        <v>0.13301804322751601</v>
      </c>
      <c r="W9" s="17">
        <v>0.155877006029259</v>
      </c>
      <c r="X9" s="17">
        <v>0.214080716345492</v>
      </c>
      <c r="Y9" s="17">
        <v>0.11941580632223001</v>
      </c>
      <c r="Z9" s="17">
        <v>0.18733066800682899</v>
      </c>
      <c r="AA9" s="17">
        <v>0.115187072793123</v>
      </c>
      <c r="AB9" s="17">
        <v>9.9688647233826699E-2</v>
      </c>
      <c r="AC9" s="17">
        <v>0.17584036782562301</v>
      </c>
      <c r="AD9" s="17">
        <v>0.149509921095132</v>
      </c>
      <c r="AE9" s="17"/>
      <c r="AF9" s="17">
        <v>0.15796574065128699</v>
      </c>
      <c r="AG9" s="17">
        <v>0.14604451928159401</v>
      </c>
      <c r="AH9" s="17">
        <v>0.124943426728608</v>
      </c>
      <c r="AI9" s="17"/>
      <c r="AJ9" s="17">
        <v>0.177019855970207</v>
      </c>
      <c r="AK9" s="17">
        <v>0.16474935874343899</v>
      </c>
      <c r="AL9" s="17">
        <v>8.7413095258104895E-2</v>
      </c>
      <c r="AM9" s="17">
        <v>0.197821508676011</v>
      </c>
      <c r="AN9" s="17">
        <v>9.7262622348418606E-2</v>
      </c>
      <c r="AO9" s="17"/>
      <c r="AP9" s="17">
        <v>0.213479091391019</v>
      </c>
      <c r="AQ9" s="17">
        <v>0.14002665307421999</v>
      </c>
      <c r="AR9" s="17">
        <v>0.12315167621226</v>
      </c>
      <c r="AS9" s="17">
        <v>0.188061893070497</v>
      </c>
      <c r="AT9" s="17">
        <v>7.6587211136206798E-2</v>
      </c>
      <c r="AU9" s="17"/>
      <c r="AV9" s="17">
        <v>0.118746448541404</v>
      </c>
      <c r="AW9" s="17">
        <v>0.121653398178063</v>
      </c>
      <c r="AX9" s="17">
        <v>0.160305379043997</v>
      </c>
      <c r="AY9" s="17">
        <v>0.21010481242392501</v>
      </c>
      <c r="AZ9" s="17">
        <v>5.1417159976043701E-2</v>
      </c>
    </row>
    <row r="10" spans="2:52">
      <c r="B10" s="18" t="s">
        <v>357</v>
      </c>
      <c r="C10" s="17">
        <v>0.216002234638109</v>
      </c>
      <c r="D10" s="17">
        <v>0.27943903415370802</v>
      </c>
      <c r="E10" s="17">
        <v>0.15285673776953401</v>
      </c>
      <c r="F10" s="17"/>
      <c r="G10" s="17">
        <v>0.238473808566318</v>
      </c>
      <c r="H10" s="17">
        <v>0.18941310509557099</v>
      </c>
      <c r="I10" s="17">
        <v>0.21249844606007501</v>
      </c>
      <c r="J10" s="17">
        <v>0.23296653603315401</v>
      </c>
      <c r="K10" s="17">
        <v>0.164163847354066</v>
      </c>
      <c r="L10" s="17">
        <v>0.24425540490685299</v>
      </c>
      <c r="M10" s="17"/>
      <c r="N10" s="17">
        <v>0.25493837182806001</v>
      </c>
      <c r="O10" s="17">
        <v>0.21840058752722399</v>
      </c>
      <c r="P10" s="17">
        <v>0.226456795934144</v>
      </c>
      <c r="Q10" s="17">
        <v>0.16903071748078699</v>
      </c>
      <c r="R10" s="17"/>
      <c r="S10" s="17">
        <v>0.22474830854240499</v>
      </c>
      <c r="T10" s="17">
        <v>0.17089486920076999</v>
      </c>
      <c r="U10" s="17">
        <v>0.29047025045935199</v>
      </c>
      <c r="V10" s="17">
        <v>0.279143814487959</v>
      </c>
      <c r="W10" s="17">
        <v>0.25257961041096499</v>
      </c>
      <c r="X10" s="17">
        <v>0.16357130548104101</v>
      </c>
      <c r="Y10" s="17">
        <v>0.26001352420926399</v>
      </c>
      <c r="Z10" s="17">
        <v>0.120510913441277</v>
      </c>
      <c r="AA10" s="17">
        <v>0.23354884497672099</v>
      </c>
      <c r="AB10" s="17">
        <v>0.216305475128441</v>
      </c>
      <c r="AC10" s="17">
        <v>0.19834097502009301</v>
      </c>
      <c r="AD10" s="17">
        <v>9.7864398310037196E-2</v>
      </c>
      <c r="AE10" s="17"/>
      <c r="AF10" s="17">
        <v>0.196847514417093</v>
      </c>
      <c r="AG10" s="17">
        <v>0.22774329470021401</v>
      </c>
      <c r="AH10" s="17">
        <v>0.220623332377787</v>
      </c>
      <c r="AI10" s="17"/>
      <c r="AJ10" s="17">
        <v>0.242745773583769</v>
      </c>
      <c r="AK10" s="17">
        <v>0.20843506842135601</v>
      </c>
      <c r="AL10" s="17">
        <v>0.175537022770272</v>
      </c>
      <c r="AM10" s="17">
        <v>0.14756086800346599</v>
      </c>
      <c r="AN10" s="17">
        <v>0.180327466174586</v>
      </c>
      <c r="AO10" s="17"/>
      <c r="AP10" s="17">
        <v>0.26031021191202702</v>
      </c>
      <c r="AQ10" s="17">
        <v>0.22783565383653001</v>
      </c>
      <c r="AR10" s="17">
        <v>0.26916491850948099</v>
      </c>
      <c r="AS10" s="17">
        <v>0.20688278727554199</v>
      </c>
      <c r="AT10" s="17">
        <v>0.14272199068928901</v>
      </c>
      <c r="AU10" s="17"/>
      <c r="AV10" s="17">
        <v>0.175135428269897</v>
      </c>
      <c r="AW10" s="17">
        <v>0.20643120502005999</v>
      </c>
      <c r="AX10" s="17">
        <v>0.23539240538262099</v>
      </c>
      <c r="AY10" s="17">
        <v>0.23233592479207399</v>
      </c>
      <c r="AZ10" s="17">
        <v>0.28695788700654501</v>
      </c>
    </row>
    <row r="11" spans="2:52">
      <c r="B11" s="18" t="s">
        <v>358</v>
      </c>
      <c r="C11" s="17">
        <v>0.26658324768160402</v>
      </c>
      <c r="D11" s="17">
        <v>0.212722364998082</v>
      </c>
      <c r="E11" s="17">
        <v>0.32166219506481297</v>
      </c>
      <c r="F11" s="17"/>
      <c r="G11" s="17">
        <v>0.29337736640022399</v>
      </c>
      <c r="H11" s="17">
        <v>0.292350012613177</v>
      </c>
      <c r="I11" s="17">
        <v>0.27763230251576798</v>
      </c>
      <c r="J11" s="17">
        <v>0.285125555877838</v>
      </c>
      <c r="K11" s="17">
        <v>0.244733648329679</v>
      </c>
      <c r="L11" s="17">
        <v>0.21678704277474301</v>
      </c>
      <c r="M11" s="17"/>
      <c r="N11" s="17">
        <v>0.217199099096309</v>
      </c>
      <c r="O11" s="17">
        <v>0.258162488162895</v>
      </c>
      <c r="P11" s="17">
        <v>0.33171650494923799</v>
      </c>
      <c r="Q11" s="17">
        <v>0.27365692234719702</v>
      </c>
      <c r="R11" s="17"/>
      <c r="S11" s="17">
        <v>0.23180057744530699</v>
      </c>
      <c r="T11" s="17">
        <v>0.27643269895563699</v>
      </c>
      <c r="U11" s="17">
        <v>0.29840379413100698</v>
      </c>
      <c r="V11" s="17">
        <v>0.21726034969865901</v>
      </c>
      <c r="W11" s="17">
        <v>0.26702179957532801</v>
      </c>
      <c r="X11" s="17">
        <v>0.27209841956821201</v>
      </c>
      <c r="Y11" s="17">
        <v>0.21253704375771401</v>
      </c>
      <c r="Z11" s="17">
        <v>0.28573518468431203</v>
      </c>
      <c r="AA11" s="17">
        <v>0.24924245298353301</v>
      </c>
      <c r="AB11" s="17">
        <v>0.29090638745144198</v>
      </c>
      <c r="AC11" s="17">
        <v>0.324405061916338</v>
      </c>
      <c r="AD11" s="17">
        <v>0.46161053228547699</v>
      </c>
      <c r="AE11" s="17"/>
      <c r="AF11" s="17">
        <v>0.24945425555783199</v>
      </c>
      <c r="AG11" s="17">
        <v>0.26741640499607999</v>
      </c>
      <c r="AH11" s="17">
        <v>0.239975277403919</v>
      </c>
      <c r="AI11" s="17"/>
      <c r="AJ11" s="17">
        <v>0.23076203808227999</v>
      </c>
      <c r="AK11" s="17">
        <v>0.28988219281691202</v>
      </c>
      <c r="AL11" s="17">
        <v>0.23119292559725099</v>
      </c>
      <c r="AM11" s="17">
        <v>0.38478503523603202</v>
      </c>
      <c r="AN11" s="17">
        <v>0.257163533615555</v>
      </c>
      <c r="AO11" s="17"/>
      <c r="AP11" s="17">
        <v>0.176337775312541</v>
      </c>
      <c r="AQ11" s="17">
        <v>0.30161306214698602</v>
      </c>
      <c r="AR11" s="17">
        <v>0.271271957089469</v>
      </c>
      <c r="AS11" s="17">
        <v>0.27459031717591298</v>
      </c>
      <c r="AT11" s="17">
        <v>0.25492080307007797</v>
      </c>
      <c r="AU11" s="17"/>
      <c r="AV11" s="17">
        <v>0.29232133192111298</v>
      </c>
      <c r="AW11" s="17">
        <v>0.30404716335604198</v>
      </c>
      <c r="AX11" s="17">
        <v>0.22658357092725001</v>
      </c>
      <c r="AY11" s="17">
        <v>0.23222242707645699</v>
      </c>
      <c r="AZ11" s="17">
        <v>0.30611062328882999</v>
      </c>
    </row>
    <row r="12" spans="2:52">
      <c r="B12" s="18" t="s">
        <v>359</v>
      </c>
      <c r="C12" s="17">
        <v>2.165976498905E-2</v>
      </c>
      <c r="D12" s="17">
        <v>1.7738849606798099E-2</v>
      </c>
      <c r="E12" s="17">
        <v>2.5853249676876199E-2</v>
      </c>
      <c r="F12" s="17"/>
      <c r="G12" s="17">
        <v>3.9255271089990801E-2</v>
      </c>
      <c r="H12" s="17">
        <v>3.3242881471591802E-2</v>
      </c>
      <c r="I12" s="17">
        <v>1.74006278218986E-2</v>
      </c>
      <c r="J12" s="17">
        <v>1.62210498596101E-2</v>
      </c>
      <c r="K12" s="17">
        <v>7.2477835286879899E-3</v>
      </c>
      <c r="L12" s="17">
        <v>1.5543789748880901E-2</v>
      </c>
      <c r="M12" s="17"/>
      <c r="N12" s="17">
        <v>2.69276948619936E-2</v>
      </c>
      <c r="O12" s="17">
        <v>2.3695535489003602E-2</v>
      </c>
      <c r="P12" s="17">
        <v>2.07504081734292E-2</v>
      </c>
      <c r="Q12" s="17">
        <v>1.5487141565697801E-2</v>
      </c>
      <c r="R12" s="17"/>
      <c r="S12" s="17">
        <v>3.06753548473232E-2</v>
      </c>
      <c r="T12" s="17">
        <v>8.4192535897591701E-3</v>
      </c>
      <c r="U12" s="17">
        <v>2.49855959009487E-2</v>
      </c>
      <c r="V12" s="17">
        <v>6.3722920930010196E-2</v>
      </c>
      <c r="W12" s="17">
        <v>0</v>
      </c>
      <c r="X12" s="17">
        <v>1.6151758220769599E-2</v>
      </c>
      <c r="Y12" s="17">
        <v>2.13961034297157E-2</v>
      </c>
      <c r="Z12" s="17">
        <v>4.5978648192345303E-2</v>
      </c>
      <c r="AA12" s="17">
        <v>2.03301577854847E-2</v>
      </c>
      <c r="AB12" s="17">
        <v>1.4692677880159001E-2</v>
      </c>
      <c r="AC12" s="17">
        <v>0</v>
      </c>
      <c r="AD12" s="17">
        <v>0</v>
      </c>
      <c r="AE12" s="17"/>
      <c r="AF12" s="17">
        <v>3.39685127150278E-2</v>
      </c>
      <c r="AG12" s="17">
        <v>5.2294253996656602E-3</v>
      </c>
      <c r="AH12" s="17">
        <v>1.6182923917066699E-2</v>
      </c>
      <c r="AI12" s="17"/>
      <c r="AJ12" s="17">
        <v>1.97765599302352E-2</v>
      </c>
      <c r="AK12" s="17">
        <v>1.96672709518372E-2</v>
      </c>
      <c r="AL12" s="17">
        <v>0</v>
      </c>
      <c r="AM12" s="17">
        <v>0</v>
      </c>
      <c r="AN12" s="17">
        <v>3.0130364151417701E-2</v>
      </c>
      <c r="AO12" s="17"/>
      <c r="AP12" s="17">
        <v>2.1317270971322199E-2</v>
      </c>
      <c r="AQ12" s="17">
        <v>1.5268891009037999E-2</v>
      </c>
      <c r="AR12" s="17">
        <v>0</v>
      </c>
      <c r="AS12" s="17">
        <v>3.6707794395899503E-2</v>
      </c>
      <c r="AT12" s="17">
        <v>1.8936346065688801E-2</v>
      </c>
      <c r="AU12" s="17"/>
      <c r="AV12" s="17">
        <v>1.9847327176312698E-2</v>
      </c>
      <c r="AW12" s="17">
        <v>4.40436597182218E-2</v>
      </c>
      <c r="AX12" s="17">
        <v>1.6539545247502601E-2</v>
      </c>
      <c r="AY12" s="17">
        <v>2.1056358869683701E-2</v>
      </c>
      <c r="AZ12" s="17">
        <v>0</v>
      </c>
    </row>
    <row r="13" spans="2:52" ht="30">
      <c r="B13" s="18" t="s">
        <v>360</v>
      </c>
      <c r="C13" s="17">
        <v>5.1941671518593503E-2</v>
      </c>
      <c r="D13" s="17">
        <v>6.5283239384808595E-2</v>
      </c>
      <c r="E13" s="17">
        <v>3.8715429210790901E-2</v>
      </c>
      <c r="F13" s="17"/>
      <c r="G13" s="17">
        <v>7.1155095280616906E-2</v>
      </c>
      <c r="H13" s="17">
        <v>8.0279005808617396E-2</v>
      </c>
      <c r="I13" s="17">
        <v>3.6021308541758203E-2</v>
      </c>
      <c r="J13" s="17">
        <v>4.5409348215377697E-2</v>
      </c>
      <c r="K13" s="17">
        <v>3.1781068049710898E-2</v>
      </c>
      <c r="L13" s="17">
        <v>4.4100657724046199E-2</v>
      </c>
      <c r="M13" s="17"/>
      <c r="N13" s="17">
        <v>5.5102179583531398E-2</v>
      </c>
      <c r="O13" s="17">
        <v>4.6679289851942397E-2</v>
      </c>
      <c r="P13" s="17">
        <v>6.8730875615874099E-2</v>
      </c>
      <c r="Q13" s="17">
        <v>4.0995081307073002E-2</v>
      </c>
      <c r="R13" s="17"/>
      <c r="S13" s="17">
        <v>0.10885231313721</v>
      </c>
      <c r="T13" s="17">
        <v>4.2221461963708198E-2</v>
      </c>
      <c r="U13" s="17">
        <v>4.4172736900265498E-2</v>
      </c>
      <c r="V13" s="17">
        <v>3.8115288020117599E-2</v>
      </c>
      <c r="W13" s="17">
        <v>2.9199987206553799E-2</v>
      </c>
      <c r="X13" s="17">
        <v>2.1492539126053301E-2</v>
      </c>
      <c r="Y13" s="17">
        <v>1.30604326892702E-2</v>
      </c>
      <c r="Z13" s="17">
        <v>8.7128247277755505E-2</v>
      </c>
      <c r="AA13" s="17">
        <v>3.6482883417358399E-2</v>
      </c>
      <c r="AB13" s="17">
        <v>0.110742874332354</v>
      </c>
      <c r="AC13" s="17">
        <v>2.0493888249416701E-2</v>
      </c>
      <c r="AD13" s="17">
        <v>0</v>
      </c>
      <c r="AE13" s="17"/>
      <c r="AF13" s="17">
        <v>3.5026703410192803E-2</v>
      </c>
      <c r="AG13" s="17">
        <v>5.5848151054690799E-2</v>
      </c>
      <c r="AH13" s="17">
        <v>8.2000264835827702E-2</v>
      </c>
      <c r="AI13" s="17"/>
      <c r="AJ13" s="17">
        <v>3.2634443123977799E-2</v>
      </c>
      <c r="AK13" s="17">
        <v>5.9858613807806701E-2</v>
      </c>
      <c r="AL13" s="17">
        <v>0.11230379001326</v>
      </c>
      <c r="AM13" s="17">
        <v>0</v>
      </c>
      <c r="AN13" s="17">
        <v>5.2668163845966197E-2</v>
      </c>
      <c r="AO13" s="17"/>
      <c r="AP13" s="17">
        <v>3.3822640253499001E-2</v>
      </c>
      <c r="AQ13" s="17">
        <v>6.5912176209159207E-2</v>
      </c>
      <c r="AR13" s="17">
        <v>4.1100016370977502E-2</v>
      </c>
      <c r="AS13" s="17">
        <v>2.8753315796901099E-2</v>
      </c>
      <c r="AT13" s="17">
        <v>5.2087092843801398E-2</v>
      </c>
      <c r="AU13" s="17"/>
      <c r="AV13" s="17">
        <v>6.0902899735016697E-2</v>
      </c>
      <c r="AW13" s="17">
        <v>3.7149853266918602E-2</v>
      </c>
      <c r="AX13" s="17">
        <v>4.7893144423376499E-2</v>
      </c>
      <c r="AY13" s="17">
        <v>6.5379337625011802E-2</v>
      </c>
      <c r="AZ13" s="17">
        <v>0.198419228632815</v>
      </c>
    </row>
    <row r="14" spans="2:52">
      <c r="B14" s="18" t="s">
        <v>361</v>
      </c>
      <c r="C14" s="17">
        <v>2.7777141170483299E-2</v>
      </c>
      <c r="D14" s="17">
        <v>3.0239203810619099E-2</v>
      </c>
      <c r="E14" s="17">
        <v>2.5487345996111001E-2</v>
      </c>
      <c r="F14" s="17"/>
      <c r="G14" s="17">
        <v>6.0830139532735701E-2</v>
      </c>
      <c r="H14" s="17">
        <v>1.10873552535917E-2</v>
      </c>
      <c r="I14" s="17">
        <v>2.3221761680358499E-2</v>
      </c>
      <c r="J14" s="17">
        <v>1.1559835379804401E-2</v>
      </c>
      <c r="K14" s="17">
        <v>3.7264816055753498E-2</v>
      </c>
      <c r="L14" s="17">
        <v>2.81539249057529E-2</v>
      </c>
      <c r="M14" s="17"/>
      <c r="N14" s="17">
        <v>2.2992981232969702E-2</v>
      </c>
      <c r="O14" s="17">
        <v>3.0204063650371999E-2</v>
      </c>
      <c r="P14" s="17">
        <v>2.4701252509101299E-2</v>
      </c>
      <c r="Q14" s="17">
        <v>2.95575086922009E-2</v>
      </c>
      <c r="R14" s="17"/>
      <c r="S14" s="17">
        <v>2.6334710411305001E-2</v>
      </c>
      <c r="T14" s="17">
        <v>3.7849952932253197E-2</v>
      </c>
      <c r="U14" s="17">
        <v>3.6232182403180699E-2</v>
      </c>
      <c r="V14" s="17">
        <v>1.3621520260765799E-2</v>
      </c>
      <c r="W14" s="17">
        <v>0</v>
      </c>
      <c r="X14" s="17">
        <v>4.7464751810796998E-2</v>
      </c>
      <c r="Y14" s="17">
        <v>4.2948836630362502E-2</v>
      </c>
      <c r="Z14" s="17">
        <v>3.6079970689682501E-2</v>
      </c>
      <c r="AA14" s="17">
        <v>2.00981421521352E-2</v>
      </c>
      <c r="AB14" s="17">
        <v>3.60242016891602E-2</v>
      </c>
      <c r="AC14" s="17">
        <v>0</v>
      </c>
      <c r="AD14" s="17">
        <v>0</v>
      </c>
      <c r="AE14" s="17"/>
      <c r="AF14" s="17">
        <v>2.06803425709263E-2</v>
      </c>
      <c r="AG14" s="17">
        <v>2.6658970470887701E-2</v>
      </c>
      <c r="AH14" s="17">
        <v>1.7679062807372199E-2</v>
      </c>
      <c r="AI14" s="17"/>
      <c r="AJ14" s="17">
        <v>2.0436099136275102E-2</v>
      </c>
      <c r="AK14" s="17">
        <v>1.5689650886311399E-2</v>
      </c>
      <c r="AL14" s="17">
        <v>2.90383856493991E-2</v>
      </c>
      <c r="AM14" s="17">
        <v>0</v>
      </c>
      <c r="AN14" s="17">
        <v>4.3173033640813201E-2</v>
      </c>
      <c r="AO14" s="17"/>
      <c r="AP14" s="17">
        <v>1.8765673128999499E-2</v>
      </c>
      <c r="AQ14" s="17">
        <v>2.4339695429512101E-2</v>
      </c>
      <c r="AR14" s="17">
        <v>3.9660325006799002E-2</v>
      </c>
      <c r="AS14" s="17">
        <v>2.0617582473698898E-2</v>
      </c>
      <c r="AT14" s="17">
        <v>3.07599131603911E-2</v>
      </c>
      <c r="AU14" s="17"/>
      <c r="AV14" s="17">
        <v>3.8277365743317901E-2</v>
      </c>
      <c r="AW14" s="17">
        <v>2.4160815183202299E-2</v>
      </c>
      <c r="AX14" s="17">
        <v>3.49124273541178E-2</v>
      </c>
      <c r="AY14" s="17">
        <v>9.1851085108833903E-3</v>
      </c>
      <c r="AZ14" s="17">
        <v>0</v>
      </c>
    </row>
    <row r="15" spans="2:52">
      <c r="B15" s="18" t="s">
        <v>107</v>
      </c>
      <c r="C15" s="19">
        <v>0.27331582804362098</v>
      </c>
      <c r="D15" s="19">
        <v>0.250579197587529</v>
      </c>
      <c r="E15" s="19">
        <v>0.29465777984491598</v>
      </c>
      <c r="F15" s="19"/>
      <c r="G15" s="19">
        <v>6.1027877449019802E-2</v>
      </c>
      <c r="H15" s="19">
        <v>0.218224126496886</v>
      </c>
      <c r="I15" s="19">
        <v>0.23865837190659001</v>
      </c>
      <c r="J15" s="19">
        <v>0.320927401289897</v>
      </c>
      <c r="K15" s="19">
        <v>0.38484834751810898</v>
      </c>
      <c r="L15" s="19">
        <v>0.39504233703934799</v>
      </c>
      <c r="M15" s="19"/>
      <c r="N15" s="19">
        <v>0.282551992340698</v>
      </c>
      <c r="O15" s="19">
        <v>0.26837538328340899</v>
      </c>
      <c r="P15" s="19">
        <v>0.160105928819608</v>
      </c>
      <c r="Q15" s="19">
        <v>0.35398469920923498</v>
      </c>
      <c r="R15" s="19"/>
      <c r="S15" s="19">
        <v>0.20490403412762301</v>
      </c>
      <c r="T15" s="19">
        <v>0.36533046796273499</v>
      </c>
      <c r="U15" s="19">
        <v>0.18593431391231</v>
      </c>
      <c r="V15" s="19">
        <v>0.255118063374972</v>
      </c>
      <c r="W15" s="19">
        <v>0.29532159677789399</v>
      </c>
      <c r="X15" s="19">
        <v>0.26514050944763601</v>
      </c>
      <c r="Y15" s="19">
        <v>0.33062825296144399</v>
      </c>
      <c r="Z15" s="19">
        <v>0.23723636770779899</v>
      </c>
      <c r="AA15" s="19">
        <v>0.32511044589164501</v>
      </c>
      <c r="AB15" s="19">
        <v>0.23163973628461701</v>
      </c>
      <c r="AC15" s="19">
        <v>0.28091970698853003</v>
      </c>
      <c r="AD15" s="19">
        <v>0.29101514830935299</v>
      </c>
      <c r="AE15" s="19"/>
      <c r="AF15" s="19">
        <v>0.306056930677642</v>
      </c>
      <c r="AG15" s="19">
        <v>0.271059234096869</v>
      </c>
      <c r="AH15" s="19">
        <v>0.29859571192942003</v>
      </c>
      <c r="AI15" s="19"/>
      <c r="AJ15" s="19">
        <v>0.27662523017325602</v>
      </c>
      <c r="AK15" s="19">
        <v>0.24171784437233701</v>
      </c>
      <c r="AL15" s="19">
        <v>0.364514780711713</v>
      </c>
      <c r="AM15" s="19">
        <v>0.26983258808449001</v>
      </c>
      <c r="AN15" s="19">
        <v>0.33927481622324401</v>
      </c>
      <c r="AO15" s="19"/>
      <c r="AP15" s="19">
        <v>0.27596733703059201</v>
      </c>
      <c r="AQ15" s="19">
        <v>0.22500386829455499</v>
      </c>
      <c r="AR15" s="19">
        <v>0.255651106811014</v>
      </c>
      <c r="AS15" s="19">
        <v>0.24438630981154899</v>
      </c>
      <c r="AT15" s="19">
        <v>0.42398664303454497</v>
      </c>
      <c r="AU15" s="19"/>
      <c r="AV15" s="19">
        <v>0.29476919861293899</v>
      </c>
      <c r="AW15" s="19">
        <v>0.26251390527749202</v>
      </c>
      <c r="AX15" s="19">
        <v>0.27837352762113599</v>
      </c>
      <c r="AY15" s="19">
        <v>0.229716030701965</v>
      </c>
      <c r="AZ15" s="19">
        <v>0.15709510109576499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996</v>
      </c>
      <c r="D7" s="10">
        <v>493</v>
      </c>
      <c r="E7" s="10">
        <v>502</v>
      </c>
      <c r="F7" s="10"/>
      <c r="G7" s="10">
        <v>114</v>
      </c>
      <c r="H7" s="10">
        <v>168</v>
      </c>
      <c r="I7" s="10">
        <v>178</v>
      </c>
      <c r="J7" s="10">
        <v>169</v>
      </c>
      <c r="K7" s="10">
        <v>161</v>
      </c>
      <c r="L7" s="10">
        <v>206</v>
      </c>
      <c r="M7" s="10"/>
      <c r="N7" s="10">
        <v>311</v>
      </c>
      <c r="O7" s="10">
        <v>280</v>
      </c>
      <c r="P7" s="10">
        <v>183</v>
      </c>
      <c r="Q7" s="10">
        <v>218</v>
      </c>
      <c r="R7" s="10"/>
      <c r="S7" s="10">
        <v>127</v>
      </c>
      <c r="T7" s="10">
        <v>123</v>
      </c>
      <c r="U7" s="10">
        <v>88</v>
      </c>
      <c r="V7" s="10">
        <v>98</v>
      </c>
      <c r="W7" s="10">
        <v>81</v>
      </c>
      <c r="X7" s="10">
        <v>75</v>
      </c>
      <c r="Y7" s="10">
        <v>104</v>
      </c>
      <c r="Z7" s="10">
        <v>44</v>
      </c>
      <c r="AA7" s="10">
        <v>97</v>
      </c>
      <c r="AB7" s="10">
        <v>84</v>
      </c>
      <c r="AC7" s="10">
        <v>54</v>
      </c>
      <c r="AD7" s="10">
        <v>21</v>
      </c>
      <c r="AE7" s="10"/>
      <c r="AF7" s="10">
        <v>366</v>
      </c>
      <c r="AG7" s="10">
        <v>388</v>
      </c>
      <c r="AH7" s="10">
        <v>153</v>
      </c>
      <c r="AI7" s="10"/>
      <c r="AJ7" s="10">
        <v>376</v>
      </c>
      <c r="AK7" s="10">
        <v>282</v>
      </c>
      <c r="AL7" s="10">
        <v>59</v>
      </c>
      <c r="AM7" s="10">
        <v>11</v>
      </c>
      <c r="AN7" s="10">
        <v>137</v>
      </c>
      <c r="AO7" s="10"/>
      <c r="AP7" s="10">
        <v>208</v>
      </c>
      <c r="AQ7" s="10">
        <v>384</v>
      </c>
      <c r="AR7" s="10">
        <v>60</v>
      </c>
      <c r="AS7" s="10">
        <v>117</v>
      </c>
      <c r="AT7" s="10">
        <v>99</v>
      </c>
      <c r="AU7" s="10"/>
      <c r="AV7" s="10">
        <v>270</v>
      </c>
      <c r="AW7" s="10">
        <v>203</v>
      </c>
      <c r="AX7" s="10">
        <v>271</v>
      </c>
      <c r="AY7" s="10">
        <v>105</v>
      </c>
      <c r="AZ7" s="10">
        <v>15</v>
      </c>
    </row>
    <row r="8" spans="2:52" ht="30" customHeight="1">
      <c r="B8" s="11" t="s">
        <v>68</v>
      </c>
      <c r="C8" s="11">
        <v>996</v>
      </c>
      <c r="D8" s="11">
        <v>482</v>
      </c>
      <c r="E8" s="11">
        <v>513</v>
      </c>
      <c r="F8" s="11"/>
      <c r="G8" s="11">
        <v>122</v>
      </c>
      <c r="H8" s="11">
        <v>171</v>
      </c>
      <c r="I8" s="11">
        <v>175</v>
      </c>
      <c r="J8" s="11">
        <v>168</v>
      </c>
      <c r="K8" s="11">
        <v>158</v>
      </c>
      <c r="L8" s="11">
        <v>201</v>
      </c>
      <c r="M8" s="11"/>
      <c r="N8" s="11">
        <v>283</v>
      </c>
      <c r="O8" s="11">
        <v>256</v>
      </c>
      <c r="P8" s="11">
        <v>218</v>
      </c>
      <c r="Q8" s="11">
        <v>235</v>
      </c>
      <c r="R8" s="11"/>
      <c r="S8" s="11">
        <v>128</v>
      </c>
      <c r="T8" s="11">
        <v>114</v>
      </c>
      <c r="U8" s="11">
        <v>83</v>
      </c>
      <c r="V8" s="11">
        <v>99</v>
      </c>
      <c r="W8" s="11">
        <v>76</v>
      </c>
      <c r="X8" s="11">
        <v>78</v>
      </c>
      <c r="Y8" s="11">
        <v>98</v>
      </c>
      <c r="Z8" s="11">
        <v>39</v>
      </c>
      <c r="AA8" s="11">
        <v>94</v>
      </c>
      <c r="AB8" s="11">
        <v>107</v>
      </c>
      <c r="AC8" s="11">
        <v>56</v>
      </c>
      <c r="AD8" s="11">
        <v>24</v>
      </c>
      <c r="AE8" s="11"/>
      <c r="AF8" s="11">
        <v>366</v>
      </c>
      <c r="AG8" s="11">
        <v>382</v>
      </c>
      <c r="AH8" s="11">
        <v>156</v>
      </c>
      <c r="AI8" s="11"/>
      <c r="AJ8" s="11">
        <v>366</v>
      </c>
      <c r="AK8" s="11">
        <v>281</v>
      </c>
      <c r="AL8" s="11">
        <v>57</v>
      </c>
      <c r="AM8" s="11">
        <v>11</v>
      </c>
      <c r="AN8" s="11">
        <v>142</v>
      </c>
      <c r="AO8" s="11"/>
      <c r="AP8" s="11">
        <v>201</v>
      </c>
      <c r="AQ8" s="11">
        <v>387</v>
      </c>
      <c r="AR8" s="11">
        <v>61</v>
      </c>
      <c r="AS8" s="11">
        <v>116</v>
      </c>
      <c r="AT8" s="11">
        <v>99</v>
      </c>
      <c r="AU8" s="11"/>
      <c r="AV8" s="11">
        <v>277</v>
      </c>
      <c r="AW8" s="11">
        <v>211</v>
      </c>
      <c r="AX8" s="11">
        <v>265</v>
      </c>
      <c r="AY8" s="11">
        <v>98</v>
      </c>
      <c r="AZ8" s="11">
        <v>14</v>
      </c>
    </row>
    <row r="9" spans="2:52">
      <c r="B9" s="18" t="s">
        <v>356</v>
      </c>
      <c r="C9" s="17">
        <v>0.13045571873303</v>
      </c>
      <c r="D9" s="17">
        <v>0.148075169378135</v>
      </c>
      <c r="E9" s="17">
        <v>0.114095153898871</v>
      </c>
      <c r="F9" s="17"/>
      <c r="G9" s="17">
        <v>0.217292681287968</v>
      </c>
      <c r="H9" s="17">
        <v>0.23080482868459501</v>
      </c>
      <c r="I9" s="17">
        <v>0.14689526307849299</v>
      </c>
      <c r="J9" s="17">
        <v>0.116710968573551</v>
      </c>
      <c r="K9" s="17">
        <v>5.10260878893323E-2</v>
      </c>
      <c r="L9" s="17">
        <v>5.1946854708053797E-2</v>
      </c>
      <c r="M9" s="17"/>
      <c r="N9" s="17">
        <v>0.134280002294551</v>
      </c>
      <c r="O9" s="17">
        <v>0.113610140787211</v>
      </c>
      <c r="P9" s="17">
        <v>0.154035867743161</v>
      </c>
      <c r="Q9" s="17">
        <v>0.124547896338979</v>
      </c>
      <c r="R9" s="17"/>
      <c r="S9" s="17">
        <v>0.20766302685253801</v>
      </c>
      <c r="T9" s="17">
        <v>9.5659044641546898E-2</v>
      </c>
      <c r="U9" s="17">
        <v>6.4281880662260593E-2</v>
      </c>
      <c r="V9" s="17">
        <v>0.124705055659736</v>
      </c>
      <c r="W9" s="17">
        <v>0.15676770561230899</v>
      </c>
      <c r="X9" s="17">
        <v>0.15722792976856001</v>
      </c>
      <c r="Y9" s="17">
        <v>0.13498741511590701</v>
      </c>
      <c r="Z9" s="17">
        <v>0.12603299787505001</v>
      </c>
      <c r="AA9" s="17">
        <v>0.125171629681885</v>
      </c>
      <c r="AB9" s="17">
        <v>9.6770754243611506E-2</v>
      </c>
      <c r="AC9" s="17">
        <v>0.16598803077258301</v>
      </c>
      <c r="AD9" s="17">
        <v>4.4236107561644103E-2</v>
      </c>
      <c r="AE9" s="17"/>
      <c r="AF9" s="17">
        <v>0.11812635385325</v>
      </c>
      <c r="AG9" s="17">
        <v>0.142208533835223</v>
      </c>
      <c r="AH9" s="17">
        <v>0.12897890270779899</v>
      </c>
      <c r="AI9" s="17"/>
      <c r="AJ9" s="17">
        <v>0.13492313857268701</v>
      </c>
      <c r="AK9" s="17">
        <v>0.175183904666142</v>
      </c>
      <c r="AL9" s="17">
        <v>0.106286347315442</v>
      </c>
      <c r="AM9" s="17">
        <v>0</v>
      </c>
      <c r="AN9" s="17">
        <v>8.3012030397757397E-2</v>
      </c>
      <c r="AO9" s="17"/>
      <c r="AP9" s="17">
        <v>0.15526001375173601</v>
      </c>
      <c r="AQ9" s="17">
        <v>0.15246028453180699</v>
      </c>
      <c r="AR9" s="17">
        <v>0.124980808900694</v>
      </c>
      <c r="AS9" s="17">
        <v>0.10192535137903901</v>
      </c>
      <c r="AT9" s="17">
        <v>0.10166818788830299</v>
      </c>
      <c r="AU9" s="17"/>
      <c r="AV9" s="17">
        <v>0.102311520922774</v>
      </c>
      <c r="AW9" s="17">
        <v>9.21551693613053E-2</v>
      </c>
      <c r="AX9" s="17">
        <v>0.164786795101416</v>
      </c>
      <c r="AY9" s="17">
        <v>0.26920253160541302</v>
      </c>
      <c r="AZ9" s="17">
        <v>0.21718566542683601</v>
      </c>
    </row>
    <row r="10" spans="2:52">
      <c r="B10" s="18" t="s">
        <v>357</v>
      </c>
      <c r="C10" s="17">
        <v>0.36568136573746501</v>
      </c>
      <c r="D10" s="17">
        <v>0.399544394488276</v>
      </c>
      <c r="E10" s="17">
        <v>0.33442051201437301</v>
      </c>
      <c r="F10" s="17"/>
      <c r="G10" s="17">
        <v>0.27845775000656797</v>
      </c>
      <c r="H10" s="17">
        <v>0.23791346680749301</v>
      </c>
      <c r="I10" s="17">
        <v>0.36411731254429403</v>
      </c>
      <c r="J10" s="17">
        <v>0.40066100587195203</v>
      </c>
      <c r="K10" s="17">
        <v>0.46617186759524998</v>
      </c>
      <c r="L10" s="17">
        <v>0.42053286866744699</v>
      </c>
      <c r="M10" s="17"/>
      <c r="N10" s="17">
        <v>0.36818352538933502</v>
      </c>
      <c r="O10" s="17">
        <v>0.37433826142533</v>
      </c>
      <c r="P10" s="17">
        <v>0.37573508649521398</v>
      </c>
      <c r="Q10" s="17">
        <v>0.34171145244849099</v>
      </c>
      <c r="R10" s="17"/>
      <c r="S10" s="17">
        <v>0.32874609896318002</v>
      </c>
      <c r="T10" s="17">
        <v>0.39941152424466397</v>
      </c>
      <c r="U10" s="17">
        <v>0.37319812445511003</v>
      </c>
      <c r="V10" s="17">
        <v>0.33432784304720797</v>
      </c>
      <c r="W10" s="17">
        <v>0.38476848401821301</v>
      </c>
      <c r="X10" s="17">
        <v>0.37182211014727401</v>
      </c>
      <c r="Y10" s="17">
        <v>0.29942364056941301</v>
      </c>
      <c r="Z10" s="17">
        <v>0.39500961095682702</v>
      </c>
      <c r="AA10" s="17">
        <v>0.38715891828480198</v>
      </c>
      <c r="AB10" s="17">
        <v>0.44172435036018398</v>
      </c>
      <c r="AC10" s="17">
        <v>0.28014696962100599</v>
      </c>
      <c r="AD10" s="17">
        <v>0.42455250080826501</v>
      </c>
      <c r="AE10" s="17"/>
      <c r="AF10" s="17">
        <v>0.36108769972194898</v>
      </c>
      <c r="AG10" s="17">
        <v>0.37578927637765902</v>
      </c>
      <c r="AH10" s="17">
        <v>0.38248539177746099</v>
      </c>
      <c r="AI10" s="17"/>
      <c r="AJ10" s="17">
        <v>0.38232058781184203</v>
      </c>
      <c r="AK10" s="17">
        <v>0.33315434886281597</v>
      </c>
      <c r="AL10" s="17">
        <v>0.458257283702657</v>
      </c>
      <c r="AM10" s="17">
        <v>0.26732496296985597</v>
      </c>
      <c r="AN10" s="17">
        <v>0.33801272214808398</v>
      </c>
      <c r="AO10" s="17"/>
      <c r="AP10" s="17">
        <v>0.424010959175048</v>
      </c>
      <c r="AQ10" s="17">
        <v>0.34501304389537901</v>
      </c>
      <c r="AR10" s="17">
        <v>0.44065447725198997</v>
      </c>
      <c r="AS10" s="17">
        <v>0.34137049264983899</v>
      </c>
      <c r="AT10" s="17">
        <v>0.33917694855616598</v>
      </c>
      <c r="AU10" s="17"/>
      <c r="AV10" s="17">
        <v>0.36273174339289599</v>
      </c>
      <c r="AW10" s="17">
        <v>0.35444714775112302</v>
      </c>
      <c r="AX10" s="17">
        <v>0.36894157320258503</v>
      </c>
      <c r="AY10" s="17">
        <v>0.29406621960033402</v>
      </c>
      <c r="AZ10" s="17">
        <v>0.46846348877126098</v>
      </c>
    </row>
    <row r="11" spans="2:52">
      <c r="B11" s="18" t="s">
        <v>358</v>
      </c>
      <c r="C11" s="17">
        <v>0.15215646232141</v>
      </c>
      <c r="D11" s="17">
        <v>0.134329585641979</v>
      </c>
      <c r="E11" s="17">
        <v>0.16916124529231999</v>
      </c>
      <c r="F11" s="17"/>
      <c r="G11" s="17">
        <v>0.25159794396561602</v>
      </c>
      <c r="H11" s="17">
        <v>0.175762123062529</v>
      </c>
      <c r="I11" s="17">
        <v>0.174494006625667</v>
      </c>
      <c r="J11" s="17">
        <v>9.6628943609758003E-2</v>
      </c>
      <c r="K11" s="17">
        <v>8.2956705091343799E-2</v>
      </c>
      <c r="L11" s="17">
        <v>0.153059301712452</v>
      </c>
      <c r="M11" s="17"/>
      <c r="N11" s="17">
        <v>0.16083466084904599</v>
      </c>
      <c r="O11" s="17">
        <v>0.16730754815538501</v>
      </c>
      <c r="P11" s="17">
        <v>0.160422435884994</v>
      </c>
      <c r="Q11" s="17">
        <v>0.120109167416213</v>
      </c>
      <c r="R11" s="17"/>
      <c r="S11" s="17">
        <v>0.182895768756066</v>
      </c>
      <c r="T11" s="17">
        <v>9.6226381883168996E-2</v>
      </c>
      <c r="U11" s="17">
        <v>0.120269906992227</v>
      </c>
      <c r="V11" s="17">
        <v>0.106452681661417</v>
      </c>
      <c r="W11" s="17">
        <v>0.16626776730669501</v>
      </c>
      <c r="X11" s="17">
        <v>0.196415096874202</v>
      </c>
      <c r="Y11" s="17">
        <v>0.14102690992817199</v>
      </c>
      <c r="Z11" s="17">
        <v>0.130003719219668</v>
      </c>
      <c r="AA11" s="17">
        <v>0.18235580156053499</v>
      </c>
      <c r="AB11" s="17">
        <v>0.15371515850317599</v>
      </c>
      <c r="AC11" s="17">
        <v>0.18903891253192801</v>
      </c>
      <c r="AD11" s="17">
        <v>0.23438846033659699</v>
      </c>
      <c r="AE11" s="17"/>
      <c r="AF11" s="17">
        <v>0.13076722123843601</v>
      </c>
      <c r="AG11" s="17">
        <v>0.14029169831577701</v>
      </c>
      <c r="AH11" s="17">
        <v>0.184321111365642</v>
      </c>
      <c r="AI11" s="17"/>
      <c r="AJ11" s="17">
        <v>0.14911943085891399</v>
      </c>
      <c r="AK11" s="17">
        <v>0.14686602132153501</v>
      </c>
      <c r="AL11" s="17">
        <v>6.6855080236160394E-2</v>
      </c>
      <c r="AM11" s="17">
        <v>0.18462657985189199</v>
      </c>
      <c r="AN11" s="17">
        <v>0.217225794276447</v>
      </c>
      <c r="AO11" s="17"/>
      <c r="AP11" s="17">
        <v>0.13264000327127901</v>
      </c>
      <c r="AQ11" s="17">
        <v>0.18039002371666599</v>
      </c>
      <c r="AR11" s="17">
        <v>0.138936491562137</v>
      </c>
      <c r="AS11" s="17">
        <v>0.15452594343364601</v>
      </c>
      <c r="AT11" s="17">
        <v>6.6132238385763001E-2</v>
      </c>
      <c r="AU11" s="17"/>
      <c r="AV11" s="17">
        <v>0.13900665104829801</v>
      </c>
      <c r="AW11" s="17">
        <v>0.169216843216449</v>
      </c>
      <c r="AX11" s="17">
        <v>0.157775758776144</v>
      </c>
      <c r="AY11" s="17">
        <v>0.15063659948812799</v>
      </c>
      <c r="AZ11" s="17">
        <v>0.152666226438016</v>
      </c>
    </row>
    <row r="12" spans="2:52">
      <c r="B12" s="18" t="s">
        <v>359</v>
      </c>
      <c r="C12" s="17">
        <v>3.2258506824263303E-2</v>
      </c>
      <c r="D12" s="17">
        <v>3.0053736853534799E-2</v>
      </c>
      <c r="E12" s="17">
        <v>3.43829643399872E-2</v>
      </c>
      <c r="F12" s="17"/>
      <c r="G12" s="17">
        <v>5.4734448206964E-2</v>
      </c>
      <c r="H12" s="17">
        <v>6.5238689926973598E-2</v>
      </c>
      <c r="I12" s="17">
        <v>2.4694038619663301E-2</v>
      </c>
      <c r="J12" s="17">
        <v>1.7175006172656399E-2</v>
      </c>
      <c r="K12" s="17">
        <v>1.32944898566078E-2</v>
      </c>
      <c r="L12" s="17">
        <v>2.46118746432454E-2</v>
      </c>
      <c r="M12" s="17"/>
      <c r="N12" s="17">
        <v>3.3713818428343201E-2</v>
      </c>
      <c r="O12" s="17">
        <v>3.6629815017699401E-2</v>
      </c>
      <c r="P12" s="17">
        <v>3.5548016771293101E-2</v>
      </c>
      <c r="Q12" s="17">
        <v>1.8825811398293601E-2</v>
      </c>
      <c r="R12" s="17"/>
      <c r="S12" s="17">
        <v>2.8649600462421099E-2</v>
      </c>
      <c r="T12" s="17">
        <v>3.2907530733441097E-2</v>
      </c>
      <c r="U12" s="17">
        <v>5.5385197894375397E-2</v>
      </c>
      <c r="V12" s="17">
        <v>3.5113682564453803E-2</v>
      </c>
      <c r="W12" s="17">
        <v>1.19440633135145E-2</v>
      </c>
      <c r="X12" s="17">
        <v>2.8352779405647701E-2</v>
      </c>
      <c r="Y12" s="17">
        <v>3.6942587219757697E-2</v>
      </c>
      <c r="Z12" s="17">
        <v>0</v>
      </c>
      <c r="AA12" s="17">
        <v>2.90048129930091E-2</v>
      </c>
      <c r="AB12" s="17">
        <v>2.6302965545455199E-2</v>
      </c>
      <c r="AC12" s="17">
        <v>5.1788899409074898E-2</v>
      </c>
      <c r="AD12" s="17">
        <v>6.0250495414682102E-2</v>
      </c>
      <c r="AE12" s="17"/>
      <c r="AF12" s="17">
        <v>3.1389963800506099E-2</v>
      </c>
      <c r="AG12" s="17">
        <v>3.2132061159558897E-2</v>
      </c>
      <c r="AH12" s="17">
        <v>4.0199419179955301E-2</v>
      </c>
      <c r="AI12" s="17"/>
      <c r="AJ12" s="17">
        <v>2.4162226735087999E-2</v>
      </c>
      <c r="AK12" s="17">
        <v>4.0043815993199103E-2</v>
      </c>
      <c r="AL12" s="17">
        <v>5.7669870091812597E-2</v>
      </c>
      <c r="AM12" s="17">
        <v>8.9929920794771703E-2</v>
      </c>
      <c r="AN12" s="17">
        <v>2.1193562978827001E-2</v>
      </c>
      <c r="AO12" s="17"/>
      <c r="AP12" s="17">
        <v>2.77232464513614E-2</v>
      </c>
      <c r="AQ12" s="17">
        <v>3.4183698046496701E-2</v>
      </c>
      <c r="AR12" s="17">
        <v>5.2842912411682402E-2</v>
      </c>
      <c r="AS12" s="17">
        <v>4.5495119534530302E-2</v>
      </c>
      <c r="AT12" s="17">
        <v>9.9032282937963293E-3</v>
      </c>
      <c r="AU12" s="17"/>
      <c r="AV12" s="17">
        <v>2.46257748355652E-2</v>
      </c>
      <c r="AW12" s="17">
        <v>2.23169042457473E-2</v>
      </c>
      <c r="AX12" s="17">
        <v>3.77469368455043E-2</v>
      </c>
      <c r="AY12" s="17">
        <v>5.5065852111236803E-2</v>
      </c>
      <c r="AZ12" s="17">
        <v>0</v>
      </c>
    </row>
    <row r="13" spans="2:52" ht="30">
      <c r="B13" s="18" t="s">
        <v>360</v>
      </c>
      <c r="C13" s="17">
        <v>5.14400310862261E-2</v>
      </c>
      <c r="D13" s="17">
        <v>4.8589694487904997E-2</v>
      </c>
      <c r="E13" s="17">
        <v>5.4202013492132502E-2</v>
      </c>
      <c r="F13" s="17"/>
      <c r="G13" s="17">
        <v>7.3582120229778503E-2</v>
      </c>
      <c r="H13" s="17">
        <v>7.3971130397153501E-2</v>
      </c>
      <c r="I13" s="17">
        <v>3.9086380516208802E-2</v>
      </c>
      <c r="J13" s="17">
        <v>4.7586142357267797E-2</v>
      </c>
      <c r="K13" s="17">
        <v>6.7072831091434595E-2</v>
      </c>
      <c r="L13" s="17">
        <v>2.0442491795224799E-2</v>
      </c>
      <c r="M13" s="17"/>
      <c r="N13" s="17">
        <v>3.3499638414105103E-2</v>
      </c>
      <c r="O13" s="17">
        <v>5.84787222353262E-2</v>
      </c>
      <c r="P13" s="17">
        <v>3.8252844390884999E-2</v>
      </c>
      <c r="Q13" s="17">
        <v>7.4301711640241699E-2</v>
      </c>
      <c r="R13" s="17"/>
      <c r="S13" s="17">
        <v>5.8347291973672603E-2</v>
      </c>
      <c r="T13" s="17">
        <v>4.5915224787631097E-2</v>
      </c>
      <c r="U13" s="17">
        <v>6.3638931500774099E-2</v>
      </c>
      <c r="V13" s="17">
        <v>1.89731679700685E-2</v>
      </c>
      <c r="W13" s="17">
        <v>1.19292405905556E-2</v>
      </c>
      <c r="X13" s="17">
        <v>1.6825444980373999E-2</v>
      </c>
      <c r="Y13" s="17">
        <v>3.7071845737753302E-2</v>
      </c>
      <c r="Z13" s="17">
        <v>7.8585449702647095E-2</v>
      </c>
      <c r="AA13" s="17">
        <v>8.2526938573660294E-2</v>
      </c>
      <c r="AB13" s="17">
        <v>4.9683320625745597E-2</v>
      </c>
      <c r="AC13" s="17">
        <v>0.107806561642699</v>
      </c>
      <c r="AD13" s="17">
        <v>0.13608863411781899</v>
      </c>
      <c r="AE13" s="17"/>
      <c r="AF13" s="17">
        <v>3.8936742042490202E-2</v>
      </c>
      <c r="AG13" s="17">
        <v>6.2089863141863599E-2</v>
      </c>
      <c r="AH13" s="17">
        <v>5.1048770455294303E-2</v>
      </c>
      <c r="AI13" s="17"/>
      <c r="AJ13" s="17">
        <v>3.6845677913936697E-2</v>
      </c>
      <c r="AK13" s="17">
        <v>6.9912960786063794E-2</v>
      </c>
      <c r="AL13" s="17">
        <v>3.8919269730363699E-2</v>
      </c>
      <c r="AM13" s="17">
        <v>9.2017859366714902E-2</v>
      </c>
      <c r="AN13" s="17">
        <v>3.4813307241530998E-2</v>
      </c>
      <c r="AO13" s="17"/>
      <c r="AP13" s="17">
        <v>3.7366899373892003E-2</v>
      </c>
      <c r="AQ13" s="17">
        <v>5.9088473086789398E-2</v>
      </c>
      <c r="AR13" s="17">
        <v>4.1721599836709103E-2</v>
      </c>
      <c r="AS13" s="17">
        <v>4.4991705130833698E-2</v>
      </c>
      <c r="AT13" s="17">
        <v>9.0961748982661995E-3</v>
      </c>
      <c r="AU13" s="17"/>
      <c r="AV13" s="17">
        <v>5.3703710659220902E-2</v>
      </c>
      <c r="AW13" s="17">
        <v>6.6696233588614096E-2</v>
      </c>
      <c r="AX13" s="17">
        <v>4.3922777857272298E-2</v>
      </c>
      <c r="AY13" s="17">
        <v>5.1275414965797399E-2</v>
      </c>
      <c r="AZ13" s="17">
        <v>0</v>
      </c>
    </row>
    <row r="14" spans="2:52">
      <c r="B14" s="18" t="s">
        <v>361</v>
      </c>
      <c r="C14" s="17">
        <v>2.1710236591290299E-2</v>
      </c>
      <c r="D14" s="17">
        <v>2.2174813649188701E-2</v>
      </c>
      <c r="E14" s="17">
        <v>2.1307891227316099E-2</v>
      </c>
      <c r="F14" s="17"/>
      <c r="G14" s="17">
        <v>2.39133962821657E-2</v>
      </c>
      <c r="H14" s="17">
        <v>5.8854349515139702E-3</v>
      </c>
      <c r="I14" s="17">
        <v>2.09281297617641E-2</v>
      </c>
      <c r="J14" s="17">
        <v>3.6632332372554498E-2</v>
      </c>
      <c r="K14" s="17">
        <v>3.0977828234390901E-2</v>
      </c>
      <c r="L14" s="17">
        <v>1.47440758000433E-2</v>
      </c>
      <c r="M14" s="17"/>
      <c r="N14" s="17">
        <v>2.3987643679563301E-2</v>
      </c>
      <c r="O14" s="17">
        <v>7.0752277326725796E-3</v>
      </c>
      <c r="P14" s="17">
        <v>2.60945836925555E-2</v>
      </c>
      <c r="Q14" s="17">
        <v>3.1223267227961E-2</v>
      </c>
      <c r="R14" s="17"/>
      <c r="S14" s="17">
        <v>7.6959726496486297E-3</v>
      </c>
      <c r="T14" s="17">
        <v>7.8442137121669704E-3</v>
      </c>
      <c r="U14" s="17">
        <v>5.0452580327794601E-2</v>
      </c>
      <c r="V14" s="17">
        <v>5.1888038948292602E-2</v>
      </c>
      <c r="W14" s="17">
        <v>2.1642051296651602E-2</v>
      </c>
      <c r="X14" s="17">
        <v>4.15915050815776E-2</v>
      </c>
      <c r="Y14" s="17">
        <v>4.4860074628179702E-2</v>
      </c>
      <c r="Z14" s="17">
        <v>0</v>
      </c>
      <c r="AA14" s="17">
        <v>1.23391842059037E-2</v>
      </c>
      <c r="AB14" s="17">
        <v>0</v>
      </c>
      <c r="AC14" s="17">
        <v>0</v>
      </c>
      <c r="AD14" s="17">
        <v>0</v>
      </c>
      <c r="AE14" s="17"/>
      <c r="AF14" s="17">
        <v>2.60034289993669E-2</v>
      </c>
      <c r="AG14" s="17">
        <v>2.44042038995145E-2</v>
      </c>
      <c r="AH14" s="17">
        <v>7.5387500069014502E-3</v>
      </c>
      <c r="AI14" s="17"/>
      <c r="AJ14" s="17">
        <v>1.6085129082912999E-2</v>
      </c>
      <c r="AK14" s="17">
        <v>2.9008034815729899E-2</v>
      </c>
      <c r="AL14" s="17">
        <v>3.7460390900158798E-2</v>
      </c>
      <c r="AM14" s="17">
        <v>9.3367288787451694E-2</v>
      </c>
      <c r="AN14" s="17">
        <v>8.2424368448412392E-3</v>
      </c>
      <c r="AO14" s="17"/>
      <c r="AP14" s="17">
        <v>1.3795940377152101E-2</v>
      </c>
      <c r="AQ14" s="17">
        <v>2.86937430070833E-2</v>
      </c>
      <c r="AR14" s="17">
        <v>0</v>
      </c>
      <c r="AS14" s="17">
        <v>3.6638059316887503E-2</v>
      </c>
      <c r="AT14" s="17">
        <v>5.64235960140517E-3</v>
      </c>
      <c r="AU14" s="17"/>
      <c r="AV14" s="17">
        <v>2.60520487974528E-2</v>
      </c>
      <c r="AW14" s="17">
        <v>2.6661000157425899E-2</v>
      </c>
      <c r="AX14" s="17">
        <v>1.7433160176096401E-2</v>
      </c>
      <c r="AY14" s="17">
        <v>2.1092269649153301E-2</v>
      </c>
      <c r="AZ14" s="17">
        <v>0</v>
      </c>
    </row>
    <row r="15" spans="2:52">
      <c r="B15" s="18" t="s">
        <v>107</v>
      </c>
      <c r="C15" s="19">
        <v>0.246297678706316</v>
      </c>
      <c r="D15" s="19">
        <v>0.217232605500981</v>
      </c>
      <c r="E15" s="19">
        <v>0.27243021973499898</v>
      </c>
      <c r="F15" s="19"/>
      <c r="G15" s="19">
        <v>0.10042166002094</v>
      </c>
      <c r="H15" s="19">
        <v>0.21042432616974099</v>
      </c>
      <c r="I15" s="19">
        <v>0.229784868853909</v>
      </c>
      <c r="J15" s="19">
        <v>0.28460560104226001</v>
      </c>
      <c r="K15" s="19">
        <v>0.28850019024164097</v>
      </c>
      <c r="L15" s="19">
        <v>0.314662532673533</v>
      </c>
      <c r="M15" s="19"/>
      <c r="N15" s="19">
        <v>0.24550071094505699</v>
      </c>
      <c r="O15" s="19">
        <v>0.242560284646375</v>
      </c>
      <c r="P15" s="19">
        <v>0.20991116502189699</v>
      </c>
      <c r="Q15" s="19">
        <v>0.28928069352982</v>
      </c>
      <c r="R15" s="19"/>
      <c r="S15" s="19">
        <v>0.18600224034247301</v>
      </c>
      <c r="T15" s="19">
        <v>0.32203607999738099</v>
      </c>
      <c r="U15" s="19">
        <v>0.272773378167458</v>
      </c>
      <c r="V15" s="19">
        <v>0.32853953014882498</v>
      </c>
      <c r="W15" s="19">
        <v>0.24668068786206199</v>
      </c>
      <c r="X15" s="19">
        <v>0.187765133742366</v>
      </c>
      <c r="Y15" s="19">
        <v>0.30568752680081701</v>
      </c>
      <c r="Z15" s="19">
        <v>0.27036822224580798</v>
      </c>
      <c r="AA15" s="19">
        <v>0.18144271470020501</v>
      </c>
      <c r="AB15" s="19">
        <v>0.23180345072182801</v>
      </c>
      <c r="AC15" s="19">
        <v>0.20523062602271</v>
      </c>
      <c r="AD15" s="19">
        <v>0.100483801760992</v>
      </c>
      <c r="AE15" s="19"/>
      <c r="AF15" s="19">
        <v>0.29368859034400202</v>
      </c>
      <c r="AG15" s="19">
        <v>0.22308436327040501</v>
      </c>
      <c r="AH15" s="19">
        <v>0.205427654506947</v>
      </c>
      <c r="AI15" s="19"/>
      <c r="AJ15" s="19">
        <v>0.25654380902461899</v>
      </c>
      <c r="AK15" s="19">
        <v>0.20583091355451399</v>
      </c>
      <c r="AL15" s="19">
        <v>0.234551758023406</v>
      </c>
      <c r="AM15" s="19">
        <v>0.27273338822931298</v>
      </c>
      <c r="AN15" s="19">
        <v>0.29750014611251102</v>
      </c>
      <c r="AO15" s="19"/>
      <c r="AP15" s="19">
        <v>0.20920293759953101</v>
      </c>
      <c r="AQ15" s="19">
        <v>0.20017073371577801</v>
      </c>
      <c r="AR15" s="19">
        <v>0.20086371003678699</v>
      </c>
      <c r="AS15" s="19">
        <v>0.27505332855522502</v>
      </c>
      <c r="AT15" s="19">
        <v>0.4683808623763</v>
      </c>
      <c r="AU15" s="19"/>
      <c r="AV15" s="19">
        <v>0.29156855034379198</v>
      </c>
      <c r="AW15" s="19">
        <v>0.26850670167933499</v>
      </c>
      <c r="AX15" s="19">
        <v>0.20939299804098199</v>
      </c>
      <c r="AY15" s="19">
        <v>0.15866111257993701</v>
      </c>
      <c r="AZ15" s="19">
        <v>0.16168461936388601</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1033</v>
      </c>
      <c r="D7" s="10">
        <v>533</v>
      </c>
      <c r="E7" s="10">
        <v>497</v>
      </c>
      <c r="F7" s="10"/>
      <c r="G7" s="10">
        <v>129</v>
      </c>
      <c r="H7" s="10">
        <v>182</v>
      </c>
      <c r="I7" s="10">
        <v>189</v>
      </c>
      <c r="J7" s="10">
        <v>172</v>
      </c>
      <c r="K7" s="10">
        <v>141</v>
      </c>
      <c r="L7" s="10">
        <v>220</v>
      </c>
      <c r="M7" s="10"/>
      <c r="N7" s="10">
        <v>310</v>
      </c>
      <c r="O7" s="10">
        <v>297</v>
      </c>
      <c r="P7" s="10">
        <v>188</v>
      </c>
      <c r="Q7" s="10">
        <v>233</v>
      </c>
      <c r="R7" s="10"/>
      <c r="S7" s="10">
        <v>131</v>
      </c>
      <c r="T7" s="10">
        <v>156</v>
      </c>
      <c r="U7" s="10">
        <v>89</v>
      </c>
      <c r="V7" s="10">
        <v>104</v>
      </c>
      <c r="W7" s="10">
        <v>74</v>
      </c>
      <c r="X7" s="10">
        <v>88</v>
      </c>
      <c r="Y7" s="10">
        <v>85</v>
      </c>
      <c r="Z7" s="10">
        <v>46</v>
      </c>
      <c r="AA7" s="10">
        <v>119</v>
      </c>
      <c r="AB7" s="10">
        <v>68</v>
      </c>
      <c r="AC7" s="10">
        <v>47</v>
      </c>
      <c r="AD7" s="10">
        <v>26</v>
      </c>
      <c r="AE7" s="10"/>
      <c r="AF7" s="10">
        <v>335</v>
      </c>
      <c r="AG7" s="10">
        <v>421</v>
      </c>
      <c r="AH7" s="10">
        <v>187</v>
      </c>
      <c r="AI7" s="10"/>
      <c r="AJ7" s="10">
        <v>349</v>
      </c>
      <c r="AK7" s="10">
        <v>304</v>
      </c>
      <c r="AL7" s="10">
        <v>69</v>
      </c>
      <c r="AM7" s="10">
        <v>8</v>
      </c>
      <c r="AN7" s="10">
        <v>147</v>
      </c>
      <c r="AO7" s="10"/>
      <c r="AP7" s="10">
        <v>195</v>
      </c>
      <c r="AQ7" s="10">
        <v>410</v>
      </c>
      <c r="AR7" s="10">
        <v>79</v>
      </c>
      <c r="AS7" s="10">
        <v>107</v>
      </c>
      <c r="AT7" s="10">
        <v>90</v>
      </c>
      <c r="AU7" s="10"/>
      <c r="AV7" s="10">
        <v>258</v>
      </c>
      <c r="AW7" s="10">
        <v>219</v>
      </c>
      <c r="AX7" s="10">
        <v>292</v>
      </c>
      <c r="AY7" s="10">
        <v>105</v>
      </c>
      <c r="AZ7" s="10">
        <v>19</v>
      </c>
    </row>
    <row r="8" spans="2:52" ht="30" customHeight="1">
      <c r="B8" s="11" t="s">
        <v>68</v>
      </c>
      <c r="C8" s="11">
        <v>1028</v>
      </c>
      <c r="D8" s="11">
        <v>523</v>
      </c>
      <c r="E8" s="11">
        <v>502</v>
      </c>
      <c r="F8" s="11"/>
      <c r="G8" s="11">
        <v>142</v>
      </c>
      <c r="H8" s="11">
        <v>180</v>
      </c>
      <c r="I8" s="11">
        <v>183</v>
      </c>
      <c r="J8" s="11">
        <v>171</v>
      </c>
      <c r="K8" s="11">
        <v>136</v>
      </c>
      <c r="L8" s="11">
        <v>216</v>
      </c>
      <c r="M8" s="11"/>
      <c r="N8" s="11">
        <v>278</v>
      </c>
      <c r="O8" s="11">
        <v>273</v>
      </c>
      <c r="P8" s="11">
        <v>223</v>
      </c>
      <c r="Q8" s="11">
        <v>250</v>
      </c>
      <c r="R8" s="11"/>
      <c r="S8" s="11">
        <v>131</v>
      </c>
      <c r="T8" s="11">
        <v>147</v>
      </c>
      <c r="U8" s="11">
        <v>87</v>
      </c>
      <c r="V8" s="11">
        <v>102</v>
      </c>
      <c r="W8" s="11">
        <v>69</v>
      </c>
      <c r="X8" s="11">
        <v>91</v>
      </c>
      <c r="Y8" s="11">
        <v>79</v>
      </c>
      <c r="Z8" s="11">
        <v>43</v>
      </c>
      <c r="AA8" s="11">
        <v>116</v>
      </c>
      <c r="AB8" s="11">
        <v>88</v>
      </c>
      <c r="AC8" s="11">
        <v>48</v>
      </c>
      <c r="AD8" s="11">
        <v>29</v>
      </c>
      <c r="AE8" s="11"/>
      <c r="AF8" s="11">
        <v>331</v>
      </c>
      <c r="AG8" s="11">
        <v>412</v>
      </c>
      <c r="AH8" s="11">
        <v>188</v>
      </c>
      <c r="AI8" s="11"/>
      <c r="AJ8" s="11">
        <v>338</v>
      </c>
      <c r="AK8" s="11">
        <v>298</v>
      </c>
      <c r="AL8" s="11">
        <v>66</v>
      </c>
      <c r="AM8" s="11">
        <v>8</v>
      </c>
      <c r="AN8" s="11">
        <v>152</v>
      </c>
      <c r="AO8" s="11"/>
      <c r="AP8" s="11">
        <v>187</v>
      </c>
      <c r="AQ8" s="11">
        <v>413</v>
      </c>
      <c r="AR8" s="11">
        <v>75</v>
      </c>
      <c r="AS8" s="11">
        <v>107</v>
      </c>
      <c r="AT8" s="11">
        <v>89</v>
      </c>
      <c r="AU8" s="11"/>
      <c r="AV8" s="11">
        <v>264</v>
      </c>
      <c r="AW8" s="11">
        <v>226</v>
      </c>
      <c r="AX8" s="11">
        <v>287</v>
      </c>
      <c r="AY8" s="11">
        <v>96</v>
      </c>
      <c r="AZ8" s="11">
        <v>15</v>
      </c>
    </row>
    <row r="9" spans="2:52">
      <c r="B9" s="18" t="s">
        <v>112</v>
      </c>
      <c r="C9" s="17">
        <v>0.106967197089367</v>
      </c>
      <c r="D9" s="17">
        <v>0.12947115962281</v>
      </c>
      <c r="E9" s="17">
        <v>8.4119971535931398E-2</v>
      </c>
      <c r="F9" s="17"/>
      <c r="G9" s="17">
        <v>6.6296076882586194E-2</v>
      </c>
      <c r="H9" s="17">
        <v>0.124846988116271</v>
      </c>
      <c r="I9" s="17">
        <v>0.119710158282164</v>
      </c>
      <c r="J9" s="17">
        <v>8.8074220298547695E-2</v>
      </c>
      <c r="K9" s="17">
        <v>8.55064592944179E-2</v>
      </c>
      <c r="L9" s="17">
        <v>0.136502799782206</v>
      </c>
      <c r="M9" s="17"/>
      <c r="N9" s="17">
        <v>0.15457132588915601</v>
      </c>
      <c r="O9" s="17">
        <v>0.12894584276201701</v>
      </c>
      <c r="P9" s="17">
        <v>7.5412916296173402E-2</v>
      </c>
      <c r="Q9" s="17">
        <v>6.0305021521603101E-2</v>
      </c>
      <c r="R9" s="17"/>
      <c r="S9" s="17">
        <v>0.16148447883591399</v>
      </c>
      <c r="T9" s="17">
        <v>0.100603750097377</v>
      </c>
      <c r="U9" s="17">
        <v>0.122759885599968</v>
      </c>
      <c r="V9" s="17">
        <v>4.4113225801251599E-2</v>
      </c>
      <c r="W9" s="17">
        <v>6.5465039592969704E-2</v>
      </c>
      <c r="X9" s="17">
        <v>6.8170910186932498E-2</v>
      </c>
      <c r="Y9" s="17">
        <v>9.5022340220019902E-2</v>
      </c>
      <c r="Z9" s="17">
        <v>7.8611192783803699E-2</v>
      </c>
      <c r="AA9" s="17">
        <v>0.15073008241751601</v>
      </c>
      <c r="AB9" s="17">
        <v>9.2615268694801495E-2</v>
      </c>
      <c r="AC9" s="17">
        <v>9.9571571848050405E-2</v>
      </c>
      <c r="AD9" s="17">
        <v>0.24114845006599001</v>
      </c>
      <c r="AE9" s="17"/>
      <c r="AF9" s="17">
        <v>0.103542349384437</v>
      </c>
      <c r="AG9" s="17">
        <v>0.13151724910846199</v>
      </c>
      <c r="AH9" s="17">
        <v>9.6509959154858799E-2</v>
      </c>
      <c r="AI9" s="17"/>
      <c r="AJ9" s="17">
        <v>0.122397314169505</v>
      </c>
      <c r="AK9" s="17">
        <v>0.12472929872899401</v>
      </c>
      <c r="AL9" s="17">
        <v>0.17435248584625801</v>
      </c>
      <c r="AM9" s="17">
        <v>0.108957574389491</v>
      </c>
      <c r="AN9" s="17">
        <v>7.4248887892482796E-2</v>
      </c>
      <c r="AO9" s="17"/>
      <c r="AP9" s="17">
        <v>0.11224593504748399</v>
      </c>
      <c r="AQ9" s="17">
        <v>0.126744834381077</v>
      </c>
      <c r="AR9" s="17">
        <v>0.21650272356011299</v>
      </c>
      <c r="AS9" s="17">
        <v>8.0461607730083498E-2</v>
      </c>
      <c r="AT9" s="17">
        <v>3.5914267490765803E-2</v>
      </c>
      <c r="AU9" s="17"/>
      <c r="AV9" s="17">
        <v>0.102727876160266</v>
      </c>
      <c r="AW9" s="17">
        <v>7.1100612418515896E-2</v>
      </c>
      <c r="AX9" s="17">
        <v>0.113983663713254</v>
      </c>
      <c r="AY9" s="17">
        <v>0.177035953955025</v>
      </c>
      <c r="AZ9" s="17">
        <v>0.21931759214638599</v>
      </c>
    </row>
    <row r="10" spans="2:52">
      <c r="B10" s="18" t="s">
        <v>113</v>
      </c>
      <c r="C10" s="17">
        <v>0.280541990248458</v>
      </c>
      <c r="D10" s="17">
        <v>0.30261093042994702</v>
      </c>
      <c r="E10" s="17">
        <v>0.257341184939054</v>
      </c>
      <c r="F10" s="17"/>
      <c r="G10" s="17">
        <v>0.312645752016803</v>
      </c>
      <c r="H10" s="17">
        <v>0.29353375157481298</v>
      </c>
      <c r="I10" s="17">
        <v>0.30044611149234501</v>
      </c>
      <c r="J10" s="17">
        <v>0.28181513596215502</v>
      </c>
      <c r="K10" s="17">
        <v>0.24781324552655301</v>
      </c>
      <c r="L10" s="17">
        <v>0.25117361257017301</v>
      </c>
      <c r="M10" s="17"/>
      <c r="N10" s="17">
        <v>0.31237959766930301</v>
      </c>
      <c r="O10" s="17">
        <v>0.27904823589646799</v>
      </c>
      <c r="P10" s="17">
        <v>0.290801373949022</v>
      </c>
      <c r="Q10" s="17">
        <v>0.239058896928659</v>
      </c>
      <c r="R10" s="17"/>
      <c r="S10" s="17">
        <v>0.23996983563268501</v>
      </c>
      <c r="T10" s="17">
        <v>0.24536499993105501</v>
      </c>
      <c r="U10" s="17">
        <v>0.26139723584473801</v>
      </c>
      <c r="V10" s="17">
        <v>0.30715621657340197</v>
      </c>
      <c r="W10" s="17">
        <v>0.35027904044163399</v>
      </c>
      <c r="X10" s="17">
        <v>0.28993850276855898</v>
      </c>
      <c r="Y10" s="17">
        <v>0.28635625215198801</v>
      </c>
      <c r="Z10" s="17">
        <v>0.231325537920059</v>
      </c>
      <c r="AA10" s="17">
        <v>0.28737961746891599</v>
      </c>
      <c r="AB10" s="17">
        <v>0.27135455114794699</v>
      </c>
      <c r="AC10" s="17">
        <v>0.33013393129954899</v>
      </c>
      <c r="AD10" s="17">
        <v>0.38673505613654402</v>
      </c>
      <c r="AE10" s="17"/>
      <c r="AF10" s="17">
        <v>0.24619988580218899</v>
      </c>
      <c r="AG10" s="17">
        <v>0.29517254146224797</v>
      </c>
      <c r="AH10" s="17">
        <v>0.27419036657448698</v>
      </c>
      <c r="AI10" s="17"/>
      <c r="AJ10" s="17">
        <v>0.243292382673816</v>
      </c>
      <c r="AK10" s="17">
        <v>0.30900957432263398</v>
      </c>
      <c r="AL10" s="17">
        <v>0.257797972786312</v>
      </c>
      <c r="AM10" s="17">
        <v>0</v>
      </c>
      <c r="AN10" s="17">
        <v>0.28727029243135099</v>
      </c>
      <c r="AO10" s="17"/>
      <c r="AP10" s="17">
        <v>0.21713005430565699</v>
      </c>
      <c r="AQ10" s="17">
        <v>0.34587476862815097</v>
      </c>
      <c r="AR10" s="17">
        <v>0.25001052923307199</v>
      </c>
      <c r="AS10" s="17">
        <v>0.23053107193205299</v>
      </c>
      <c r="AT10" s="17">
        <v>0.239687468561991</v>
      </c>
      <c r="AU10" s="17"/>
      <c r="AV10" s="17">
        <v>0.23987173285159299</v>
      </c>
      <c r="AW10" s="17">
        <v>0.28105223420417702</v>
      </c>
      <c r="AX10" s="17">
        <v>0.291077712371069</v>
      </c>
      <c r="AY10" s="17">
        <v>0.37250743201988801</v>
      </c>
      <c r="AZ10" s="17">
        <v>0.40512875112894098</v>
      </c>
    </row>
    <row r="11" spans="2:52">
      <c r="B11" s="18" t="s">
        <v>114</v>
      </c>
      <c r="C11" s="17">
        <v>0.28157019198921501</v>
      </c>
      <c r="D11" s="17">
        <v>0.23570343306729899</v>
      </c>
      <c r="E11" s="17">
        <v>0.32711459555952699</v>
      </c>
      <c r="F11" s="17"/>
      <c r="G11" s="17">
        <v>0.27584727396547798</v>
      </c>
      <c r="H11" s="17">
        <v>0.223305276417399</v>
      </c>
      <c r="I11" s="17">
        <v>0.26339909374991</v>
      </c>
      <c r="J11" s="17">
        <v>0.299342835311317</v>
      </c>
      <c r="K11" s="17">
        <v>0.31503483666062299</v>
      </c>
      <c r="L11" s="17">
        <v>0.314382462887981</v>
      </c>
      <c r="M11" s="17"/>
      <c r="N11" s="17">
        <v>0.27661652762011701</v>
      </c>
      <c r="O11" s="17">
        <v>0.27265313823861398</v>
      </c>
      <c r="P11" s="17">
        <v>0.23389084696815601</v>
      </c>
      <c r="Q11" s="17">
        <v>0.34131213152343198</v>
      </c>
      <c r="R11" s="17"/>
      <c r="S11" s="17">
        <v>0.29536295335901602</v>
      </c>
      <c r="T11" s="17">
        <v>0.29175240971127198</v>
      </c>
      <c r="U11" s="17">
        <v>0.30414403933491901</v>
      </c>
      <c r="V11" s="17">
        <v>0.29361496393340503</v>
      </c>
      <c r="W11" s="17">
        <v>0.24774553862347101</v>
      </c>
      <c r="X11" s="17">
        <v>0.27575970394530802</v>
      </c>
      <c r="Y11" s="17">
        <v>0.27025530715003698</v>
      </c>
      <c r="Z11" s="17">
        <v>0.397219731908736</v>
      </c>
      <c r="AA11" s="17">
        <v>0.259312079359037</v>
      </c>
      <c r="AB11" s="17">
        <v>0.24426401607789</v>
      </c>
      <c r="AC11" s="17">
        <v>0.325568692195425</v>
      </c>
      <c r="AD11" s="17">
        <v>0.142969342675801</v>
      </c>
      <c r="AE11" s="17"/>
      <c r="AF11" s="17">
        <v>0.25983325260485102</v>
      </c>
      <c r="AG11" s="17">
        <v>0.27457722980979599</v>
      </c>
      <c r="AH11" s="17">
        <v>0.329783228161107</v>
      </c>
      <c r="AI11" s="17"/>
      <c r="AJ11" s="17">
        <v>0.25712737159103999</v>
      </c>
      <c r="AK11" s="17">
        <v>0.28287987331977299</v>
      </c>
      <c r="AL11" s="17">
        <v>0.30278654599466598</v>
      </c>
      <c r="AM11" s="17">
        <v>0.14430880330920601</v>
      </c>
      <c r="AN11" s="17">
        <v>0.31369345127524301</v>
      </c>
      <c r="AO11" s="17"/>
      <c r="AP11" s="17">
        <v>0.26559525618886698</v>
      </c>
      <c r="AQ11" s="17">
        <v>0.26559046674588899</v>
      </c>
      <c r="AR11" s="17">
        <v>0.26700990773898298</v>
      </c>
      <c r="AS11" s="17">
        <v>0.218348984245989</v>
      </c>
      <c r="AT11" s="17">
        <v>0.42961859810868502</v>
      </c>
      <c r="AU11" s="17"/>
      <c r="AV11" s="17">
        <v>0.27785212398416498</v>
      </c>
      <c r="AW11" s="17">
        <v>0.33381743644462403</v>
      </c>
      <c r="AX11" s="17">
        <v>0.25482494472525302</v>
      </c>
      <c r="AY11" s="17">
        <v>0.24822477711041099</v>
      </c>
      <c r="AZ11" s="17">
        <v>7.0696338458731703E-2</v>
      </c>
    </row>
    <row r="12" spans="2:52">
      <c r="B12" s="18" t="s">
        <v>115</v>
      </c>
      <c r="C12" s="17">
        <v>0.235221615287217</v>
      </c>
      <c r="D12" s="17">
        <v>0.23321107694294699</v>
      </c>
      <c r="E12" s="17">
        <v>0.23863245181416401</v>
      </c>
      <c r="F12" s="17"/>
      <c r="G12" s="17">
        <v>0.27282008476486902</v>
      </c>
      <c r="H12" s="17">
        <v>0.30173551980154301</v>
      </c>
      <c r="I12" s="17">
        <v>0.26570957569182202</v>
      </c>
      <c r="J12" s="17">
        <v>0.23132334250278899</v>
      </c>
      <c r="K12" s="17">
        <v>0.17731903105389399</v>
      </c>
      <c r="L12" s="17">
        <v>0.168373597630945</v>
      </c>
      <c r="M12" s="17"/>
      <c r="N12" s="17">
        <v>0.161717520244365</v>
      </c>
      <c r="O12" s="17">
        <v>0.22741453432244699</v>
      </c>
      <c r="P12" s="17">
        <v>0.306893639910713</v>
      </c>
      <c r="Q12" s="17">
        <v>0.25407072650694901</v>
      </c>
      <c r="R12" s="17"/>
      <c r="S12" s="17">
        <v>0.25650666892423601</v>
      </c>
      <c r="T12" s="17">
        <v>0.232032935146497</v>
      </c>
      <c r="U12" s="17">
        <v>0.24023192561422299</v>
      </c>
      <c r="V12" s="17">
        <v>0.22407306131438301</v>
      </c>
      <c r="W12" s="17">
        <v>0.182733974978212</v>
      </c>
      <c r="X12" s="17">
        <v>0.22096602784991301</v>
      </c>
      <c r="Y12" s="17">
        <v>0.26764764841809602</v>
      </c>
      <c r="Z12" s="17">
        <v>0.25011589573491699</v>
      </c>
      <c r="AA12" s="17">
        <v>0.218346346441013</v>
      </c>
      <c r="AB12" s="17">
        <v>0.31665515756724899</v>
      </c>
      <c r="AC12" s="17">
        <v>0.16077858030591499</v>
      </c>
      <c r="AD12" s="17">
        <v>0.18344765929959</v>
      </c>
      <c r="AE12" s="17"/>
      <c r="AF12" s="17">
        <v>0.25607436402106099</v>
      </c>
      <c r="AG12" s="17">
        <v>0.231605463500209</v>
      </c>
      <c r="AH12" s="17">
        <v>0.203979886397013</v>
      </c>
      <c r="AI12" s="17"/>
      <c r="AJ12" s="17">
        <v>0.24484357398884199</v>
      </c>
      <c r="AK12" s="17">
        <v>0.22216314663699599</v>
      </c>
      <c r="AL12" s="17">
        <v>0.21026487209516501</v>
      </c>
      <c r="AM12" s="17">
        <v>0.507341591019417</v>
      </c>
      <c r="AN12" s="17">
        <v>0.20826962992512599</v>
      </c>
      <c r="AO12" s="17"/>
      <c r="AP12" s="17">
        <v>0.24292074540022801</v>
      </c>
      <c r="AQ12" s="17">
        <v>0.21111914092196099</v>
      </c>
      <c r="AR12" s="17">
        <v>0.23076379257238699</v>
      </c>
      <c r="AS12" s="17">
        <v>0.30449570577264901</v>
      </c>
      <c r="AT12" s="17">
        <v>0.196961194767826</v>
      </c>
      <c r="AU12" s="17"/>
      <c r="AV12" s="17">
        <v>0.25217455357909402</v>
      </c>
      <c r="AW12" s="17">
        <v>0.224119664303112</v>
      </c>
      <c r="AX12" s="17">
        <v>0.272077272661084</v>
      </c>
      <c r="AY12" s="17">
        <v>0.16345322161286799</v>
      </c>
      <c r="AZ12" s="17">
        <v>0.181238331739251</v>
      </c>
    </row>
    <row r="13" spans="2:52">
      <c r="B13" s="18" t="s">
        <v>116</v>
      </c>
      <c r="C13" s="19">
        <v>9.5699005385743593E-2</v>
      </c>
      <c r="D13" s="19">
        <v>9.9003399936997596E-2</v>
      </c>
      <c r="E13" s="19">
        <v>9.2791796151324005E-2</v>
      </c>
      <c r="F13" s="19"/>
      <c r="G13" s="19">
        <v>7.2390812370263596E-2</v>
      </c>
      <c r="H13" s="19">
        <v>5.6578464089973503E-2</v>
      </c>
      <c r="I13" s="19">
        <v>5.0735060783759799E-2</v>
      </c>
      <c r="J13" s="19">
        <v>9.94444659251911E-2</v>
      </c>
      <c r="K13" s="19">
        <v>0.17432642746451199</v>
      </c>
      <c r="L13" s="19">
        <v>0.12956752712869399</v>
      </c>
      <c r="M13" s="19"/>
      <c r="N13" s="19">
        <v>9.4715028577058505E-2</v>
      </c>
      <c r="O13" s="19">
        <v>9.1938248780454507E-2</v>
      </c>
      <c r="P13" s="19">
        <v>9.3001222875935097E-2</v>
      </c>
      <c r="Q13" s="19">
        <v>0.10525322351935699</v>
      </c>
      <c r="R13" s="19"/>
      <c r="S13" s="19">
        <v>4.6676063248149199E-2</v>
      </c>
      <c r="T13" s="19">
        <v>0.13024590511379899</v>
      </c>
      <c r="U13" s="19">
        <v>7.1466913606150997E-2</v>
      </c>
      <c r="V13" s="19">
        <v>0.131042532377558</v>
      </c>
      <c r="W13" s="19">
        <v>0.15377640636371201</v>
      </c>
      <c r="X13" s="19">
        <v>0.14516485524928799</v>
      </c>
      <c r="Y13" s="19">
        <v>8.0718452059859905E-2</v>
      </c>
      <c r="Z13" s="19">
        <v>4.2727641652484799E-2</v>
      </c>
      <c r="AA13" s="19">
        <v>8.4231874313518695E-2</v>
      </c>
      <c r="AB13" s="19">
        <v>7.5111006512112E-2</v>
      </c>
      <c r="AC13" s="19">
        <v>8.3947224351060404E-2</v>
      </c>
      <c r="AD13" s="19">
        <v>4.5699491822074598E-2</v>
      </c>
      <c r="AE13" s="19"/>
      <c r="AF13" s="19">
        <v>0.13435014818746099</v>
      </c>
      <c r="AG13" s="19">
        <v>6.7127516119286301E-2</v>
      </c>
      <c r="AH13" s="19">
        <v>9.55365597125334E-2</v>
      </c>
      <c r="AI13" s="19"/>
      <c r="AJ13" s="19">
        <v>0.13233935757679599</v>
      </c>
      <c r="AK13" s="19">
        <v>6.1218106991603197E-2</v>
      </c>
      <c r="AL13" s="19">
        <v>5.4798123277598698E-2</v>
      </c>
      <c r="AM13" s="19">
        <v>0.23939203128188699</v>
      </c>
      <c r="AN13" s="19">
        <v>0.11651773847579699</v>
      </c>
      <c r="AO13" s="19"/>
      <c r="AP13" s="19">
        <v>0.16210800905776401</v>
      </c>
      <c r="AQ13" s="19">
        <v>5.0670789322923002E-2</v>
      </c>
      <c r="AR13" s="19">
        <v>3.5713046895445598E-2</v>
      </c>
      <c r="AS13" s="19">
        <v>0.16616263031922501</v>
      </c>
      <c r="AT13" s="19">
        <v>9.7818471070731897E-2</v>
      </c>
      <c r="AU13" s="19"/>
      <c r="AV13" s="19">
        <v>0.12737371342488199</v>
      </c>
      <c r="AW13" s="19">
        <v>8.9910052629571094E-2</v>
      </c>
      <c r="AX13" s="19">
        <v>6.8036406529340204E-2</v>
      </c>
      <c r="AY13" s="19">
        <v>3.87786153018089E-2</v>
      </c>
      <c r="AZ13" s="19">
        <v>0.12361898652669</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1024</v>
      </c>
      <c r="D7" s="10">
        <v>495</v>
      </c>
      <c r="E7" s="10">
        <v>524</v>
      </c>
      <c r="F7" s="10"/>
      <c r="G7" s="10">
        <v>127</v>
      </c>
      <c r="H7" s="10">
        <v>185</v>
      </c>
      <c r="I7" s="10">
        <v>163</v>
      </c>
      <c r="J7" s="10">
        <v>172</v>
      </c>
      <c r="K7" s="10">
        <v>162</v>
      </c>
      <c r="L7" s="10">
        <v>215</v>
      </c>
      <c r="M7" s="10"/>
      <c r="N7" s="10">
        <v>291</v>
      </c>
      <c r="O7" s="10">
        <v>309</v>
      </c>
      <c r="P7" s="10">
        <v>182</v>
      </c>
      <c r="Q7" s="10">
        <v>241</v>
      </c>
      <c r="R7" s="10"/>
      <c r="S7" s="10">
        <v>132</v>
      </c>
      <c r="T7" s="10">
        <v>151</v>
      </c>
      <c r="U7" s="10">
        <v>94</v>
      </c>
      <c r="V7" s="10">
        <v>94</v>
      </c>
      <c r="W7" s="10">
        <v>68</v>
      </c>
      <c r="X7" s="10">
        <v>82</v>
      </c>
      <c r="Y7" s="10">
        <v>83</v>
      </c>
      <c r="Z7" s="10">
        <v>52</v>
      </c>
      <c r="AA7" s="10">
        <v>132</v>
      </c>
      <c r="AB7" s="10">
        <v>67</v>
      </c>
      <c r="AC7" s="10">
        <v>50</v>
      </c>
      <c r="AD7" s="10">
        <v>19</v>
      </c>
      <c r="AE7" s="10"/>
      <c r="AF7" s="10">
        <v>358</v>
      </c>
      <c r="AG7" s="10">
        <v>395</v>
      </c>
      <c r="AH7" s="10">
        <v>167</v>
      </c>
      <c r="AI7" s="10"/>
      <c r="AJ7" s="10">
        <v>351</v>
      </c>
      <c r="AK7" s="10">
        <v>291</v>
      </c>
      <c r="AL7" s="10">
        <v>66</v>
      </c>
      <c r="AM7" s="10">
        <v>15</v>
      </c>
      <c r="AN7" s="10">
        <v>136</v>
      </c>
      <c r="AO7" s="10"/>
      <c r="AP7" s="10">
        <v>188</v>
      </c>
      <c r="AQ7" s="10">
        <v>391</v>
      </c>
      <c r="AR7" s="10">
        <v>76</v>
      </c>
      <c r="AS7" s="10">
        <v>110</v>
      </c>
      <c r="AT7" s="10">
        <v>109</v>
      </c>
      <c r="AU7" s="10"/>
      <c r="AV7" s="10">
        <v>256</v>
      </c>
      <c r="AW7" s="10">
        <v>225</v>
      </c>
      <c r="AX7" s="10">
        <v>281</v>
      </c>
      <c r="AY7" s="10">
        <v>110</v>
      </c>
      <c r="AZ7" s="10">
        <v>14</v>
      </c>
    </row>
    <row r="8" spans="2:52" ht="30" customHeight="1">
      <c r="B8" s="11" t="s">
        <v>68</v>
      </c>
      <c r="C8" s="11">
        <v>1012</v>
      </c>
      <c r="D8" s="11">
        <v>484</v>
      </c>
      <c r="E8" s="11">
        <v>524</v>
      </c>
      <c r="F8" s="11"/>
      <c r="G8" s="11">
        <v>138</v>
      </c>
      <c r="H8" s="11">
        <v>183</v>
      </c>
      <c r="I8" s="11">
        <v>157</v>
      </c>
      <c r="J8" s="11">
        <v>171</v>
      </c>
      <c r="K8" s="11">
        <v>158</v>
      </c>
      <c r="L8" s="11">
        <v>205</v>
      </c>
      <c r="M8" s="11"/>
      <c r="N8" s="11">
        <v>257</v>
      </c>
      <c r="O8" s="11">
        <v>283</v>
      </c>
      <c r="P8" s="11">
        <v>216</v>
      </c>
      <c r="Q8" s="11">
        <v>255</v>
      </c>
      <c r="R8" s="11"/>
      <c r="S8" s="11">
        <v>136</v>
      </c>
      <c r="T8" s="11">
        <v>140</v>
      </c>
      <c r="U8" s="11">
        <v>92</v>
      </c>
      <c r="V8" s="11">
        <v>90</v>
      </c>
      <c r="W8" s="11">
        <v>63</v>
      </c>
      <c r="X8" s="11">
        <v>85</v>
      </c>
      <c r="Y8" s="11">
        <v>77</v>
      </c>
      <c r="Z8" s="11">
        <v>45</v>
      </c>
      <c r="AA8" s="11">
        <v>125</v>
      </c>
      <c r="AB8" s="11">
        <v>86</v>
      </c>
      <c r="AC8" s="11">
        <v>51</v>
      </c>
      <c r="AD8" s="11">
        <v>21</v>
      </c>
      <c r="AE8" s="11"/>
      <c r="AF8" s="11">
        <v>351</v>
      </c>
      <c r="AG8" s="11">
        <v>384</v>
      </c>
      <c r="AH8" s="11">
        <v>169</v>
      </c>
      <c r="AI8" s="11"/>
      <c r="AJ8" s="11">
        <v>335</v>
      </c>
      <c r="AK8" s="11">
        <v>284</v>
      </c>
      <c r="AL8" s="11">
        <v>62</v>
      </c>
      <c r="AM8" s="11">
        <v>15</v>
      </c>
      <c r="AN8" s="11">
        <v>140</v>
      </c>
      <c r="AO8" s="11"/>
      <c r="AP8" s="11">
        <v>178</v>
      </c>
      <c r="AQ8" s="11">
        <v>391</v>
      </c>
      <c r="AR8" s="11">
        <v>73</v>
      </c>
      <c r="AS8" s="11">
        <v>108</v>
      </c>
      <c r="AT8" s="11">
        <v>106</v>
      </c>
      <c r="AU8" s="11"/>
      <c r="AV8" s="11">
        <v>263</v>
      </c>
      <c r="AW8" s="11">
        <v>232</v>
      </c>
      <c r="AX8" s="11">
        <v>270</v>
      </c>
      <c r="AY8" s="11">
        <v>100</v>
      </c>
      <c r="AZ8" s="11">
        <v>12</v>
      </c>
    </row>
    <row r="9" spans="2:52">
      <c r="B9" s="18" t="s">
        <v>356</v>
      </c>
      <c r="C9" s="17">
        <v>0.130487159679637</v>
      </c>
      <c r="D9" s="17">
        <v>0.15276787509772999</v>
      </c>
      <c r="E9" s="17">
        <v>0.11109113239356801</v>
      </c>
      <c r="F9" s="17"/>
      <c r="G9" s="17">
        <v>0.15897963489870601</v>
      </c>
      <c r="H9" s="17">
        <v>0.24220346382968999</v>
      </c>
      <c r="I9" s="17">
        <v>0.192663400362762</v>
      </c>
      <c r="J9" s="17">
        <v>6.5746403386421307E-2</v>
      </c>
      <c r="K9" s="17">
        <v>8.4101175604361006E-2</v>
      </c>
      <c r="L9" s="17">
        <v>5.3335383863905399E-2</v>
      </c>
      <c r="M9" s="17"/>
      <c r="N9" s="17">
        <v>0.106555890723501</v>
      </c>
      <c r="O9" s="17">
        <v>0.11479495961561299</v>
      </c>
      <c r="P9" s="17">
        <v>0.177097784237947</v>
      </c>
      <c r="Q9" s="17">
        <v>0.132935710681195</v>
      </c>
      <c r="R9" s="17"/>
      <c r="S9" s="17">
        <v>0.14118151631491199</v>
      </c>
      <c r="T9" s="17">
        <v>0.14510373379364999</v>
      </c>
      <c r="U9" s="17">
        <v>9.0643019997442495E-2</v>
      </c>
      <c r="V9" s="17">
        <v>7.4430959065363594E-2</v>
      </c>
      <c r="W9" s="17">
        <v>0.14256249461076201</v>
      </c>
      <c r="X9" s="17">
        <v>0.17302596494750899</v>
      </c>
      <c r="Y9" s="17">
        <v>7.0790403819526407E-2</v>
      </c>
      <c r="Z9" s="17">
        <v>0.20487857306702101</v>
      </c>
      <c r="AA9" s="17">
        <v>0.143824048278445</v>
      </c>
      <c r="AB9" s="17">
        <v>0.16930668970898</v>
      </c>
      <c r="AC9" s="17">
        <v>8.2929332459202698E-2</v>
      </c>
      <c r="AD9" s="17">
        <v>0.108920137901099</v>
      </c>
      <c r="AE9" s="17"/>
      <c r="AF9" s="17">
        <v>0.111198433800425</v>
      </c>
      <c r="AG9" s="17">
        <v>0.14591873432079799</v>
      </c>
      <c r="AH9" s="17">
        <v>0.137011712640973</v>
      </c>
      <c r="AI9" s="17"/>
      <c r="AJ9" s="17">
        <v>0.111439003971102</v>
      </c>
      <c r="AK9" s="17">
        <v>0.183312753779793</v>
      </c>
      <c r="AL9" s="17">
        <v>7.86435610011013E-2</v>
      </c>
      <c r="AM9" s="17">
        <v>0.260521201093391</v>
      </c>
      <c r="AN9" s="17">
        <v>8.8572543069865201E-2</v>
      </c>
      <c r="AO9" s="17"/>
      <c r="AP9" s="17">
        <v>0.16098335121302301</v>
      </c>
      <c r="AQ9" s="17">
        <v>0.16933444383281801</v>
      </c>
      <c r="AR9" s="17">
        <v>6.2976511970732701E-2</v>
      </c>
      <c r="AS9" s="17">
        <v>0.14041884824932099</v>
      </c>
      <c r="AT9" s="17">
        <v>5.7948314428366898E-2</v>
      </c>
      <c r="AU9" s="17"/>
      <c r="AV9" s="17">
        <v>0.11211901059401</v>
      </c>
      <c r="AW9" s="17">
        <v>8.8380181814480499E-2</v>
      </c>
      <c r="AX9" s="17">
        <v>0.154402167538949</v>
      </c>
      <c r="AY9" s="17">
        <v>0.210358985765002</v>
      </c>
      <c r="AZ9" s="17">
        <v>0.103659514453944</v>
      </c>
    </row>
    <row r="10" spans="2:52">
      <c r="B10" s="18" t="s">
        <v>357</v>
      </c>
      <c r="C10" s="17">
        <v>0.212180164251173</v>
      </c>
      <c r="D10" s="17">
        <v>0.24697556742792801</v>
      </c>
      <c r="E10" s="17">
        <v>0.18196459325643699</v>
      </c>
      <c r="F10" s="17"/>
      <c r="G10" s="17">
        <v>0.26460296734401501</v>
      </c>
      <c r="H10" s="17">
        <v>0.123088745882081</v>
      </c>
      <c r="I10" s="17">
        <v>0.21205209760758301</v>
      </c>
      <c r="J10" s="17">
        <v>0.27160322643678297</v>
      </c>
      <c r="K10" s="17">
        <v>0.22637758544431999</v>
      </c>
      <c r="L10" s="17">
        <v>0.19605096990086701</v>
      </c>
      <c r="M10" s="17"/>
      <c r="N10" s="17">
        <v>0.230513776427753</v>
      </c>
      <c r="O10" s="17">
        <v>0.21359005487254601</v>
      </c>
      <c r="P10" s="17">
        <v>0.235560584920668</v>
      </c>
      <c r="Q10" s="17">
        <v>0.173103444065733</v>
      </c>
      <c r="R10" s="17"/>
      <c r="S10" s="17">
        <v>0.21098185350374599</v>
      </c>
      <c r="T10" s="17">
        <v>0.23221772763097301</v>
      </c>
      <c r="U10" s="17">
        <v>0.15680405619458601</v>
      </c>
      <c r="V10" s="17">
        <v>0.21552908134694701</v>
      </c>
      <c r="W10" s="17">
        <v>0.18576346990756401</v>
      </c>
      <c r="X10" s="17">
        <v>0.18231766329419</v>
      </c>
      <c r="Y10" s="17">
        <v>0.17493959857576799</v>
      </c>
      <c r="Z10" s="17">
        <v>0.22070058641790299</v>
      </c>
      <c r="AA10" s="17">
        <v>0.25510687729898202</v>
      </c>
      <c r="AB10" s="17">
        <v>0.22428349987229099</v>
      </c>
      <c r="AC10" s="17">
        <v>0.23942116241103401</v>
      </c>
      <c r="AD10" s="17">
        <v>0.26159288305067302</v>
      </c>
      <c r="AE10" s="17"/>
      <c r="AF10" s="17">
        <v>0.21590054157927699</v>
      </c>
      <c r="AG10" s="17">
        <v>0.21922843592609201</v>
      </c>
      <c r="AH10" s="17">
        <v>0.19172578559506601</v>
      </c>
      <c r="AI10" s="17"/>
      <c r="AJ10" s="17">
        <v>0.226543650978866</v>
      </c>
      <c r="AK10" s="17">
        <v>0.199626540370652</v>
      </c>
      <c r="AL10" s="17">
        <v>0.245762472937508</v>
      </c>
      <c r="AM10" s="17">
        <v>0.13596601704557901</v>
      </c>
      <c r="AN10" s="17">
        <v>0.222127461176932</v>
      </c>
      <c r="AO10" s="17"/>
      <c r="AP10" s="17">
        <v>0.20116367321725501</v>
      </c>
      <c r="AQ10" s="17">
        <v>0.22950723660457301</v>
      </c>
      <c r="AR10" s="17">
        <v>0.27314243445492398</v>
      </c>
      <c r="AS10" s="17">
        <v>0.23034709945356399</v>
      </c>
      <c r="AT10" s="17">
        <v>0.16361301828776201</v>
      </c>
      <c r="AU10" s="17"/>
      <c r="AV10" s="17">
        <v>0.24610799585211801</v>
      </c>
      <c r="AW10" s="17">
        <v>0.21077539142562801</v>
      </c>
      <c r="AX10" s="17">
        <v>0.218711934317212</v>
      </c>
      <c r="AY10" s="17">
        <v>0.16481603641881401</v>
      </c>
      <c r="AZ10" s="17">
        <v>0.37026951385568702</v>
      </c>
    </row>
    <row r="11" spans="2:52">
      <c r="B11" s="18" t="s">
        <v>358</v>
      </c>
      <c r="C11" s="17">
        <v>0.15608974971391101</v>
      </c>
      <c r="D11" s="17">
        <v>0.14125061354886001</v>
      </c>
      <c r="E11" s="17">
        <v>0.16952435352095799</v>
      </c>
      <c r="F11" s="17"/>
      <c r="G11" s="17">
        <v>0.19989918645343199</v>
      </c>
      <c r="H11" s="17">
        <v>0.16911461177537901</v>
      </c>
      <c r="I11" s="17">
        <v>0.20869842724518101</v>
      </c>
      <c r="J11" s="17">
        <v>0.14156077032571901</v>
      </c>
      <c r="K11" s="17">
        <v>0.10821900265345499</v>
      </c>
      <c r="L11" s="17">
        <v>0.123483448704026</v>
      </c>
      <c r="M11" s="17"/>
      <c r="N11" s="17">
        <v>0.147197367906058</v>
      </c>
      <c r="O11" s="17">
        <v>0.15952496108838099</v>
      </c>
      <c r="P11" s="17">
        <v>0.19013971652161701</v>
      </c>
      <c r="Q11" s="17">
        <v>0.1329366835436</v>
      </c>
      <c r="R11" s="17"/>
      <c r="S11" s="17">
        <v>0.17641459091400899</v>
      </c>
      <c r="T11" s="17">
        <v>9.0989140022728801E-2</v>
      </c>
      <c r="U11" s="17">
        <v>0.157148878839207</v>
      </c>
      <c r="V11" s="17">
        <v>0.175235891893883</v>
      </c>
      <c r="W11" s="17">
        <v>0.19676664664785301</v>
      </c>
      <c r="X11" s="17">
        <v>0.113734055015903</v>
      </c>
      <c r="Y11" s="17">
        <v>0.20213514785466799</v>
      </c>
      <c r="Z11" s="17">
        <v>8.3516643284695005E-2</v>
      </c>
      <c r="AA11" s="17">
        <v>0.183958463415614</v>
      </c>
      <c r="AB11" s="17">
        <v>0.12816878200949999</v>
      </c>
      <c r="AC11" s="17">
        <v>0.237252774297803</v>
      </c>
      <c r="AD11" s="17">
        <v>0.15963943135901201</v>
      </c>
      <c r="AE11" s="17"/>
      <c r="AF11" s="17">
        <v>0.13109428100140599</v>
      </c>
      <c r="AG11" s="17">
        <v>0.15937846335015299</v>
      </c>
      <c r="AH11" s="17">
        <v>0.19040202244208401</v>
      </c>
      <c r="AI11" s="17"/>
      <c r="AJ11" s="17">
        <v>0.14011721021888199</v>
      </c>
      <c r="AK11" s="17">
        <v>0.185332833765254</v>
      </c>
      <c r="AL11" s="17">
        <v>9.0686889018940897E-2</v>
      </c>
      <c r="AM11" s="17">
        <v>0.25668560531338902</v>
      </c>
      <c r="AN11" s="17">
        <v>0.18964389987039601</v>
      </c>
      <c r="AO11" s="17"/>
      <c r="AP11" s="17">
        <v>0.137096370063571</v>
      </c>
      <c r="AQ11" s="17">
        <v>0.157447241920225</v>
      </c>
      <c r="AR11" s="17">
        <v>0.18819994791348099</v>
      </c>
      <c r="AS11" s="17">
        <v>0.12586019711033</v>
      </c>
      <c r="AT11" s="17">
        <v>0.105327493643682</v>
      </c>
      <c r="AU11" s="17"/>
      <c r="AV11" s="17">
        <v>0.16175273704725501</v>
      </c>
      <c r="AW11" s="17">
        <v>0.13739094122617199</v>
      </c>
      <c r="AX11" s="17">
        <v>0.15067853884493301</v>
      </c>
      <c r="AY11" s="17">
        <v>0.19947426091925899</v>
      </c>
      <c r="AZ11" s="17">
        <v>7.92430861967897E-2</v>
      </c>
    </row>
    <row r="12" spans="2:52">
      <c r="B12" s="18" t="s">
        <v>359</v>
      </c>
      <c r="C12" s="17">
        <v>4.0440139898624501E-2</v>
      </c>
      <c r="D12" s="17">
        <v>4.7361665232892397E-2</v>
      </c>
      <c r="E12" s="17">
        <v>3.2710321939135603E-2</v>
      </c>
      <c r="F12" s="17"/>
      <c r="G12" s="17">
        <v>7.2914400849339395E-2</v>
      </c>
      <c r="H12" s="17">
        <v>5.88094630883138E-2</v>
      </c>
      <c r="I12" s="17">
        <v>1.2003029402190901E-2</v>
      </c>
      <c r="J12" s="17">
        <v>6.19776412765475E-2</v>
      </c>
      <c r="K12" s="17">
        <v>1.1862503907518E-2</v>
      </c>
      <c r="L12" s="17">
        <v>2.7899714604284701E-2</v>
      </c>
      <c r="M12" s="17"/>
      <c r="N12" s="17">
        <v>3.6581129680411002E-2</v>
      </c>
      <c r="O12" s="17">
        <v>3.4779382237001902E-2</v>
      </c>
      <c r="P12" s="17">
        <v>6.6906900613513204E-2</v>
      </c>
      <c r="Q12" s="17">
        <v>2.8300441332992501E-2</v>
      </c>
      <c r="R12" s="17"/>
      <c r="S12" s="17">
        <v>5.27534324885768E-2</v>
      </c>
      <c r="T12" s="17">
        <v>5.3579199330101003E-2</v>
      </c>
      <c r="U12" s="17">
        <v>3.1724919971260798E-2</v>
      </c>
      <c r="V12" s="17">
        <v>4.61606514237409E-2</v>
      </c>
      <c r="W12" s="17">
        <v>1.42312659022025E-2</v>
      </c>
      <c r="X12" s="17">
        <v>7.1394967191644496E-2</v>
      </c>
      <c r="Y12" s="17">
        <v>5.1757831156813802E-2</v>
      </c>
      <c r="Z12" s="17">
        <v>2.4173166408608299E-2</v>
      </c>
      <c r="AA12" s="17">
        <v>3.0741729018237799E-2</v>
      </c>
      <c r="AB12" s="17">
        <v>1.4855831267210001E-2</v>
      </c>
      <c r="AC12" s="17">
        <v>2.05310848484671E-2</v>
      </c>
      <c r="AD12" s="17">
        <v>4.4056724080757503E-2</v>
      </c>
      <c r="AE12" s="17"/>
      <c r="AF12" s="17">
        <v>3.6566273824529601E-2</v>
      </c>
      <c r="AG12" s="17">
        <v>3.5917817080758002E-2</v>
      </c>
      <c r="AH12" s="17">
        <v>4.4854279972900701E-2</v>
      </c>
      <c r="AI12" s="17"/>
      <c r="AJ12" s="17">
        <v>5.1878786281805103E-2</v>
      </c>
      <c r="AK12" s="17">
        <v>3.3420556970041503E-2</v>
      </c>
      <c r="AL12" s="17">
        <v>3.3749917858398801E-2</v>
      </c>
      <c r="AM12" s="17">
        <v>7.0298973727517505E-2</v>
      </c>
      <c r="AN12" s="17">
        <v>2.2937930257029299E-2</v>
      </c>
      <c r="AO12" s="17"/>
      <c r="AP12" s="17">
        <v>5.2778147012071501E-2</v>
      </c>
      <c r="AQ12" s="17">
        <v>3.9231920804621498E-2</v>
      </c>
      <c r="AR12" s="17">
        <v>3.1206187597415499E-2</v>
      </c>
      <c r="AS12" s="17">
        <v>6.1810309655302903E-2</v>
      </c>
      <c r="AT12" s="17">
        <v>8.8280774842944294E-3</v>
      </c>
      <c r="AU12" s="17"/>
      <c r="AV12" s="17">
        <v>4.0889490952992699E-2</v>
      </c>
      <c r="AW12" s="17">
        <v>3.6667348031958202E-2</v>
      </c>
      <c r="AX12" s="17">
        <v>4.8818933124891203E-2</v>
      </c>
      <c r="AY12" s="17">
        <v>1.8021932841016101E-2</v>
      </c>
      <c r="AZ12" s="17">
        <v>0.104448103889742</v>
      </c>
    </row>
    <row r="13" spans="2:52" ht="30">
      <c r="B13" s="18" t="s">
        <v>360</v>
      </c>
      <c r="C13" s="17">
        <v>8.2513718696330896E-2</v>
      </c>
      <c r="D13" s="17">
        <v>7.7598330701641904E-2</v>
      </c>
      <c r="E13" s="17">
        <v>8.5989471130961795E-2</v>
      </c>
      <c r="F13" s="17"/>
      <c r="G13" s="17">
        <v>8.6464978270868395E-2</v>
      </c>
      <c r="H13" s="17">
        <v>0.13118403110551599</v>
      </c>
      <c r="I13" s="17">
        <v>0.10441903849532801</v>
      </c>
      <c r="J13" s="17">
        <v>5.14586952345642E-2</v>
      </c>
      <c r="K13" s="17">
        <v>9.47011901873335E-2</v>
      </c>
      <c r="L13" s="17">
        <v>3.6029054012350202E-2</v>
      </c>
      <c r="M13" s="17"/>
      <c r="N13" s="17">
        <v>9.41019436773535E-2</v>
      </c>
      <c r="O13" s="17">
        <v>0.105923407841852</v>
      </c>
      <c r="P13" s="17">
        <v>7.1066216361936094E-2</v>
      </c>
      <c r="Q13" s="17">
        <v>5.4909731467016797E-2</v>
      </c>
      <c r="R13" s="17"/>
      <c r="S13" s="17">
        <v>9.2576783147745298E-2</v>
      </c>
      <c r="T13" s="17">
        <v>0.125978560276061</v>
      </c>
      <c r="U13" s="17">
        <v>5.1963727313598197E-2</v>
      </c>
      <c r="V13" s="17">
        <v>3.3411223299936697E-2</v>
      </c>
      <c r="W13" s="17">
        <v>6.9361070827374999E-2</v>
      </c>
      <c r="X13" s="17">
        <v>6.9178770128957304E-2</v>
      </c>
      <c r="Y13" s="17">
        <v>9.5169289189046893E-2</v>
      </c>
      <c r="Z13" s="17">
        <v>7.85121906239242E-2</v>
      </c>
      <c r="AA13" s="17">
        <v>5.0225774274440499E-2</v>
      </c>
      <c r="AB13" s="17">
        <v>9.0608470018740103E-2</v>
      </c>
      <c r="AC13" s="17">
        <v>0.16062223917136001</v>
      </c>
      <c r="AD13" s="17">
        <v>9.7045903677890497E-2</v>
      </c>
      <c r="AE13" s="17"/>
      <c r="AF13" s="17">
        <v>5.6191066177009599E-2</v>
      </c>
      <c r="AG13" s="17">
        <v>9.9694087299288803E-2</v>
      </c>
      <c r="AH13" s="17">
        <v>5.8625284537742503E-2</v>
      </c>
      <c r="AI13" s="17"/>
      <c r="AJ13" s="17">
        <v>6.1778814326882599E-2</v>
      </c>
      <c r="AK13" s="17">
        <v>0.10915588027289901</v>
      </c>
      <c r="AL13" s="17">
        <v>0.12930426010777801</v>
      </c>
      <c r="AM13" s="17">
        <v>6.0545907996953301E-2</v>
      </c>
      <c r="AN13" s="17">
        <v>5.5626475784193601E-2</v>
      </c>
      <c r="AO13" s="17"/>
      <c r="AP13" s="17">
        <v>8.0818650836236794E-2</v>
      </c>
      <c r="AQ13" s="17">
        <v>9.7035261964655298E-2</v>
      </c>
      <c r="AR13" s="17">
        <v>0.10439654983108999</v>
      </c>
      <c r="AS13" s="17">
        <v>5.7902398944099799E-2</v>
      </c>
      <c r="AT13" s="17">
        <v>4.1838292499234001E-2</v>
      </c>
      <c r="AU13" s="17"/>
      <c r="AV13" s="17">
        <v>4.36682101170092E-2</v>
      </c>
      <c r="AW13" s="17">
        <v>0.101183895028731</v>
      </c>
      <c r="AX13" s="17">
        <v>9.5309225172489298E-2</v>
      </c>
      <c r="AY13" s="17">
        <v>7.6416500543218704E-2</v>
      </c>
      <c r="AZ13" s="17">
        <v>0.13530513034703101</v>
      </c>
    </row>
    <row r="14" spans="2:52">
      <c r="B14" s="18" t="s">
        <v>361</v>
      </c>
      <c r="C14" s="17">
        <v>8.5895918880712005E-2</v>
      </c>
      <c r="D14" s="17">
        <v>7.3620294001290096E-2</v>
      </c>
      <c r="E14" s="17">
        <v>9.7988399050192507E-2</v>
      </c>
      <c r="F14" s="17"/>
      <c r="G14" s="17">
        <v>0.10188909413207201</v>
      </c>
      <c r="H14" s="17">
        <v>5.5761633047511902E-2</v>
      </c>
      <c r="I14" s="17">
        <v>6.5344763912117701E-2</v>
      </c>
      <c r="J14" s="17">
        <v>0.13636791548244501</v>
      </c>
      <c r="K14" s="17">
        <v>7.7038510227873794E-2</v>
      </c>
      <c r="L14" s="17">
        <v>8.2443567983687502E-2</v>
      </c>
      <c r="M14" s="17"/>
      <c r="N14" s="17">
        <v>0.112865690222773</v>
      </c>
      <c r="O14" s="17">
        <v>8.00616968021855E-2</v>
      </c>
      <c r="P14" s="17">
        <v>8.0301684166610002E-2</v>
      </c>
      <c r="Q14" s="17">
        <v>7.0257891075328094E-2</v>
      </c>
      <c r="R14" s="17"/>
      <c r="S14" s="17">
        <v>0.10126526601496599</v>
      </c>
      <c r="T14" s="17">
        <v>3.4811716211413601E-2</v>
      </c>
      <c r="U14" s="17">
        <v>9.23597617910413E-2</v>
      </c>
      <c r="V14" s="17">
        <v>7.4782805188237697E-2</v>
      </c>
      <c r="W14" s="17">
        <v>9.6694921645307602E-2</v>
      </c>
      <c r="X14" s="17">
        <v>7.8610648026650701E-2</v>
      </c>
      <c r="Y14" s="17">
        <v>9.4476505745411804E-2</v>
      </c>
      <c r="Z14" s="17">
        <v>8.7707482240568096E-2</v>
      </c>
      <c r="AA14" s="17">
        <v>5.4104393285305301E-2</v>
      </c>
      <c r="AB14" s="17">
        <v>0.15894486690506801</v>
      </c>
      <c r="AC14" s="17">
        <v>9.7525330465862994E-2</v>
      </c>
      <c r="AD14" s="17">
        <v>0.16830136997509601</v>
      </c>
      <c r="AE14" s="17"/>
      <c r="AF14" s="17">
        <v>8.9985700810776906E-2</v>
      </c>
      <c r="AG14" s="17">
        <v>8.2956286379378699E-2</v>
      </c>
      <c r="AH14" s="17">
        <v>9.0458948464543207E-2</v>
      </c>
      <c r="AI14" s="17"/>
      <c r="AJ14" s="17">
        <v>9.4520937589914006E-2</v>
      </c>
      <c r="AK14" s="17">
        <v>6.2125094519648601E-2</v>
      </c>
      <c r="AL14" s="17">
        <v>9.3780775295874405E-2</v>
      </c>
      <c r="AM14" s="17">
        <v>0</v>
      </c>
      <c r="AN14" s="17">
        <v>7.8098831627570101E-2</v>
      </c>
      <c r="AO14" s="17"/>
      <c r="AP14" s="17">
        <v>9.0228327334704303E-2</v>
      </c>
      <c r="AQ14" s="17">
        <v>7.1633357280784696E-2</v>
      </c>
      <c r="AR14" s="17">
        <v>9.2090410573925502E-2</v>
      </c>
      <c r="AS14" s="17">
        <v>8.6955433254526496E-2</v>
      </c>
      <c r="AT14" s="17">
        <v>6.7422251534475397E-2</v>
      </c>
      <c r="AU14" s="17"/>
      <c r="AV14" s="17">
        <v>8.0820269704063905E-2</v>
      </c>
      <c r="AW14" s="17">
        <v>8.7472493327896902E-2</v>
      </c>
      <c r="AX14" s="17">
        <v>9.1166723284648393E-2</v>
      </c>
      <c r="AY14" s="17">
        <v>8.9810074773465906E-2</v>
      </c>
      <c r="AZ14" s="17">
        <v>0</v>
      </c>
    </row>
    <row r="15" spans="2:52">
      <c r="B15" s="18" t="s">
        <v>107</v>
      </c>
      <c r="C15" s="19">
        <v>0.29239314887961299</v>
      </c>
      <c r="D15" s="19">
        <v>0.260425653989657</v>
      </c>
      <c r="E15" s="19">
        <v>0.320731728708748</v>
      </c>
      <c r="F15" s="19"/>
      <c r="G15" s="19">
        <v>0.11524973805156701</v>
      </c>
      <c r="H15" s="19">
        <v>0.21983805127150899</v>
      </c>
      <c r="I15" s="19">
        <v>0.204819242974837</v>
      </c>
      <c r="J15" s="19">
        <v>0.27128534785752001</v>
      </c>
      <c r="K15" s="19">
        <v>0.39770003197513898</v>
      </c>
      <c r="L15" s="19">
        <v>0.48075786093087902</v>
      </c>
      <c r="M15" s="19"/>
      <c r="N15" s="19">
        <v>0.27218420136215099</v>
      </c>
      <c r="O15" s="19">
        <v>0.29132553754242002</v>
      </c>
      <c r="P15" s="19">
        <v>0.17892711317770901</v>
      </c>
      <c r="Q15" s="19">
        <v>0.40755609783413499</v>
      </c>
      <c r="R15" s="19"/>
      <c r="S15" s="19">
        <v>0.224826557616044</v>
      </c>
      <c r="T15" s="19">
        <v>0.31731992273507298</v>
      </c>
      <c r="U15" s="19">
        <v>0.41935563589286401</v>
      </c>
      <c r="V15" s="19">
        <v>0.38044938778189202</v>
      </c>
      <c r="W15" s="19">
        <v>0.29462013045893698</v>
      </c>
      <c r="X15" s="19">
        <v>0.311737931395146</v>
      </c>
      <c r="Y15" s="19">
        <v>0.31073122365876499</v>
      </c>
      <c r="Z15" s="19">
        <v>0.30051135795728101</v>
      </c>
      <c r="AA15" s="19">
        <v>0.28203871442897499</v>
      </c>
      <c r="AB15" s="19">
        <v>0.21383186021821099</v>
      </c>
      <c r="AC15" s="19">
        <v>0.16171807634627</v>
      </c>
      <c r="AD15" s="19">
        <v>0.160443549955473</v>
      </c>
      <c r="AE15" s="19"/>
      <c r="AF15" s="19">
        <v>0.35906370280657601</v>
      </c>
      <c r="AG15" s="19">
        <v>0.25690617564353102</v>
      </c>
      <c r="AH15" s="19">
        <v>0.28692196634669098</v>
      </c>
      <c r="AI15" s="19"/>
      <c r="AJ15" s="19">
        <v>0.31372159663254801</v>
      </c>
      <c r="AK15" s="19">
        <v>0.22702634032171101</v>
      </c>
      <c r="AL15" s="19">
        <v>0.32807212378039902</v>
      </c>
      <c r="AM15" s="19">
        <v>0.21598229482317099</v>
      </c>
      <c r="AN15" s="19">
        <v>0.34299285821401299</v>
      </c>
      <c r="AO15" s="19"/>
      <c r="AP15" s="19">
        <v>0.27693148032313902</v>
      </c>
      <c r="AQ15" s="19">
        <v>0.23581053759232201</v>
      </c>
      <c r="AR15" s="19">
        <v>0.24798795765843101</v>
      </c>
      <c r="AS15" s="19">
        <v>0.296705713332856</v>
      </c>
      <c r="AT15" s="19">
        <v>0.55502255212218599</v>
      </c>
      <c r="AU15" s="19"/>
      <c r="AV15" s="19">
        <v>0.31464228573255099</v>
      </c>
      <c r="AW15" s="19">
        <v>0.338129749145133</v>
      </c>
      <c r="AX15" s="19">
        <v>0.24091247771687699</v>
      </c>
      <c r="AY15" s="19">
        <v>0.241102208739225</v>
      </c>
      <c r="AZ15" s="19">
        <v>0.20707465125680699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1003</v>
      </c>
      <c r="D7" s="10">
        <v>513</v>
      </c>
      <c r="E7" s="10">
        <v>488</v>
      </c>
      <c r="F7" s="10"/>
      <c r="G7" s="10">
        <v>128</v>
      </c>
      <c r="H7" s="10">
        <v>162</v>
      </c>
      <c r="I7" s="10">
        <v>190</v>
      </c>
      <c r="J7" s="10">
        <v>174</v>
      </c>
      <c r="K7" s="10">
        <v>135</v>
      </c>
      <c r="L7" s="10">
        <v>214</v>
      </c>
      <c r="M7" s="10"/>
      <c r="N7" s="10">
        <v>306</v>
      </c>
      <c r="O7" s="10">
        <v>281</v>
      </c>
      <c r="P7" s="10">
        <v>191</v>
      </c>
      <c r="Q7" s="10">
        <v>218</v>
      </c>
      <c r="R7" s="10"/>
      <c r="S7" s="10">
        <v>147</v>
      </c>
      <c r="T7" s="10">
        <v>135</v>
      </c>
      <c r="U7" s="10">
        <v>81</v>
      </c>
      <c r="V7" s="10">
        <v>87</v>
      </c>
      <c r="W7" s="10">
        <v>80</v>
      </c>
      <c r="X7" s="10">
        <v>87</v>
      </c>
      <c r="Y7" s="10">
        <v>84</v>
      </c>
      <c r="Z7" s="10">
        <v>43</v>
      </c>
      <c r="AA7" s="10">
        <v>117</v>
      </c>
      <c r="AB7" s="10">
        <v>61</v>
      </c>
      <c r="AC7" s="10">
        <v>54</v>
      </c>
      <c r="AD7" s="10">
        <v>27</v>
      </c>
      <c r="AE7" s="10"/>
      <c r="AF7" s="10">
        <v>346</v>
      </c>
      <c r="AG7" s="10">
        <v>432</v>
      </c>
      <c r="AH7" s="10">
        <v>139</v>
      </c>
      <c r="AI7" s="10"/>
      <c r="AJ7" s="10">
        <v>323</v>
      </c>
      <c r="AK7" s="10">
        <v>322</v>
      </c>
      <c r="AL7" s="10">
        <v>64</v>
      </c>
      <c r="AM7" s="10">
        <v>15</v>
      </c>
      <c r="AN7" s="10">
        <v>134</v>
      </c>
      <c r="AO7" s="10"/>
      <c r="AP7" s="10">
        <v>184</v>
      </c>
      <c r="AQ7" s="10">
        <v>420</v>
      </c>
      <c r="AR7" s="10">
        <v>60</v>
      </c>
      <c r="AS7" s="10">
        <v>110</v>
      </c>
      <c r="AT7" s="10">
        <v>87</v>
      </c>
      <c r="AU7" s="10"/>
      <c r="AV7" s="10">
        <v>252</v>
      </c>
      <c r="AW7" s="10">
        <v>203</v>
      </c>
      <c r="AX7" s="10">
        <v>283</v>
      </c>
      <c r="AY7" s="10">
        <v>107</v>
      </c>
      <c r="AZ7" s="10">
        <v>18</v>
      </c>
    </row>
    <row r="8" spans="2:52" ht="30" customHeight="1">
      <c r="B8" s="11" t="s">
        <v>68</v>
      </c>
      <c r="C8" s="11">
        <v>1003</v>
      </c>
      <c r="D8" s="11">
        <v>503</v>
      </c>
      <c r="E8" s="11">
        <v>499</v>
      </c>
      <c r="F8" s="11"/>
      <c r="G8" s="11">
        <v>139</v>
      </c>
      <c r="H8" s="11">
        <v>162</v>
      </c>
      <c r="I8" s="11">
        <v>186</v>
      </c>
      <c r="J8" s="11">
        <v>174</v>
      </c>
      <c r="K8" s="11">
        <v>133</v>
      </c>
      <c r="L8" s="11">
        <v>210</v>
      </c>
      <c r="M8" s="11"/>
      <c r="N8" s="11">
        <v>274</v>
      </c>
      <c r="O8" s="11">
        <v>256</v>
      </c>
      <c r="P8" s="11">
        <v>225</v>
      </c>
      <c r="Q8" s="11">
        <v>242</v>
      </c>
      <c r="R8" s="11"/>
      <c r="S8" s="11">
        <v>154</v>
      </c>
      <c r="T8" s="11">
        <v>125</v>
      </c>
      <c r="U8" s="11">
        <v>81</v>
      </c>
      <c r="V8" s="11">
        <v>86</v>
      </c>
      <c r="W8" s="11">
        <v>74</v>
      </c>
      <c r="X8" s="11">
        <v>88</v>
      </c>
      <c r="Y8" s="11">
        <v>78</v>
      </c>
      <c r="Z8" s="11">
        <v>38</v>
      </c>
      <c r="AA8" s="11">
        <v>113</v>
      </c>
      <c r="AB8" s="11">
        <v>80</v>
      </c>
      <c r="AC8" s="11">
        <v>57</v>
      </c>
      <c r="AD8" s="11">
        <v>29</v>
      </c>
      <c r="AE8" s="11"/>
      <c r="AF8" s="11">
        <v>344</v>
      </c>
      <c r="AG8" s="11">
        <v>422</v>
      </c>
      <c r="AH8" s="11">
        <v>146</v>
      </c>
      <c r="AI8" s="11"/>
      <c r="AJ8" s="11">
        <v>313</v>
      </c>
      <c r="AK8" s="11">
        <v>318</v>
      </c>
      <c r="AL8" s="11">
        <v>61</v>
      </c>
      <c r="AM8" s="11">
        <v>14</v>
      </c>
      <c r="AN8" s="11">
        <v>140</v>
      </c>
      <c r="AO8" s="11"/>
      <c r="AP8" s="11">
        <v>180</v>
      </c>
      <c r="AQ8" s="11">
        <v>419</v>
      </c>
      <c r="AR8" s="11">
        <v>57</v>
      </c>
      <c r="AS8" s="11">
        <v>109</v>
      </c>
      <c r="AT8" s="11">
        <v>89</v>
      </c>
      <c r="AU8" s="11"/>
      <c r="AV8" s="11">
        <v>264</v>
      </c>
      <c r="AW8" s="11">
        <v>207</v>
      </c>
      <c r="AX8" s="11">
        <v>276</v>
      </c>
      <c r="AY8" s="11">
        <v>100</v>
      </c>
      <c r="AZ8" s="11">
        <v>14</v>
      </c>
    </row>
    <row r="9" spans="2:52">
      <c r="B9" s="18" t="s">
        <v>356</v>
      </c>
      <c r="C9" s="17">
        <v>0.130505574866908</v>
      </c>
      <c r="D9" s="17">
        <v>0.12706228002063499</v>
      </c>
      <c r="E9" s="17">
        <v>0.13251854341116201</v>
      </c>
      <c r="F9" s="17"/>
      <c r="G9" s="17">
        <v>0.165629040139294</v>
      </c>
      <c r="H9" s="17">
        <v>0.242115847484696</v>
      </c>
      <c r="I9" s="17">
        <v>0.124971215901915</v>
      </c>
      <c r="J9" s="17">
        <v>0.100390701870468</v>
      </c>
      <c r="K9" s="17">
        <v>5.7987368551512E-2</v>
      </c>
      <c r="L9" s="17">
        <v>9.6623932870275098E-2</v>
      </c>
      <c r="M9" s="17"/>
      <c r="N9" s="17">
        <v>0.14063481274234099</v>
      </c>
      <c r="O9" s="17">
        <v>0.113507766764522</v>
      </c>
      <c r="P9" s="17">
        <v>0.137882568687789</v>
      </c>
      <c r="Q9" s="17">
        <v>0.12986312584446599</v>
      </c>
      <c r="R9" s="17"/>
      <c r="S9" s="17">
        <v>0.116066657718365</v>
      </c>
      <c r="T9" s="17">
        <v>8.3988593109994E-2</v>
      </c>
      <c r="U9" s="17">
        <v>0.109278008759325</v>
      </c>
      <c r="V9" s="17">
        <v>0.15221086939008499</v>
      </c>
      <c r="W9" s="17">
        <v>0.14795124236623</v>
      </c>
      <c r="X9" s="17">
        <v>0.157573889662001</v>
      </c>
      <c r="Y9" s="17">
        <v>0.13599811513663401</v>
      </c>
      <c r="Z9" s="17">
        <v>0.13497105651513899</v>
      </c>
      <c r="AA9" s="17">
        <v>0.14032268454958</v>
      </c>
      <c r="AB9" s="17">
        <v>0.14625136095097699</v>
      </c>
      <c r="AC9" s="17">
        <v>0.141114535551084</v>
      </c>
      <c r="AD9" s="17">
        <v>0.15296163139681401</v>
      </c>
      <c r="AE9" s="17"/>
      <c r="AF9" s="17">
        <v>0.107193843808378</v>
      </c>
      <c r="AG9" s="17">
        <v>0.154630914054258</v>
      </c>
      <c r="AH9" s="17">
        <v>0.12212886043313199</v>
      </c>
      <c r="AI9" s="17"/>
      <c r="AJ9" s="17">
        <v>0.13639447854134701</v>
      </c>
      <c r="AK9" s="17">
        <v>0.16345601505721599</v>
      </c>
      <c r="AL9" s="17">
        <v>0.103222692743224</v>
      </c>
      <c r="AM9" s="17">
        <v>0.13809491672538399</v>
      </c>
      <c r="AN9" s="17">
        <v>8.5790228864970702E-2</v>
      </c>
      <c r="AO9" s="17"/>
      <c r="AP9" s="17">
        <v>0.14056313266165901</v>
      </c>
      <c r="AQ9" s="17">
        <v>0.149538289039304</v>
      </c>
      <c r="AR9" s="17">
        <v>9.6605187969343601E-2</v>
      </c>
      <c r="AS9" s="17">
        <v>0.16148800133775101</v>
      </c>
      <c r="AT9" s="17">
        <v>3.2107938000768402E-2</v>
      </c>
      <c r="AU9" s="17"/>
      <c r="AV9" s="17">
        <v>0.117494923083516</v>
      </c>
      <c r="AW9" s="17">
        <v>7.8422253068642395E-2</v>
      </c>
      <c r="AX9" s="17">
        <v>0.15935216656543599</v>
      </c>
      <c r="AY9" s="17">
        <v>0.119050489571845</v>
      </c>
      <c r="AZ9" s="17">
        <v>0.245214945550736</v>
      </c>
    </row>
    <row r="10" spans="2:52">
      <c r="B10" s="18" t="s">
        <v>357</v>
      </c>
      <c r="C10" s="17">
        <v>0.225732380834237</v>
      </c>
      <c r="D10" s="17">
        <v>0.23831252066601699</v>
      </c>
      <c r="E10" s="17">
        <v>0.21390923041216001</v>
      </c>
      <c r="F10" s="17"/>
      <c r="G10" s="17">
        <v>0.20406057696069699</v>
      </c>
      <c r="H10" s="17">
        <v>0.18267176437238</v>
      </c>
      <c r="I10" s="17">
        <v>0.272769364740094</v>
      </c>
      <c r="J10" s="17">
        <v>0.28126533214174898</v>
      </c>
      <c r="K10" s="17">
        <v>0.231673260745097</v>
      </c>
      <c r="L10" s="17">
        <v>0.18196165157172101</v>
      </c>
      <c r="M10" s="17"/>
      <c r="N10" s="17">
        <v>0.25883610753012898</v>
      </c>
      <c r="O10" s="17">
        <v>0.21628725245838601</v>
      </c>
      <c r="P10" s="17">
        <v>0.19902711034791001</v>
      </c>
      <c r="Q10" s="17">
        <v>0.22118006374370999</v>
      </c>
      <c r="R10" s="17"/>
      <c r="S10" s="17">
        <v>0.24463413094948</v>
      </c>
      <c r="T10" s="17">
        <v>0.235520020949264</v>
      </c>
      <c r="U10" s="17">
        <v>0.23900680846217501</v>
      </c>
      <c r="V10" s="17">
        <v>0.17178541222919799</v>
      </c>
      <c r="W10" s="17">
        <v>0.256473821412811</v>
      </c>
      <c r="X10" s="17">
        <v>0.265010738931861</v>
      </c>
      <c r="Y10" s="17">
        <v>0.19811563673742999</v>
      </c>
      <c r="Z10" s="17">
        <v>0.23095773909813799</v>
      </c>
      <c r="AA10" s="17">
        <v>0.202241552122091</v>
      </c>
      <c r="AB10" s="17">
        <v>0.22485549177922401</v>
      </c>
      <c r="AC10" s="17">
        <v>0.20458659917824201</v>
      </c>
      <c r="AD10" s="17">
        <v>0.21280431166219699</v>
      </c>
      <c r="AE10" s="17"/>
      <c r="AF10" s="17">
        <v>0.19726716751891399</v>
      </c>
      <c r="AG10" s="17">
        <v>0.262901145898499</v>
      </c>
      <c r="AH10" s="17">
        <v>0.226139599593355</v>
      </c>
      <c r="AI10" s="17"/>
      <c r="AJ10" s="17">
        <v>0.24622176175125601</v>
      </c>
      <c r="AK10" s="17">
        <v>0.22198217115232799</v>
      </c>
      <c r="AL10" s="17">
        <v>0.243630149880043</v>
      </c>
      <c r="AM10" s="17">
        <v>5.97164182627134E-2</v>
      </c>
      <c r="AN10" s="17">
        <v>0.203614043707189</v>
      </c>
      <c r="AO10" s="17"/>
      <c r="AP10" s="17">
        <v>0.234416765042776</v>
      </c>
      <c r="AQ10" s="17">
        <v>0.243687139772644</v>
      </c>
      <c r="AR10" s="17">
        <v>0.31622743601779302</v>
      </c>
      <c r="AS10" s="17">
        <v>0.114657318807891</v>
      </c>
      <c r="AT10" s="17">
        <v>0.22118626817739601</v>
      </c>
      <c r="AU10" s="17"/>
      <c r="AV10" s="17">
        <v>0.193790300680552</v>
      </c>
      <c r="AW10" s="17">
        <v>0.24013054572418399</v>
      </c>
      <c r="AX10" s="17">
        <v>0.22938065387211301</v>
      </c>
      <c r="AY10" s="17">
        <v>0.30241159000133899</v>
      </c>
      <c r="AZ10" s="17">
        <v>0.21370773354821401</v>
      </c>
    </row>
    <row r="11" spans="2:52">
      <c r="B11" s="18" t="s">
        <v>358</v>
      </c>
      <c r="C11" s="17">
        <v>0.31349279272318298</v>
      </c>
      <c r="D11" s="17">
        <v>0.30451206746005499</v>
      </c>
      <c r="E11" s="17">
        <v>0.32374461151218797</v>
      </c>
      <c r="F11" s="17"/>
      <c r="G11" s="17">
        <v>0.29328270043856502</v>
      </c>
      <c r="H11" s="17">
        <v>0.25853673089205997</v>
      </c>
      <c r="I11" s="17">
        <v>0.29094518741481501</v>
      </c>
      <c r="J11" s="17">
        <v>0.30618624184524001</v>
      </c>
      <c r="K11" s="17">
        <v>0.39766348129728202</v>
      </c>
      <c r="L11" s="17">
        <v>0.34219936820714397</v>
      </c>
      <c r="M11" s="17"/>
      <c r="N11" s="17">
        <v>0.27875081086936898</v>
      </c>
      <c r="O11" s="17">
        <v>0.30047683874494202</v>
      </c>
      <c r="P11" s="17">
        <v>0.37578943575964302</v>
      </c>
      <c r="Q11" s="17">
        <v>0.309310604042216</v>
      </c>
      <c r="R11" s="17"/>
      <c r="S11" s="17">
        <v>0.24850454696973301</v>
      </c>
      <c r="T11" s="17">
        <v>0.31128775719931101</v>
      </c>
      <c r="U11" s="17">
        <v>0.27050515863935898</v>
      </c>
      <c r="V11" s="17">
        <v>0.376214969243445</v>
      </c>
      <c r="W11" s="17">
        <v>0.299297957605201</v>
      </c>
      <c r="X11" s="17">
        <v>0.296901883210198</v>
      </c>
      <c r="Y11" s="17">
        <v>0.29885875379999699</v>
      </c>
      <c r="Z11" s="17">
        <v>0.49206495252057503</v>
      </c>
      <c r="AA11" s="17">
        <v>0.334075952693203</v>
      </c>
      <c r="AB11" s="17">
        <v>0.296679298387659</v>
      </c>
      <c r="AC11" s="17">
        <v>0.34863304928211503</v>
      </c>
      <c r="AD11" s="17">
        <v>0.38831410067571798</v>
      </c>
      <c r="AE11" s="17"/>
      <c r="AF11" s="17">
        <v>0.33201346386972602</v>
      </c>
      <c r="AG11" s="17">
        <v>0.30134576022690301</v>
      </c>
      <c r="AH11" s="17">
        <v>0.29595733452197698</v>
      </c>
      <c r="AI11" s="17"/>
      <c r="AJ11" s="17">
        <v>0.29484981238535701</v>
      </c>
      <c r="AK11" s="17">
        <v>0.32086452492948497</v>
      </c>
      <c r="AL11" s="17">
        <v>0.28821137159864801</v>
      </c>
      <c r="AM11" s="17">
        <v>0.33821688330828997</v>
      </c>
      <c r="AN11" s="17">
        <v>0.29890898874748101</v>
      </c>
      <c r="AO11" s="17"/>
      <c r="AP11" s="17">
        <v>0.258876243274344</v>
      </c>
      <c r="AQ11" s="17">
        <v>0.33593744383546398</v>
      </c>
      <c r="AR11" s="17">
        <v>0.31586011798332098</v>
      </c>
      <c r="AS11" s="17">
        <v>0.35111697976658501</v>
      </c>
      <c r="AT11" s="17">
        <v>0.34297055015404299</v>
      </c>
      <c r="AU11" s="17"/>
      <c r="AV11" s="17">
        <v>0.32522017448107199</v>
      </c>
      <c r="AW11" s="17">
        <v>0.36540353432746803</v>
      </c>
      <c r="AX11" s="17">
        <v>0.30611435282537502</v>
      </c>
      <c r="AY11" s="17">
        <v>0.21895623342770101</v>
      </c>
      <c r="AZ11" s="17">
        <v>0.124780682458034</v>
      </c>
    </row>
    <row r="12" spans="2:52">
      <c r="B12" s="18" t="s">
        <v>359</v>
      </c>
      <c r="C12" s="17">
        <v>4.0838941703852903E-2</v>
      </c>
      <c r="D12" s="17">
        <v>4.47652424162783E-2</v>
      </c>
      <c r="E12" s="17">
        <v>3.7035880186546001E-2</v>
      </c>
      <c r="F12" s="17"/>
      <c r="G12" s="17">
        <v>9.4977499944370894E-2</v>
      </c>
      <c r="H12" s="17">
        <v>4.6136436808661002E-2</v>
      </c>
      <c r="I12" s="17">
        <v>5.6033192954841098E-2</v>
      </c>
      <c r="J12" s="17">
        <v>4.13078089621347E-2</v>
      </c>
      <c r="K12" s="17">
        <v>0</v>
      </c>
      <c r="L12" s="17">
        <v>1.27980283704593E-2</v>
      </c>
      <c r="M12" s="17"/>
      <c r="N12" s="17">
        <v>4.5299959861396698E-2</v>
      </c>
      <c r="O12" s="17">
        <v>2.8419756856249201E-2</v>
      </c>
      <c r="P12" s="17">
        <v>5.6445425712639399E-2</v>
      </c>
      <c r="Q12" s="17">
        <v>3.56063033832986E-2</v>
      </c>
      <c r="R12" s="17"/>
      <c r="S12" s="17">
        <v>5.5782992592954501E-2</v>
      </c>
      <c r="T12" s="17">
        <v>6.9101216522448397E-2</v>
      </c>
      <c r="U12" s="17">
        <v>3.3297235329943803E-2</v>
      </c>
      <c r="V12" s="17">
        <v>2.3431983993907401E-2</v>
      </c>
      <c r="W12" s="17">
        <v>5.3979921037212802E-2</v>
      </c>
      <c r="X12" s="17">
        <v>3.9024191685894397E-2</v>
      </c>
      <c r="Y12" s="17">
        <v>0</v>
      </c>
      <c r="Z12" s="17">
        <v>2.8555667161159801E-2</v>
      </c>
      <c r="AA12" s="17">
        <v>3.0624229494911701E-2</v>
      </c>
      <c r="AB12" s="17">
        <v>4.6599182580910101E-2</v>
      </c>
      <c r="AC12" s="17">
        <v>5.8277192475352298E-2</v>
      </c>
      <c r="AD12" s="17">
        <v>0</v>
      </c>
      <c r="AE12" s="17"/>
      <c r="AF12" s="17">
        <v>3.2344965493936499E-2</v>
      </c>
      <c r="AG12" s="17">
        <v>3.9086870357092497E-2</v>
      </c>
      <c r="AH12" s="17">
        <v>5.1029642169316297E-2</v>
      </c>
      <c r="AI12" s="17"/>
      <c r="AJ12" s="17">
        <v>2.7910042510128501E-2</v>
      </c>
      <c r="AK12" s="17">
        <v>5.4438456439921401E-2</v>
      </c>
      <c r="AL12" s="17">
        <v>2.71253207785568E-2</v>
      </c>
      <c r="AM12" s="17">
        <v>0</v>
      </c>
      <c r="AN12" s="17">
        <v>4.1657898422470703E-2</v>
      </c>
      <c r="AO12" s="17"/>
      <c r="AP12" s="17">
        <v>5.4949310489755099E-2</v>
      </c>
      <c r="AQ12" s="17">
        <v>3.7335802889062901E-2</v>
      </c>
      <c r="AR12" s="17">
        <v>1.0328972118758099E-2</v>
      </c>
      <c r="AS12" s="17">
        <v>1.0519317825154501E-2</v>
      </c>
      <c r="AT12" s="17">
        <v>2.4571843502158099E-2</v>
      </c>
      <c r="AU12" s="17"/>
      <c r="AV12" s="17">
        <v>4.7976998995994301E-2</v>
      </c>
      <c r="AW12" s="17">
        <v>3.3758980353649402E-2</v>
      </c>
      <c r="AX12" s="17">
        <v>4.2822918871846798E-2</v>
      </c>
      <c r="AY12" s="17">
        <v>6.0222404020836402E-2</v>
      </c>
      <c r="AZ12" s="17">
        <v>4.1279861761505297E-2</v>
      </c>
    </row>
    <row r="13" spans="2:52" ht="30">
      <c r="B13" s="18" t="s">
        <v>360</v>
      </c>
      <c r="C13" s="17">
        <v>5.9527274423677203E-2</v>
      </c>
      <c r="D13" s="17">
        <v>7.5486756562526597E-2</v>
      </c>
      <c r="E13" s="17">
        <v>4.36623671009874E-2</v>
      </c>
      <c r="F13" s="17"/>
      <c r="G13" s="17">
        <v>5.96332447997149E-2</v>
      </c>
      <c r="H13" s="17">
        <v>7.1213660481748306E-2</v>
      </c>
      <c r="I13" s="17">
        <v>6.9880419696893903E-2</v>
      </c>
      <c r="J13" s="17">
        <v>6.6241883684437203E-2</v>
      </c>
      <c r="K13" s="17">
        <v>5.6473323851925702E-2</v>
      </c>
      <c r="L13" s="17">
        <v>3.7618365267194601E-2</v>
      </c>
      <c r="M13" s="17"/>
      <c r="N13" s="17">
        <v>6.22323367543954E-2</v>
      </c>
      <c r="O13" s="17">
        <v>8.18151028195616E-2</v>
      </c>
      <c r="P13" s="17">
        <v>4.3256191177189103E-2</v>
      </c>
      <c r="Q13" s="17">
        <v>4.97610859555489E-2</v>
      </c>
      <c r="R13" s="17"/>
      <c r="S13" s="17">
        <v>0.115246297047063</v>
      </c>
      <c r="T13" s="17">
        <v>8.0530891899648294E-2</v>
      </c>
      <c r="U13" s="17">
        <v>0.11161954893433999</v>
      </c>
      <c r="V13" s="17">
        <v>3.2750038245690997E-2</v>
      </c>
      <c r="W13" s="17">
        <v>4.7551903108122601E-2</v>
      </c>
      <c r="X13" s="17">
        <v>2.4650016601468101E-2</v>
      </c>
      <c r="Y13" s="17">
        <v>1.8316538856661901E-2</v>
      </c>
      <c r="Z13" s="17">
        <v>2.13747395006798E-2</v>
      </c>
      <c r="AA13" s="17">
        <v>4.3777114664195503E-2</v>
      </c>
      <c r="AB13" s="17">
        <v>3.0092460974500499E-2</v>
      </c>
      <c r="AC13" s="17">
        <v>5.5073128099113598E-2</v>
      </c>
      <c r="AD13" s="17">
        <v>5.7383891214103901E-2</v>
      </c>
      <c r="AE13" s="17"/>
      <c r="AF13" s="17">
        <v>5.26090451872381E-2</v>
      </c>
      <c r="AG13" s="17">
        <v>6.9745997729294504E-2</v>
      </c>
      <c r="AH13" s="17">
        <v>3.36792899669313E-2</v>
      </c>
      <c r="AI13" s="17"/>
      <c r="AJ13" s="17">
        <v>5.2174558771021902E-2</v>
      </c>
      <c r="AK13" s="17">
        <v>7.5652797364438404E-2</v>
      </c>
      <c r="AL13" s="17">
        <v>0.10281228856421699</v>
      </c>
      <c r="AM13" s="17">
        <v>6.0207099560771297E-2</v>
      </c>
      <c r="AN13" s="17">
        <v>3.6632490025067202E-2</v>
      </c>
      <c r="AO13" s="17"/>
      <c r="AP13" s="17">
        <v>4.9119809683902303E-2</v>
      </c>
      <c r="AQ13" s="17">
        <v>6.6734773048139795E-2</v>
      </c>
      <c r="AR13" s="17">
        <v>0.119670061309227</v>
      </c>
      <c r="AS13" s="17">
        <v>7.8015751435846797E-2</v>
      </c>
      <c r="AT13" s="17">
        <v>1.0581692722263201E-2</v>
      </c>
      <c r="AU13" s="17"/>
      <c r="AV13" s="17">
        <v>6.7538041988107297E-2</v>
      </c>
      <c r="AW13" s="17">
        <v>4.9125656838900897E-2</v>
      </c>
      <c r="AX13" s="17">
        <v>6.12435506305683E-2</v>
      </c>
      <c r="AY13" s="17">
        <v>6.0921948927545502E-2</v>
      </c>
      <c r="AZ13" s="17">
        <v>0.12753844610720999</v>
      </c>
    </row>
    <row r="14" spans="2:52">
      <c r="B14" s="18" t="s">
        <v>361</v>
      </c>
      <c r="C14" s="17">
        <v>3.1782622618263402E-2</v>
      </c>
      <c r="D14" s="17">
        <v>3.8178358669913801E-2</v>
      </c>
      <c r="E14" s="17">
        <v>2.54550418757497E-2</v>
      </c>
      <c r="F14" s="17"/>
      <c r="G14" s="17">
        <v>2.74258816224443E-2</v>
      </c>
      <c r="H14" s="17">
        <v>3.9535855329323702E-2</v>
      </c>
      <c r="I14" s="17">
        <v>3.2948175280792601E-2</v>
      </c>
      <c r="J14" s="17">
        <v>3.21601134744166E-2</v>
      </c>
      <c r="K14" s="17">
        <v>2.21419962787173E-2</v>
      </c>
      <c r="L14" s="17">
        <v>3.34287274164803E-2</v>
      </c>
      <c r="M14" s="17"/>
      <c r="N14" s="17">
        <v>3.7780231132626102E-2</v>
      </c>
      <c r="O14" s="17">
        <v>3.1626946976767802E-2</v>
      </c>
      <c r="P14" s="17">
        <v>2.0444157146413101E-2</v>
      </c>
      <c r="Q14" s="17">
        <v>3.6594689115559E-2</v>
      </c>
      <c r="R14" s="17"/>
      <c r="S14" s="17">
        <v>3.6036332866291002E-2</v>
      </c>
      <c r="T14" s="17">
        <v>2.7497068394796601E-2</v>
      </c>
      <c r="U14" s="17">
        <v>3.2418544632150902E-2</v>
      </c>
      <c r="V14" s="17">
        <v>2.4930114826746199E-2</v>
      </c>
      <c r="W14" s="17">
        <v>2.2282156938894501E-2</v>
      </c>
      <c r="X14" s="17">
        <v>5.0431715763307898E-2</v>
      </c>
      <c r="Y14" s="17">
        <v>2.8379785362020401E-2</v>
      </c>
      <c r="Z14" s="17">
        <v>2.2680629996522102E-2</v>
      </c>
      <c r="AA14" s="17">
        <v>5.0444709940708203E-2</v>
      </c>
      <c r="AB14" s="17">
        <v>1.6638297826846501E-2</v>
      </c>
      <c r="AC14" s="17">
        <v>1.5572450353267001E-2</v>
      </c>
      <c r="AD14" s="17">
        <v>3.6348719813051197E-2</v>
      </c>
      <c r="AE14" s="17"/>
      <c r="AF14" s="17">
        <v>2.99061013346992E-2</v>
      </c>
      <c r="AG14" s="17">
        <v>3.7212433515938899E-2</v>
      </c>
      <c r="AH14" s="17">
        <v>1.38130565476081E-2</v>
      </c>
      <c r="AI14" s="17"/>
      <c r="AJ14" s="17">
        <v>2.29828148969475E-2</v>
      </c>
      <c r="AK14" s="17">
        <v>2.7902627808298198E-2</v>
      </c>
      <c r="AL14" s="17">
        <v>9.1957363669143102E-2</v>
      </c>
      <c r="AM14" s="17">
        <v>7.8042720738960902E-2</v>
      </c>
      <c r="AN14" s="17">
        <v>2.9370716927581898E-2</v>
      </c>
      <c r="AO14" s="17"/>
      <c r="AP14" s="17">
        <v>3.0434808571470399E-2</v>
      </c>
      <c r="AQ14" s="17">
        <v>2.3028207966542098E-2</v>
      </c>
      <c r="AR14" s="17">
        <v>3.6866755121749299E-2</v>
      </c>
      <c r="AS14" s="17">
        <v>2.7118753347783499E-2</v>
      </c>
      <c r="AT14" s="17">
        <v>3.4042934893139698E-2</v>
      </c>
      <c r="AU14" s="17"/>
      <c r="AV14" s="17">
        <v>1.6622463548588401E-2</v>
      </c>
      <c r="AW14" s="17">
        <v>2.4280199268751499E-2</v>
      </c>
      <c r="AX14" s="17">
        <v>3.67781999973101E-2</v>
      </c>
      <c r="AY14" s="17">
        <v>7.4257384796346707E-2</v>
      </c>
      <c r="AZ14" s="17">
        <v>0</v>
      </c>
    </row>
    <row r="15" spans="2:52">
      <c r="B15" s="18" t="s">
        <v>107</v>
      </c>
      <c r="C15" s="19">
        <v>0.198120412829878</v>
      </c>
      <c r="D15" s="19">
        <v>0.17168277420457401</v>
      </c>
      <c r="E15" s="19">
        <v>0.223674325501207</v>
      </c>
      <c r="F15" s="19"/>
      <c r="G15" s="19">
        <v>0.15499105609491401</v>
      </c>
      <c r="H15" s="19">
        <v>0.15978970463112999</v>
      </c>
      <c r="I15" s="19">
        <v>0.152452444010648</v>
      </c>
      <c r="J15" s="19">
        <v>0.17244791802155399</v>
      </c>
      <c r="K15" s="19">
        <v>0.23406056927546601</v>
      </c>
      <c r="L15" s="19">
        <v>0.29536992629672598</v>
      </c>
      <c r="M15" s="19"/>
      <c r="N15" s="19">
        <v>0.176465741109743</v>
      </c>
      <c r="O15" s="19">
        <v>0.22786633537957099</v>
      </c>
      <c r="P15" s="19">
        <v>0.167155111168416</v>
      </c>
      <c r="Q15" s="19">
        <v>0.217684127915201</v>
      </c>
      <c r="R15" s="19"/>
      <c r="S15" s="19">
        <v>0.183729041856112</v>
      </c>
      <c r="T15" s="19">
        <v>0.19207445192453801</v>
      </c>
      <c r="U15" s="19">
        <v>0.20387469524270599</v>
      </c>
      <c r="V15" s="19">
        <v>0.21867661207092801</v>
      </c>
      <c r="W15" s="19">
        <v>0.172462997531527</v>
      </c>
      <c r="X15" s="19">
        <v>0.16640756414527</v>
      </c>
      <c r="Y15" s="19">
        <v>0.32033117010725698</v>
      </c>
      <c r="Z15" s="19">
        <v>6.9395215207786395E-2</v>
      </c>
      <c r="AA15" s="19">
        <v>0.198513756535311</v>
      </c>
      <c r="AB15" s="19">
        <v>0.238883907499883</v>
      </c>
      <c r="AC15" s="19">
        <v>0.176743045060827</v>
      </c>
      <c r="AD15" s="19">
        <v>0.152187345238115</v>
      </c>
      <c r="AE15" s="19"/>
      <c r="AF15" s="19">
        <v>0.24866541278710699</v>
      </c>
      <c r="AG15" s="19">
        <v>0.13507687821801401</v>
      </c>
      <c r="AH15" s="19">
        <v>0.25725221676768101</v>
      </c>
      <c r="AI15" s="19"/>
      <c r="AJ15" s="19">
        <v>0.21946653114394099</v>
      </c>
      <c r="AK15" s="19">
        <v>0.13570340724831301</v>
      </c>
      <c r="AL15" s="19">
        <v>0.14304081276616901</v>
      </c>
      <c r="AM15" s="19">
        <v>0.32572196140387999</v>
      </c>
      <c r="AN15" s="19">
        <v>0.30402563330523902</v>
      </c>
      <c r="AO15" s="19"/>
      <c r="AP15" s="19">
        <v>0.231639930276092</v>
      </c>
      <c r="AQ15" s="19">
        <v>0.14373834344884301</v>
      </c>
      <c r="AR15" s="19">
        <v>0.10444146947980799</v>
      </c>
      <c r="AS15" s="19">
        <v>0.25708387747898798</v>
      </c>
      <c r="AT15" s="19">
        <v>0.33453877255023201</v>
      </c>
      <c r="AU15" s="19"/>
      <c r="AV15" s="19">
        <v>0.23135709722216999</v>
      </c>
      <c r="AW15" s="19">
        <v>0.20887883041840399</v>
      </c>
      <c r="AX15" s="19">
        <v>0.16430815723735201</v>
      </c>
      <c r="AY15" s="19">
        <v>0.164179949254387</v>
      </c>
      <c r="AZ15" s="19">
        <v>0.24747833057430099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966</v>
      </c>
      <c r="D7" s="10">
        <v>534</v>
      </c>
      <c r="E7" s="10">
        <v>431</v>
      </c>
      <c r="F7" s="10"/>
      <c r="G7" s="10">
        <v>107</v>
      </c>
      <c r="H7" s="10">
        <v>147</v>
      </c>
      <c r="I7" s="10">
        <v>180</v>
      </c>
      <c r="J7" s="10">
        <v>158</v>
      </c>
      <c r="K7" s="10">
        <v>145</v>
      </c>
      <c r="L7" s="10">
        <v>229</v>
      </c>
      <c r="M7" s="10"/>
      <c r="N7" s="10">
        <v>268</v>
      </c>
      <c r="O7" s="10">
        <v>285</v>
      </c>
      <c r="P7" s="10">
        <v>191</v>
      </c>
      <c r="Q7" s="10">
        <v>219</v>
      </c>
      <c r="R7" s="10"/>
      <c r="S7" s="10">
        <v>138</v>
      </c>
      <c r="T7" s="10">
        <v>154</v>
      </c>
      <c r="U7" s="10">
        <v>74</v>
      </c>
      <c r="V7" s="10">
        <v>91</v>
      </c>
      <c r="W7" s="10">
        <v>72</v>
      </c>
      <c r="X7" s="10">
        <v>92</v>
      </c>
      <c r="Y7" s="10">
        <v>68</v>
      </c>
      <c r="Z7" s="10">
        <v>47</v>
      </c>
      <c r="AA7" s="10">
        <v>102</v>
      </c>
      <c r="AB7" s="10">
        <v>62</v>
      </c>
      <c r="AC7" s="10">
        <v>40</v>
      </c>
      <c r="AD7" s="10">
        <v>26</v>
      </c>
      <c r="AE7" s="10"/>
      <c r="AF7" s="10">
        <v>339</v>
      </c>
      <c r="AG7" s="10">
        <v>410</v>
      </c>
      <c r="AH7" s="10">
        <v>140</v>
      </c>
      <c r="AI7" s="10"/>
      <c r="AJ7" s="10">
        <v>350</v>
      </c>
      <c r="AK7" s="10">
        <v>290</v>
      </c>
      <c r="AL7" s="10">
        <v>54</v>
      </c>
      <c r="AM7" s="10">
        <v>13</v>
      </c>
      <c r="AN7" s="10">
        <v>127</v>
      </c>
      <c r="AO7" s="10"/>
      <c r="AP7" s="10">
        <v>195</v>
      </c>
      <c r="AQ7" s="10">
        <v>386</v>
      </c>
      <c r="AR7" s="10">
        <v>67</v>
      </c>
      <c r="AS7" s="10">
        <v>110</v>
      </c>
      <c r="AT7" s="10">
        <v>87</v>
      </c>
      <c r="AU7" s="10"/>
      <c r="AV7" s="10">
        <v>258</v>
      </c>
      <c r="AW7" s="10">
        <v>199</v>
      </c>
      <c r="AX7" s="10">
        <v>277</v>
      </c>
      <c r="AY7" s="10">
        <v>106</v>
      </c>
      <c r="AZ7" s="10">
        <v>14</v>
      </c>
    </row>
    <row r="8" spans="2:52" ht="30" customHeight="1">
      <c r="B8" s="11" t="s">
        <v>68</v>
      </c>
      <c r="C8" s="11">
        <v>962</v>
      </c>
      <c r="D8" s="11">
        <v>526</v>
      </c>
      <c r="E8" s="11">
        <v>435</v>
      </c>
      <c r="F8" s="11"/>
      <c r="G8" s="11">
        <v>116</v>
      </c>
      <c r="H8" s="11">
        <v>147</v>
      </c>
      <c r="I8" s="11">
        <v>178</v>
      </c>
      <c r="J8" s="11">
        <v>156</v>
      </c>
      <c r="K8" s="11">
        <v>140</v>
      </c>
      <c r="L8" s="11">
        <v>225</v>
      </c>
      <c r="M8" s="11"/>
      <c r="N8" s="11">
        <v>241</v>
      </c>
      <c r="O8" s="11">
        <v>260</v>
      </c>
      <c r="P8" s="11">
        <v>224</v>
      </c>
      <c r="Q8" s="11">
        <v>235</v>
      </c>
      <c r="R8" s="11"/>
      <c r="S8" s="11">
        <v>141</v>
      </c>
      <c r="T8" s="11">
        <v>144</v>
      </c>
      <c r="U8" s="11">
        <v>72</v>
      </c>
      <c r="V8" s="11">
        <v>90</v>
      </c>
      <c r="W8" s="11">
        <v>70</v>
      </c>
      <c r="X8" s="11">
        <v>95</v>
      </c>
      <c r="Y8" s="11">
        <v>62</v>
      </c>
      <c r="Z8" s="11">
        <v>43</v>
      </c>
      <c r="AA8" s="11">
        <v>97</v>
      </c>
      <c r="AB8" s="11">
        <v>79</v>
      </c>
      <c r="AC8" s="11">
        <v>41</v>
      </c>
      <c r="AD8" s="11">
        <v>29</v>
      </c>
      <c r="AE8" s="11"/>
      <c r="AF8" s="11">
        <v>337</v>
      </c>
      <c r="AG8" s="11">
        <v>404</v>
      </c>
      <c r="AH8" s="11">
        <v>142</v>
      </c>
      <c r="AI8" s="11"/>
      <c r="AJ8" s="11">
        <v>341</v>
      </c>
      <c r="AK8" s="11">
        <v>285</v>
      </c>
      <c r="AL8" s="11">
        <v>52</v>
      </c>
      <c r="AM8" s="11">
        <v>12</v>
      </c>
      <c r="AN8" s="11">
        <v>129</v>
      </c>
      <c r="AO8" s="11"/>
      <c r="AP8" s="11">
        <v>190</v>
      </c>
      <c r="AQ8" s="11">
        <v>386</v>
      </c>
      <c r="AR8" s="11">
        <v>65</v>
      </c>
      <c r="AS8" s="11">
        <v>107</v>
      </c>
      <c r="AT8" s="11">
        <v>87</v>
      </c>
      <c r="AU8" s="11"/>
      <c r="AV8" s="11">
        <v>264</v>
      </c>
      <c r="AW8" s="11">
        <v>203</v>
      </c>
      <c r="AX8" s="11">
        <v>274</v>
      </c>
      <c r="AY8" s="11">
        <v>99</v>
      </c>
      <c r="AZ8" s="11">
        <v>11</v>
      </c>
    </row>
    <row r="9" spans="2:52">
      <c r="B9" s="18" t="s">
        <v>356</v>
      </c>
      <c r="C9" s="17">
        <v>0.11772917944774</v>
      </c>
      <c r="D9" s="17">
        <v>0.145881873367191</v>
      </c>
      <c r="E9" s="17">
        <v>8.4000128389786294E-2</v>
      </c>
      <c r="F9" s="17"/>
      <c r="G9" s="17">
        <v>0.17498285302105099</v>
      </c>
      <c r="H9" s="17">
        <v>0.18005732547668599</v>
      </c>
      <c r="I9" s="17">
        <v>0.13798002588181901</v>
      </c>
      <c r="J9" s="17">
        <v>0.106512160938114</v>
      </c>
      <c r="K9" s="17">
        <v>5.2285523389838599E-2</v>
      </c>
      <c r="L9" s="17">
        <v>7.9960538442118895E-2</v>
      </c>
      <c r="M9" s="17"/>
      <c r="N9" s="17">
        <v>0.14432075016055301</v>
      </c>
      <c r="O9" s="17">
        <v>7.6959622108054307E-2</v>
      </c>
      <c r="P9" s="17">
        <v>0.13209849131822299</v>
      </c>
      <c r="Q9" s="17">
        <v>0.123336049648729</v>
      </c>
      <c r="R9" s="17"/>
      <c r="S9" s="17">
        <v>0.13436494889200401</v>
      </c>
      <c r="T9" s="17">
        <v>8.7502265101779303E-2</v>
      </c>
      <c r="U9" s="17">
        <v>0.10560484830233099</v>
      </c>
      <c r="V9" s="17">
        <v>0.14290751858325601</v>
      </c>
      <c r="W9" s="17">
        <v>0.12730359263952201</v>
      </c>
      <c r="X9" s="17">
        <v>0.14037224739172899</v>
      </c>
      <c r="Y9" s="17">
        <v>0.10088320121783299</v>
      </c>
      <c r="Z9" s="17">
        <v>0.104643347334687</v>
      </c>
      <c r="AA9" s="17">
        <v>0.12793329479444901</v>
      </c>
      <c r="AB9" s="17">
        <v>0.11642155682425</v>
      </c>
      <c r="AC9" s="17">
        <v>9.3375093766733003E-2</v>
      </c>
      <c r="AD9" s="17">
        <v>0.10103269907442</v>
      </c>
      <c r="AE9" s="17"/>
      <c r="AF9" s="17">
        <v>0.10751746496246101</v>
      </c>
      <c r="AG9" s="17">
        <v>0.13244470085545901</v>
      </c>
      <c r="AH9" s="17">
        <v>7.0612396767712901E-2</v>
      </c>
      <c r="AI9" s="17"/>
      <c r="AJ9" s="17">
        <v>0.139614434083841</v>
      </c>
      <c r="AK9" s="17">
        <v>0.13483257103756899</v>
      </c>
      <c r="AL9" s="17">
        <v>0.14279396163584501</v>
      </c>
      <c r="AM9" s="17">
        <v>5.16926150132467E-2</v>
      </c>
      <c r="AN9" s="17">
        <v>8.9486537602877406E-2</v>
      </c>
      <c r="AO9" s="17"/>
      <c r="AP9" s="17">
        <v>0.174474454701951</v>
      </c>
      <c r="AQ9" s="17">
        <v>0.12684586477394</v>
      </c>
      <c r="AR9" s="17">
        <v>0.189764295105704</v>
      </c>
      <c r="AS9" s="17">
        <v>6.7675139335321904E-2</v>
      </c>
      <c r="AT9" s="17">
        <v>1.1076231831555299E-2</v>
      </c>
      <c r="AU9" s="17"/>
      <c r="AV9" s="17">
        <v>9.8951184159962596E-2</v>
      </c>
      <c r="AW9" s="17">
        <v>8.6034904308494295E-2</v>
      </c>
      <c r="AX9" s="17">
        <v>0.15018254017549101</v>
      </c>
      <c r="AY9" s="17">
        <v>0.14961182063695799</v>
      </c>
      <c r="AZ9" s="17">
        <v>0.28303536596562101</v>
      </c>
    </row>
    <row r="10" spans="2:52">
      <c r="B10" s="18" t="s">
        <v>357</v>
      </c>
      <c r="C10" s="17">
        <v>0.180459946604757</v>
      </c>
      <c r="D10" s="17">
        <v>0.20754048916644499</v>
      </c>
      <c r="E10" s="17">
        <v>0.14592402815000499</v>
      </c>
      <c r="F10" s="17"/>
      <c r="G10" s="17">
        <v>0.238169138292259</v>
      </c>
      <c r="H10" s="17">
        <v>0.18534191763164201</v>
      </c>
      <c r="I10" s="17">
        <v>0.17595038955953099</v>
      </c>
      <c r="J10" s="17">
        <v>0.18001997421414301</v>
      </c>
      <c r="K10" s="17">
        <v>0.13065423339462001</v>
      </c>
      <c r="L10" s="17">
        <v>0.18223957396398599</v>
      </c>
      <c r="M10" s="17"/>
      <c r="N10" s="17">
        <v>0.18355706706667199</v>
      </c>
      <c r="O10" s="17">
        <v>0.24397941049292701</v>
      </c>
      <c r="P10" s="17">
        <v>0.15562350287197799</v>
      </c>
      <c r="Q10" s="17">
        <v>0.12863917297123501</v>
      </c>
      <c r="R10" s="17"/>
      <c r="S10" s="17">
        <v>0.16389365882923601</v>
      </c>
      <c r="T10" s="17">
        <v>0.18967911388546899</v>
      </c>
      <c r="U10" s="17">
        <v>0.21185424514764101</v>
      </c>
      <c r="V10" s="17">
        <v>0.161507031529772</v>
      </c>
      <c r="W10" s="17">
        <v>0.10081757615001299</v>
      </c>
      <c r="X10" s="17">
        <v>0.224101958884904</v>
      </c>
      <c r="Y10" s="17">
        <v>0.172950851889587</v>
      </c>
      <c r="Z10" s="17">
        <v>0.140513878905732</v>
      </c>
      <c r="AA10" s="17">
        <v>0.211991909478107</v>
      </c>
      <c r="AB10" s="17">
        <v>0.24867184851769</v>
      </c>
      <c r="AC10" s="17">
        <v>0.115760412480962</v>
      </c>
      <c r="AD10" s="17">
        <v>0.11759068362771601</v>
      </c>
      <c r="AE10" s="17"/>
      <c r="AF10" s="17">
        <v>0.15873585057970799</v>
      </c>
      <c r="AG10" s="17">
        <v>0.18760691305163901</v>
      </c>
      <c r="AH10" s="17">
        <v>0.18632610732410201</v>
      </c>
      <c r="AI10" s="17"/>
      <c r="AJ10" s="17">
        <v>0.165775667619949</v>
      </c>
      <c r="AK10" s="17">
        <v>0.17017776168447199</v>
      </c>
      <c r="AL10" s="17">
        <v>0.138338694913229</v>
      </c>
      <c r="AM10" s="17">
        <v>0.14502783460454799</v>
      </c>
      <c r="AN10" s="17">
        <v>0.149591111845706</v>
      </c>
      <c r="AO10" s="17"/>
      <c r="AP10" s="17">
        <v>0.138490816486395</v>
      </c>
      <c r="AQ10" s="17">
        <v>0.188441751365372</v>
      </c>
      <c r="AR10" s="17">
        <v>0.17722065182885399</v>
      </c>
      <c r="AS10" s="17">
        <v>0.239961715073542</v>
      </c>
      <c r="AT10" s="17">
        <v>0.102661460776899</v>
      </c>
      <c r="AU10" s="17"/>
      <c r="AV10" s="17">
        <v>0.17927692328807701</v>
      </c>
      <c r="AW10" s="17">
        <v>0.190833445340715</v>
      </c>
      <c r="AX10" s="17">
        <v>0.181281043651595</v>
      </c>
      <c r="AY10" s="17">
        <v>0.13798219367575301</v>
      </c>
      <c r="AZ10" s="17">
        <v>0.103659005136251</v>
      </c>
    </row>
    <row r="11" spans="2:52">
      <c r="B11" s="18" t="s">
        <v>358</v>
      </c>
      <c r="C11" s="17">
        <v>0.33481744282370801</v>
      </c>
      <c r="D11" s="17">
        <v>0.33284604935999901</v>
      </c>
      <c r="E11" s="17">
        <v>0.33794849408640498</v>
      </c>
      <c r="F11" s="17"/>
      <c r="G11" s="17">
        <v>0.27583287932292599</v>
      </c>
      <c r="H11" s="17">
        <v>0.28674779228941399</v>
      </c>
      <c r="I11" s="17">
        <v>0.39238828583035401</v>
      </c>
      <c r="J11" s="17">
        <v>0.34597155234291899</v>
      </c>
      <c r="K11" s="17">
        <v>0.38069233221501297</v>
      </c>
      <c r="L11" s="17">
        <v>0.31511924747047299</v>
      </c>
      <c r="M11" s="17"/>
      <c r="N11" s="17">
        <v>0.26970030545988199</v>
      </c>
      <c r="O11" s="17">
        <v>0.32916347214487801</v>
      </c>
      <c r="P11" s="17">
        <v>0.37436805628300801</v>
      </c>
      <c r="Q11" s="17">
        <v>0.370239151778117</v>
      </c>
      <c r="R11" s="17"/>
      <c r="S11" s="17">
        <v>0.32230555457593402</v>
      </c>
      <c r="T11" s="17">
        <v>0.33507089674028401</v>
      </c>
      <c r="U11" s="17">
        <v>0.30762952743338001</v>
      </c>
      <c r="V11" s="17">
        <v>0.22881196789706701</v>
      </c>
      <c r="W11" s="17">
        <v>0.42238066739183999</v>
      </c>
      <c r="X11" s="17">
        <v>0.27555843106275002</v>
      </c>
      <c r="Y11" s="17">
        <v>0.35769753768324503</v>
      </c>
      <c r="Z11" s="17">
        <v>0.46747721583288598</v>
      </c>
      <c r="AA11" s="17">
        <v>0.31134090028660899</v>
      </c>
      <c r="AB11" s="17">
        <v>0.26095725155119398</v>
      </c>
      <c r="AC11" s="17">
        <v>0.54467865292241002</v>
      </c>
      <c r="AD11" s="17">
        <v>0.51877372753241002</v>
      </c>
      <c r="AE11" s="17"/>
      <c r="AF11" s="17">
        <v>0.36636570812278701</v>
      </c>
      <c r="AG11" s="17">
        <v>0.32647274099684698</v>
      </c>
      <c r="AH11" s="17">
        <v>0.33639077313217702</v>
      </c>
      <c r="AI11" s="17"/>
      <c r="AJ11" s="17">
        <v>0.32934583222939801</v>
      </c>
      <c r="AK11" s="17">
        <v>0.37025326085235</v>
      </c>
      <c r="AL11" s="17">
        <v>0.29212266407936699</v>
      </c>
      <c r="AM11" s="17">
        <v>8.04657358683461E-2</v>
      </c>
      <c r="AN11" s="17">
        <v>0.34447799988112099</v>
      </c>
      <c r="AO11" s="17"/>
      <c r="AP11" s="17">
        <v>0.27157886791021502</v>
      </c>
      <c r="AQ11" s="17">
        <v>0.366241608593807</v>
      </c>
      <c r="AR11" s="17">
        <v>0.27541328679220101</v>
      </c>
      <c r="AS11" s="17">
        <v>0.35655446078616998</v>
      </c>
      <c r="AT11" s="17">
        <v>0.34705459632791602</v>
      </c>
      <c r="AU11" s="17"/>
      <c r="AV11" s="17">
        <v>0.36106586500537302</v>
      </c>
      <c r="AW11" s="17">
        <v>0.34303126574793402</v>
      </c>
      <c r="AX11" s="17">
        <v>0.32127497846243103</v>
      </c>
      <c r="AY11" s="17">
        <v>0.26086478502310401</v>
      </c>
      <c r="AZ11" s="17">
        <v>0.35768121971477101</v>
      </c>
    </row>
    <row r="12" spans="2:52">
      <c r="B12" s="18" t="s">
        <v>359</v>
      </c>
      <c r="C12" s="17">
        <v>4.2846283886477703E-2</v>
      </c>
      <c r="D12" s="17">
        <v>2.9037755911151E-2</v>
      </c>
      <c r="E12" s="17">
        <v>5.9615475513474799E-2</v>
      </c>
      <c r="F12" s="17"/>
      <c r="G12" s="17">
        <v>0.109881139500402</v>
      </c>
      <c r="H12" s="17">
        <v>0.100139405104422</v>
      </c>
      <c r="I12" s="17">
        <v>4.1723763345585002E-2</v>
      </c>
      <c r="J12" s="17">
        <v>5.6897996099909099E-3</v>
      </c>
      <c r="K12" s="17">
        <v>3.8183462932197799E-3</v>
      </c>
      <c r="L12" s="17">
        <v>2.1627497045397199E-2</v>
      </c>
      <c r="M12" s="17"/>
      <c r="N12" s="17">
        <v>2.68227624312922E-2</v>
      </c>
      <c r="O12" s="17">
        <v>5.1366445150157501E-2</v>
      </c>
      <c r="P12" s="17">
        <v>4.8307383811188903E-2</v>
      </c>
      <c r="Q12" s="17">
        <v>4.5146717984953497E-2</v>
      </c>
      <c r="R12" s="17"/>
      <c r="S12" s="17">
        <v>8.5995687156534995E-2</v>
      </c>
      <c r="T12" s="17">
        <v>4.7124381750211698E-2</v>
      </c>
      <c r="U12" s="17">
        <v>5.5727584909179798E-2</v>
      </c>
      <c r="V12" s="17">
        <v>3.7593965422874402E-2</v>
      </c>
      <c r="W12" s="17">
        <v>1.6225386611133302E-2</v>
      </c>
      <c r="X12" s="17">
        <v>5.6498400877203502E-2</v>
      </c>
      <c r="Y12" s="17">
        <v>2.69603043839922E-2</v>
      </c>
      <c r="Z12" s="17">
        <v>1.9673216105124999E-2</v>
      </c>
      <c r="AA12" s="17">
        <v>0</v>
      </c>
      <c r="AB12" s="17">
        <v>5.71341039309778E-2</v>
      </c>
      <c r="AC12" s="17">
        <v>0</v>
      </c>
      <c r="AD12" s="17">
        <v>4.7957867144883197E-2</v>
      </c>
      <c r="AE12" s="17"/>
      <c r="AF12" s="17">
        <v>2.7621227882646499E-2</v>
      </c>
      <c r="AG12" s="17">
        <v>3.9245873743994603E-2</v>
      </c>
      <c r="AH12" s="17">
        <v>6.2211869078676797E-2</v>
      </c>
      <c r="AI12" s="17"/>
      <c r="AJ12" s="17">
        <v>3.0154563837335301E-2</v>
      </c>
      <c r="AK12" s="17">
        <v>4.9100100141701297E-2</v>
      </c>
      <c r="AL12" s="17">
        <v>0</v>
      </c>
      <c r="AM12" s="17">
        <v>0.17326168361872399</v>
      </c>
      <c r="AN12" s="17">
        <v>5.2231225939428E-2</v>
      </c>
      <c r="AO12" s="17"/>
      <c r="AP12" s="17">
        <v>3.7046697642347498E-2</v>
      </c>
      <c r="AQ12" s="17">
        <v>5.2275058210385299E-2</v>
      </c>
      <c r="AR12" s="17">
        <v>1.3274782143045401E-2</v>
      </c>
      <c r="AS12" s="17">
        <v>4.6143568235529599E-2</v>
      </c>
      <c r="AT12" s="17">
        <v>1.5724780727780399E-2</v>
      </c>
      <c r="AU12" s="17"/>
      <c r="AV12" s="17">
        <v>3.8773935675189802E-2</v>
      </c>
      <c r="AW12" s="17">
        <v>5.71227441776955E-2</v>
      </c>
      <c r="AX12" s="17">
        <v>4.8894510802751E-2</v>
      </c>
      <c r="AY12" s="17">
        <v>3.8175611266588E-2</v>
      </c>
      <c r="AZ12" s="17">
        <v>0</v>
      </c>
    </row>
    <row r="13" spans="2:52" ht="30">
      <c r="B13" s="18" t="s">
        <v>360</v>
      </c>
      <c r="C13" s="17">
        <v>6.1089982613749497E-2</v>
      </c>
      <c r="D13" s="17">
        <v>6.4699649760137201E-2</v>
      </c>
      <c r="E13" s="17">
        <v>5.68684539107185E-2</v>
      </c>
      <c r="F13" s="17"/>
      <c r="G13" s="17">
        <v>9.2992160825675699E-2</v>
      </c>
      <c r="H13" s="17">
        <v>8.4646536703009104E-2</v>
      </c>
      <c r="I13" s="17">
        <v>4.9772053198482297E-2</v>
      </c>
      <c r="J13" s="17">
        <v>5.19687963040628E-2</v>
      </c>
      <c r="K13" s="17">
        <v>6.0774480687759501E-2</v>
      </c>
      <c r="L13" s="17">
        <v>4.4658854821344997E-2</v>
      </c>
      <c r="M13" s="17"/>
      <c r="N13" s="17">
        <v>8.4503741029782503E-2</v>
      </c>
      <c r="O13" s="17">
        <v>5.8325975736844997E-2</v>
      </c>
      <c r="P13" s="17">
        <v>6.5790576729485406E-2</v>
      </c>
      <c r="Q13" s="17">
        <v>3.6388087837452399E-2</v>
      </c>
      <c r="R13" s="17"/>
      <c r="S13" s="17">
        <v>7.0029897971624205E-2</v>
      </c>
      <c r="T13" s="17">
        <v>6.7754761924237406E-2</v>
      </c>
      <c r="U13" s="17">
        <v>8.45789622697284E-2</v>
      </c>
      <c r="V13" s="17">
        <v>5.4729820184293398E-2</v>
      </c>
      <c r="W13" s="17">
        <v>4.0646170887046598E-2</v>
      </c>
      <c r="X13" s="17">
        <v>5.9262393628042802E-2</v>
      </c>
      <c r="Y13" s="17">
        <v>5.69355827176014E-2</v>
      </c>
      <c r="Z13" s="17">
        <v>8.0895760023008606E-2</v>
      </c>
      <c r="AA13" s="17">
        <v>3.7283138476007803E-2</v>
      </c>
      <c r="AB13" s="17">
        <v>6.4987693732276003E-2</v>
      </c>
      <c r="AC13" s="17">
        <v>4.7221922555543798E-2</v>
      </c>
      <c r="AD13" s="17">
        <v>6.9019051701747797E-2</v>
      </c>
      <c r="AE13" s="17"/>
      <c r="AF13" s="17">
        <v>3.7968590788409501E-2</v>
      </c>
      <c r="AG13" s="17">
        <v>8.8616079623182006E-2</v>
      </c>
      <c r="AH13" s="17">
        <v>2.09142749533884E-2</v>
      </c>
      <c r="AI13" s="17"/>
      <c r="AJ13" s="17">
        <v>4.6104436010966698E-2</v>
      </c>
      <c r="AK13" s="17">
        <v>9.2570257092478403E-2</v>
      </c>
      <c r="AL13" s="17">
        <v>7.7803330462392795E-2</v>
      </c>
      <c r="AM13" s="17">
        <v>9.4769938615541505E-2</v>
      </c>
      <c r="AN13" s="17">
        <v>0</v>
      </c>
      <c r="AO13" s="17"/>
      <c r="AP13" s="17">
        <v>5.5726453975371203E-2</v>
      </c>
      <c r="AQ13" s="17">
        <v>7.3551263937402703E-2</v>
      </c>
      <c r="AR13" s="17">
        <v>6.9244986802291394E-2</v>
      </c>
      <c r="AS13" s="17">
        <v>6.3758948364099802E-2</v>
      </c>
      <c r="AT13" s="17">
        <v>2.0742687215839901E-2</v>
      </c>
      <c r="AU13" s="17"/>
      <c r="AV13" s="17">
        <v>5.34573407314443E-2</v>
      </c>
      <c r="AW13" s="17">
        <v>5.0568889109565598E-2</v>
      </c>
      <c r="AX13" s="17">
        <v>7.1778407285706294E-2</v>
      </c>
      <c r="AY13" s="17">
        <v>9.2919530492073604E-2</v>
      </c>
      <c r="AZ13" s="17">
        <v>7.4457207799416197E-2</v>
      </c>
    </row>
    <row r="14" spans="2:52">
      <c r="B14" s="18" t="s">
        <v>361</v>
      </c>
      <c r="C14" s="17">
        <v>2.7691033718636699E-2</v>
      </c>
      <c r="D14" s="17">
        <v>3.0920981005717298E-2</v>
      </c>
      <c r="E14" s="17">
        <v>2.3853114985268001E-2</v>
      </c>
      <c r="F14" s="17"/>
      <c r="G14" s="17">
        <v>1.7555278851068199E-2</v>
      </c>
      <c r="H14" s="17">
        <v>2.3281557792750599E-2</v>
      </c>
      <c r="I14" s="17">
        <v>4.5510451062309297E-2</v>
      </c>
      <c r="J14" s="17">
        <v>3.0533012066844101E-2</v>
      </c>
      <c r="K14" s="17">
        <v>3.03853128557511E-2</v>
      </c>
      <c r="L14" s="17">
        <v>1.81397588812412E-2</v>
      </c>
      <c r="M14" s="17"/>
      <c r="N14" s="17">
        <v>1.4265663048879501E-2</v>
      </c>
      <c r="O14" s="17">
        <v>4.3177932602027402E-2</v>
      </c>
      <c r="P14" s="17">
        <v>9.8589365084676105E-3</v>
      </c>
      <c r="Q14" s="17">
        <v>4.1670248085567803E-2</v>
      </c>
      <c r="R14" s="17"/>
      <c r="S14" s="17">
        <v>3.51938983774897E-2</v>
      </c>
      <c r="T14" s="17">
        <v>3.6627722973137697E-2</v>
      </c>
      <c r="U14" s="17">
        <v>1.6013104291671201E-2</v>
      </c>
      <c r="V14" s="17">
        <v>9.9397578250808704E-3</v>
      </c>
      <c r="W14" s="17">
        <v>4.1391174499036301E-2</v>
      </c>
      <c r="X14" s="17">
        <v>9.7984149278049597E-3</v>
      </c>
      <c r="Y14" s="17">
        <v>0</v>
      </c>
      <c r="Z14" s="17">
        <v>1.9627969132265E-2</v>
      </c>
      <c r="AA14" s="17">
        <v>6.3098370964033104E-2</v>
      </c>
      <c r="AB14" s="17">
        <v>3.29548260728353E-2</v>
      </c>
      <c r="AC14" s="17">
        <v>2.3565212785949901E-2</v>
      </c>
      <c r="AD14" s="17">
        <v>0</v>
      </c>
      <c r="AE14" s="17"/>
      <c r="AF14" s="17">
        <v>3.4111471359380897E-2</v>
      </c>
      <c r="AG14" s="17">
        <v>2.5147966129604502E-2</v>
      </c>
      <c r="AH14" s="17">
        <v>1.9732743884844799E-2</v>
      </c>
      <c r="AI14" s="17"/>
      <c r="AJ14" s="17">
        <v>4.1661132665322197E-2</v>
      </c>
      <c r="AK14" s="17">
        <v>2.3070808344100899E-2</v>
      </c>
      <c r="AL14" s="17">
        <v>3.7344500106520101E-2</v>
      </c>
      <c r="AM14" s="17">
        <v>0</v>
      </c>
      <c r="AN14" s="17">
        <v>2.1241149361755501E-2</v>
      </c>
      <c r="AO14" s="17"/>
      <c r="AP14" s="17">
        <v>4.7215136023497202E-2</v>
      </c>
      <c r="AQ14" s="17">
        <v>2.34254287498794E-2</v>
      </c>
      <c r="AR14" s="17">
        <v>4.7750072890809001E-2</v>
      </c>
      <c r="AS14" s="17">
        <v>1.04032430385416E-2</v>
      </c>
      <c r="AT14" s="17">
        <v>3.2256028639945797E-2</v>
      </c>
      <c r="AU14" s="17"/>
      <c r="AV14" s="17">
        <v>2.69151043717526E-2</v>
      </c>
      <c r="AW14" s="17">
        <v>3.3460306809673997E-2</v>
      </c>
      <c r="AX14" s="17">
        <v>1.95601440616518E-2</v>
      </c>
      <c r="AY14" s="17">
        <v>4.20205120951265E-2</v>
      </c>
      <c r="AZ14" s="17">
        <v>0</v>
      </c>
    </row>
    <row r="15" spans="2:52">
      <c r="B15" s="18" t="s">
        <v>107</v>
      </c>
      <c r="C15" s="19">
        <v>0.235366130904932</v>
      </c>
      <c r="D15" s="19">
        <v>0.18907320142935899</v>
      </c>
      <c r="E15" s="19">
        <v>0.291790304964342</v>
      </c>
      <c r="F15" s="19"/>
      <c r="G15" s="19">
        <v>9.0586550186617806E-2</v>
      </c>
      <c r="H15" s="19">
        <v>0.139785465002077</v>
      </c>
      <c r="I15" s="19">
        <v>0.15667503112191999</v>
      </c>
      <c r="J15" s="19">
        <v>0.27930470452392597</v>
      </c>
      <c r="K15" s="19">
        <v>0.34138977116379898</v>
      </c>
      <c r="L15" s="19">
        <v>0.33825452937543998</v>
      </c>
      <c r="M15" s="19"/>
      <c r="N15" s="19">
        <v>0.276829710802939</v>
      </c>
      <c r="O15" s="19">
        <v>0.19702714176511099</v>
      </c>
      <c r="P15" s="19">
        <v>0.21395305247764901</v>
      </c>
      <c r="Q15" s="19">
        <v>0.25458057169394499</v>
      </c>
      <c r="R15" s="19"/>
      <c r="S15" s="19">
        <v>0.188216354197177</v>
      </c>
      <c r="T15" s="19">
        <v>0.23624085762488101</v>
      </c>
      <c r="U15" s="19">
        <v>0.21859172764606899</v>
      </c>
      <c r="V15" s="19">
        <v>0.36450993855765501</v>
      </c>
      <c r="W15" s="19">
        <v>0.25123543182140801</v>
      </c>
      <c r="X15" s="19">
        <v>0.234408153227565</v>
      </c>
      <c r="Y15" s="19">
        <v>0.28457252210774098</v>
      </c>
      <c r="Z15" s="19">
        <v>0.16716861266629701</v>
      </c>
      <c r="AA15" s="19">
        <v>0.24835238600079301</v>
      </c>
      <c r="AB15" s="19">
        <v>0.21887271937077701</v>
      </c>
      <c r="AC15" s="19">
        <v>0.175398705488401</v>
      </c>
      <c r="AD15" s="19">
        <v>0.14562597091882301</v>
      </c>
      <c r="AE15" s="19"/>
      <c r="AF15" s="19">
        <v>0.26767968630460798</v>
      </c>
      <c r="AG15" s="19">
        <v>0.200465725599274</v>
      </c>
      <c r="AH15" s="19">
        <v>0.30381183485909802</v>
      </c>
      <c r="AI15" s="19"/>
      <c r="AJ15" s="19">
        <v>0.24734393355318701</v>
      </c>
      <c r="AK15" s="19">
        <v>0.159995240847328</v>
      </c>
      <c r="AL15" s="19">
        <v>0.31159684880264599</v>
      </c>
      <c r="AM15" s="19">
        <v>0.45478219227959399</v>
      </c>
      <c r="AN15" s="19">
        <v>0.342971975369112</v>
      </c>
      <c r="AO15" s="19"/>
      <c r="AP15" s="19">
        <v>0.27546757326022298</v>
      </c>
      <c r="AQ15" s="19">
        <v>0.16921902436921299</v>
      </c>
      <c r="AR15" s="19">
        <v>0.22733192443709499</v>
      </c>
      <c r="AS15" s="19">
        <v>0.21550292516679401</v>
      </c>
      <c r="AT15" s="19">
        <v>0.470484214480064</v>
      </c>
      <c r="AU15" s="19"/>
      <c r="AV15" s="19">
        <v>0.24155964676820099</v>
      </c>
      <c r="AW15" s="19">
        <v>0.23894844450592201</v>
      </c>
      <c r="AX15" s="19">
        <v>0.20702837556037401</v>
      </c>
      <c r="AY15" s="19">
        <v>0.278425546810397</v>
      </c>
      <c r="AZ15" s="19">
        <v>0.18116720138393999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1063</v>
      </c>
      <c r="D7" s="10">
        <v>535</v>
      </c>
      <c r="E7" s="10">
        <v>525</v>
      </c>
      <c r="F7" s="10"/>
      <c r="G7" s="10">
        <v>137</v>
      </c>
      <c r="H7" s="10">
        <v>186</v>
      </c>
      <c r="I7" s="10">
        <v>192</v>
      </c>
      <c r="J7" s="10">
        <v>177</v>
      </c>
      <c r="K7" s="10">
        <v>148</v>
      </c>
      <c r="L7" s="10">
        <v>223</v>
      </c>
      <c r="M7" s="10"/>
      <c r="N7" s="10">
        <v>308</v>
      </c>
      <c r="O7" s="10">
        <v>312</v>
      </c>
      <c r="P7" s="10">
        <v>193</v>
      </c>
      <c r="Q7" s="10">
        <v>246</v>
      </c>
      <c r="R7" s="10"/>
      <c r="S7" s="10">
        <v>145</v>
      </c>
      <c r="T7" s="10">
        <v>147</v>
      </c>
      <c r="U7" s="10">
        <v>80</v>
      </c>
      <c r="V7" s="10">
        <v>107</v>
      </c>
      <c r="W7" s="10">
        <v>84</v>
      </c>
      <c r="X7" s="10">
        <v>85</v>
      </c>
      <c r="Y7" s="10">
        <v>84</v>
      </c>
      <c r="Z7" s="10">
        <v>44</v>
      </c>
      <c r="AA7" s="10">
        <v>130</v>
      </c>
      <c r="AB7" s="10">
        <v>76</v>
      </c>
      <c r="AC7" s="10">
        <v>54</v>
      </c>
      <c r="AD7" s="10">
        <v>27</v>
      </c>
      <c r="AE7" s="10"/>
      <c r="AF7" s="10">
        <v>355</v>
      </c>
      <c r="AG7" s="10">
        <v>456</v>
      </c>
      <c r="AH7" s="10">
        <v>156</v>
      </c>
      <c r="AI7" s="10"/>
      <c r="AJ7" s="10">
        <v>362</v>
      </c>
      <c r="AK7" s="10">
        <v>309</v>
      </c>
      <c r="AL7" s="10">
        <v>67</v>
      </c>
      <c r="AM7" s="10">
        <v>12</v>
      </c>
      <c r="AN7" s="10">
        <v>154</v>
      </c>
      <c r="AO7" s="10"/>
      <c r="AP7" s="10">
        <v>206</v>
      </c>
      <c r="AQ7" s="10">
        <v>394</v>
      </c>
      <c r="AR7" s="10">
        <v>81</v>
      </c>
      <c r="AS7" s="10">
        <v>118</v>
      </c>
      <c r="AT7" s="10">
        <v>107</v>
      </c>
      <c r="AU7" s="10"/>
      <c r="AV7" s="10">
        <v>278</v>
      </c>
      <c r="AW7" s="10">
        <v>215</v>
      </c>
      <c r="AX7" s="10">
        <v>277</v>
      </c>
      <c r="AY7" s="10">
        <v>136</v>
      </c>
      <c r="AZ7" s="10">
        <v>16</v>
      </c>
    </row>
    <row r="8" spans="2:52" ht="30" customHeight="1">
      <c r="B8" s="11" t="s">
        <v>68</v>
      </c>
      <c r="C8" s="11">
        <v>1067</v>
      </c>
      <c r="D8" s="11">
        <v>532</v>
      </c>
      <c r="E8" s="11">
        <v>532</v>
      </c>
      <c r="F8" s="11"/>
      <c r="G8" s="11">
        <v>152</v>
      </c>
      <c r="H8" s="11">
        <v>190</v>
      </c>
      <c r="I8" s="11">
        <v>188</v>
      </c>
      <c r="J8" s="11">
        <v>178</v>
      </c>
      <c r="K8" s="11">
        <v>142</v>
      </c>
      <c r="L8" s="11">
        <v>218</v>
      </c>
      <c r="M8" s="11"/>
      <c r="N8" s="11">
        <v>279</v>
      </c>
      <c r="O8" s="11">
        <v>286</v>
      </c>
      <c r="P8" s="11">
        <v>231</v>
      </c>
      <c r="Q8" s="11">
        <v>267</v>
      </c>
      <c r="R8" s="11"/>
      <c r="S8" s="11">
        <v>151</v>
      </c>
      <c r="T8" s="11">
        <v>134</v>
      </c>
      <c r="U8" s="11">
        <v>81</v>
      </c>
      <c r="V8" s="11">
        <v>106</v>
      </c>
      <c r="W8" s="11">
        <v>80</v>
      </c>
      <c r="X8" s="11">
        <v>89</v>
      </c>
      <c r="Y8" s="11">
        <v>78</v>
      </c>
      <c r="Z8" s="11">
        <v>39</v>
      </c>
      <c r="AA8" s="11">
        <v>126</v>
      </c>
      <c r="AB8" s="11">
        <v>99</v>
      </c>
      <c r="AC8" s="11">
        <v>56</v>
      </c>
      <c r="AD8" s="11">
        <v>29</v>
      </c>
      <c r="AE8" s="11"/>
      <c r="AF8" s="11">
        <v>352</v>
      </c>
      <c r="AG8" s="11">
        <v>454</v>
      </c>
      <c r="AH8" s="11">
        <v>158</v>
      </c>
      <c r="AI8" s="11"/>
      <c r="AJ8" s="11">
        <v>347</v>
      </c>
      <c r="AK8" s="11">
        <v>313</v>
      </c>
      <c r="AL8" s="11">
        <v>64</v>
      </c>
      <c r="AM8" s="11">
        <v>11</v>
      </c>
      <c r="AN8" s="11">
        <v>159</v>
      </c>
      <c r="AO8" s="11"/>
      <c r="AP8" s="11">
        <v>198</v>
      </c>
      <c r="AQ8" s="11">
        <v>401</v>
      </c>
      <c r="AR8" s="11">
        <v>78</v>
      </c>
      <c r="AS8" s="11">
        <v>118</v>
      </c>
      <c r="AT8" s="11">
        <v>106</v>
      </c>
      <c r="AU8" s="11"/>
      <c r="AV8" s="11">
        <v>287</v>
      </c>
      <c r="AW8" s="11">
        <v>220</v>
      </c>
      <c r="AX8" s="11">
        <v>274</v>
      </c>
      <c r="AY8" s="11">
        <v>129</v>
      </c>
      <c r="AZ8" s="11">
        <v>13</v>
      </c>
    </row>
    <row r="9" spans="2:52">
      <c r="B9" s="18" t="s">
        <v>356</v>
      </c>
      <c r="C9" s="17">
        <v>0.14874395202245699</v>
      </c>
      <c r="D9" s="17">
        <v>0.157344012389216</v>
      </c>
      <c r="E9" s="17">
        <v>0.13927769610212701</v>
      </c>
      <c r="F9" s="17"/>
      <c r="G9" s="17">
        <v>0.216764609866122</v>
      </c>
      <c r="H9" s="17">
        <v>0.179203800745422</v>
      </c>
      <c r="I9" s="17">
        <v>0.18176461406507999</v>
      </c>
      <c r="J9" s="17">
        <v>0.135479763743</v>
      </c>
      <c r="K9" s="17">
        <v>8.8357109454581598E-2</v>
      </c>
      <c r="L9" s="17">
        <v>9.6415049379632994E-2</v>
      </c>
      <c r="M9" s="17"/>
      <c r="N9" s="17">
        <v>0.144788489109105</v>
      </c>
      <c r="O9" s="17">
        <v>0.13465119112224999</v>
      </c>
      <c r="P9" s="17">
        <v>0.18938602312184499</v>
      </c>
      <c r="Q9" s="17">
        <v>0.13494091864406299</v>
      </c>
      <c r="R9" s="17"/>
      <c r="S9" s="17">
        <v>0.192058754522174</v>
      </c>
      <c r="T9" s="17">
        <v>8.6807076972903796E-2</v>
      </c>
      <c r="U9" s="17">
        <v>9.3702533131135204E-2</v>
      </c>
      <c r="V9" s="17">
        <v>0.13775984083111301</v>
      </c>
      <c r="W9" s="17">
        <v>8.7221574603385504E-2</v>
      </c>
      <c r="X9" s="17">
        <v>0.195228190481787</v>
      </c>
      <c r="Y9" s="17">
        <v>0.13248941090153499</v>
      </c>
      <c r="Z9" s="17">
        <v>0.13470988659577601</v>
      </c>
      <c r="AA9" s="17">
        <v>0.20534154532413901</v>
      </c>
      <c r="AB9" s="17">
        <v>0.20068045014283001</v>
      </c>
      <c r="AC9" s="17">
        <v>0.12853940954889601</v>
      </c>
      <c r="AD9" s="17">
        <v>0.10800215536389</v>
      </c>
      <c r="AE9" s="17"/>
      <c r="AF9" s="17">
        <v>0.11775065303594399</v>
      </c>
      <c r="AG9" s="17">
        <v>0.16842566726102401</v>
      </c>
      <c r="AH9" s="17">
        <v>0.15146010000374599</v>
      </c>
      <c r="AI9" s="17"/>
      <c r="AJ9" s="17">
        <v>0.14026968406295601</v>
      </c>
      <c r="AK9" s="17">
        <v>0.17917983843246299</v>
      </c>
      <c r="AL9" s="17">
        <v>0.14693924462830699</v>
      </c>
      <c r="AM9" s="17">
        <v>0.17655659877777699</v>
      </c>
      <c r="AN9" s="17">
        <v>0.13842762671039499</v>
      </c>
      <c r="AO9" s="17"/>
      <c r="AP9" s="17">
        <v>0.163796413036843</v>
      </c>
      <c r="AQ9" s="17">
        <v>0.198905438650224</v>
      </c>
      <c r="AR9" s="17">
        <v>0.139861741353208</v>
      </c>
      <c r="AS9" s="17">
        <v>0.102108696584799</v>
      </c>
      <c r="AT9" s="17">
        <v>6.2332510871327601E-2</v>
      </c>
      <c r="AU9" s="17"/>
      <c r="AV9" s="17">
        <v>0.12291864420080501</v>
      </c>
      <c r="AW9" s="17">
        <v>0.142658426755047</v>
      </c>
      <c r="AX9" s="17">
        <v>0.15887585834967999</v>
      </c>
      <c r="AY9" s="17">
        <v>0.24967638604227499</v>
      </c>
      <c r="AZ9" s="17">
        <v>8.4805298663705397E-2</v>
      </c>
    </row>
    <row r="10" spans="2:52">
      <c r="B10" s="18" t="s">
        <v>357</v>
      </c>
      <c r="C10" s="17">
        <v>0.30336114225209698</v>
      </c>
      <c r="D10" s="17">
        <v>0.336124847197877</v>
      </c>
      <c r="E10" s="17">
        <v>0.27020736080270502</v>
      </c>
      <c r="F10" s="17"/>
      <c r="G10" s="17">
        <v>0.34529712285789999</v>
      </c>
      <c r="H10" s="17">
        <v>0.243482306123086</v>
      </c>
      <c r="I10" s="17">
        <v>0.27610990309820199</v>
      </c>
      <c r="J10" s="17">
        <v>0.299460160327847</v>
      </c>
      <c r="K10" s="17">
        <v>0.375915319301383</v>
      </c>
      <c r="L10" s="17">
        <v>0.305729893027058</v>
      </c>
      <c r="M10" s="17"/>
      <c r="N10" s="17">
        <v>0.33545834935660801</v>
      </c>
      <c r="O10" s="17">
        <v>0.29985040135554097</v>
      </c>
      <c r="P10" s="17">
        <v>0.27325391142301397</v>
      </c>
      <c r="Q10" s="17">
        <v>0.300367162583072</v>
      </c>
      <c r="R10" s="17"/>
      <c r="S10" s="17">
        <v>0.30940759918807098</v>
      </c>
      <c r="T10" s="17">
        <v>0.37539855354520302</v>
      </c>
      <c r="U10" s="17">
        <v>0.30176997297605701</v>
      </c>
      <c r="V10" s="17">
        <v>0.276625573739254</v>
      </c>
      <c r="W10" s="17">
        <v>0.320791976449672</v>
      </c>
      <c r="X10" s="17">
        <v>0.33731997270969299</v>
      </c>
      <c r="Y10" s="17">
        <v>0.26853317054626402</v>
      </c>
      <c r="Z10" s="17">
        <v>0.241411747935177</v>
      </c>
      <c r="AA10" s="17">
        <v>0.29053529583804699</v>
      </c>
      <c r="AB10" s="17">
        <v>0.28928193291536097</v>
      </c>
      <c r="AC10" s="17">
        <v>0.30655426827972698</v>
      </c>
      <c r="AD10" s="17">
        <v>0.162889074373502</v>
      </c>
      <c r="AE10" s="17"/>
      <c r="AF10" s="17">
        <v>0.28964848144931798</v>
      </c>
      <c r="AG10" s="17">
        <v>0.32418828503716102</v>
      </c>
      <c r="AH10" s="17">
        <v>0.247190135884337</v>
      </c>
      <c r="AI10" s="17"/>
      <c r="AJ10" s="17">
        <v>0.329501427291922</v>
      </c>
      <c r="AK10" s="17">
        <v>0.307392045667707</v>
      </c>
      <c r="AL10" s="17">
        <v>0.357428542310056</v>
      </c>
      <c r="AM10" s="17">
        <v>0.22080683195286299</v>
      </c>
      <c r="AN10" s="17">
        <v>0.24186726333481501</v>
      </c>
      <c r="AO10" s="17"/>
      <c r="AP10" s="17">
        <v>0.34565342413217698</v>
      </c>
      <c r="AQ10" s="17">
        <v>0.29942910474631401</v>
      </c>
      <c r="AR10" s="17">
        <v>0.36107521389837599</v>
      </c>
      <c r="AS10" s="17">
        <v>0.30260358493545902</v>
      </c>
      <c r="AT10" s="17">
        <v>0.22585988216199701</v>
      </c>
      <c r="AU10" s="17"/>
      <c r="AV10" s="17">
        <v>0.26493243882293299</v>
      </c>
      <c r="AW10" s="17">
        <v>0.380825235564206</v>
      </c>
      <c r="AX10" s="17">
        <v>0.31068131919799602</v>
      </c>
      <c r="AY10" s="17">
        <v>0.26712292717564901</v>
      </c>
      <c r="AZ10" s="17">
        <v>0.309676880526779</v>
      </c>
    </row>
    <row r="11" spans="2:52">
      <c r="B11" s="18" t="s">
        <v>358</v>
      </c>
      <c r="C11" s="17">
        <v>0.251190876342896</v>
      </c>
      <c r="D11" s="17">
        <v>0.235114676524532</v>
      </c>
      <c r="E11" s="17">
        <v>0.26874293617866801</v>
      </c>
      <c r="F11" s="17"/>
      <c r="G11" s="17">
        <v>0.23438717438642401</v>
      </c>
      <c r="H11" s="17">
        <v>0.23788988423290999</v>
      </c>
      <c r="I11" s="17">
        <v>0.299370109025966</v>
      </c>
      <c r="J11" s="17">
        <v>0.24743346597891</v>
      </c>
      <c r="K11" s="17">
        <v>0.249261524441385</v>
      </c>
      <c r="L11" s="17">
        <v>0.23735993877228601</v>
      </c>
      <c r="M11" s="17"/>
      <c r="N11" s="17">
        <v>0.217636989551907</v>
      </c>
      <c r="O11" s="17">
        <v>0.25623368909084299</v>
      </c>
      <c r="P11" s="17">
        <v>0.28309603112493897</v>
      </c>
      <c r="Q11" s="17">
        <v>0.245888016119092</v>
      </c>
      <c r="R11" s="17"/>
      <c r="S11" s="17">
        <v>0.25670599236494202</v>
      </c>
      <c r="T11" s="17">
        <v>0.20398073100756101</v>
      </c>
      <c r="U11" s="17">
        <v>0.333822159874818</v>
      </c>
      <c r="V11" s="17">
        <v>0.21662975185703801</v>
      </c>
      <c r="W11" s="17">
        <v>0.32122535282988601</v>
      </c>
      <c r="X11" s="17">
        <v>0.111945832201884</v>
      </c>
      <c r="Y11" s="17">
        <v>0.24134709536040899</v>
      </c>
      <c r="Z11" s="17">
        <v>0.275927877741246</v>
      </c>
      <c r="AA11" s="17">
        <v>0.23761258550265801</v>
      </c>
      <c r="AB11" s="17">
        <v>0.29589071484257601</v>
      </c>
      <c r="AC11" s="17">
        <v>0.35133522368464798</v>
      </c>
      <c r="AD11" s="17">
        <v>0.27803734543053699</v>
      </c>
      <c r="AE11" s="17"/>
      <c r="AF11" s="17">
        <v>0.25467198581932998</v>
      </c>
      <c r="AG11" s="17">
        <v>0.24212019804342599</v>
      </c>
      <c r="AH11" s="17">
        <v>0.269225667898631</v>
      </c>
      <c r="AI11" s="17"/>
      <c r="AJ11" s="17">
        <v>0.225797040436893</v>
      </c>
      <c r="AK11" s="17">
        <v>0.25018260115327501</v>
      </c>
      <c r="AL11" s="17">
        <v>0.171458242548438</v>
      </c>
      <c r="AM11" s="17">
        <v>0.31681609463932398</v>
      </c>
      <c r="AN11" s="17">
        <v>0.30584670865950497</v>
      </c>
      <c r="AO11" s="17"/>
      <c r="AP11" s="17">
        <v>0.184976355302994</v>
      </c>
      <c r="AQ11" s="17">
        <v>0.26472975787645298</v>
      </c>
      <c r="AR11" s="17">
        <v>0.17689808724473899</v>
      </c>
      <c r="AS11" s="17">
        <v>0.34140791102156898</v>
      </c>
      <c r="AT11" s="17">
        <v>0.26574117589364499</v>
      </c>
      <c r="AU11" s="17"/>
      <c r="AV11" s="17">
        <v>0.27245713980720998</v>
      </c>
      <c r="AW11" s="17">
        <v>0.229979841331168</v>
      </c>
      <c r="AX11" s="17">
        <v>0.22481149386702301</v>
      </c>
      <c r="AY11" s="17">
        <v>0.24526951501898001</v>
      </c>
      <c r="AZ11" s="17">
        <v>0.28101100467058598</v>
      </c>
    </row>
    <row r="12" spans="2:52">
      <c r="B12" s="18" t="s">
        <v>359</v>
      </c>
      <c r="C12" s="17">
        <v>2.4125772458028098E-2</v>
      </c>
      <c r="D12" s="17">
        <v>2.65147600190783E-2</v>
      </c>
      <c r="E12" s="17">
        <v>2.1876733889626E-2</v>
      </c>
      <c r="F12" s="17"/>
      <c r="G12" s="17">
        <v>4.20971067086649E-2</v>
      </c>
      <c r="H12" s="17">
        <v>2.4832970057026199E-2</v>
      </c>
      <c r="I12" s="17">
        <v>1.8813615404268898E-2</v>
      </c>
      <c r="J12" s="17">
        <v>2.5451969633557801E-2</v>
      </c>
      <c r="K12" s="17">
        <v>1.8873892495567202E-2</v>
      </c>
      <c r="L12" s="17">
        <v>1.7868506026834301E-2</v>
      </c>
      <c r="M12" s="17"/>
      <c r="N12" s="17">
        <v>2.5251491364192601E-2</v>
      </c>
      <c r="O12" s="17">
        <v>2.1479547395331301E-2</v>
      </c>
      <c r="P12" s="17">
        <v>2.55208810944503E-2</v>
      </c>
      <c r="Q12" s="17">
        <v>2.4931755736860801E-2</v>
      </c>
      <c r="R12" s="17"/>
      <c r="S12" s="17">
        <v>2.87403759070846E-2</v>
      </c>
      <c r="T12" s="17">
        <v>6.8756376126433601E-3</v>
      </c>
      <c r="U12" s="17">
        <v>2.2896218777351499E-2</v>
      </c>
      <c r="V12" s="17">
        <v>1.42936722332108E-2</v>
      </c>
      <c r="W12" s="17">
        <v>2.0665237098511102E-2</v>
      </c>
      <c r="X12" s="17">
        <v>3.2470535890525697E-2</v>
      </c>
      <c r="Y12" s="17">
        <v>2.48078499065943E-2</v>
      </c>
      <c r="Z12" s="17">
        <v>8.2488803684293704E-2</v>
      </c>
      <c r="AA12" s="17">
        <v>4.5639669813816501E-2</v>
      </c>
      <c r="AB12" s="17">
        <v>1.7030732190798099E-2</v>
      </c>
      <c r="AC12" s="17">
        <v>0</v>
      </c>
      <c r="AD12" s="17">
        <v>0</v>
      </c>
      <c r="AE12" s="17"/>
      <c r="AF12" s="17">
        <v>3.05192480654192E-2</v>
      </c>
      <c r="AG12" s="17">
        <v>2.47685537131744E-2</v>
      </c>
      <c r="AH12" s="17">
        <v>1.7306542609869802E-2</v>
      </c>
      <c r="AI12" s="17"/>
      <c r="AJ12" s="17">
        <v>1.91317136204005E-2</v>
      </c>
      <c r="AK12" s="17">
        <v>3.1615064160762103E-2</v>
      </c>
      <c r="AL12" s="17">
        <v>0</v>
      </c>
      <c r="AM12" s="17">
        <v>7.9338246965855896E-2</v>
      </c>
      <c r="AN12" s="17">
        <v>3.09548262828011E-2</v>
      </c>
      <c r="AO12" s="17"/>
      <c r="AP12" s="17">
        <v>3.5199111098290603E-2</v>
      </c>
      <c r="AQ12" s="17">
        <v>1.8621704863930499E-2</v>
      </c>
      <c r="AR12" s="17">
        <v>1.16545408667275E-2</v>
      </c>
      <c r="AS12" s="17">
        <v>3.3051034235068298E-2</v>
      </c>
      <c r="AT12" s="17">
        <v>8.6930810476526007E-3</v>
      </c>
      <c r="AU12" s="17"/>
      <c r="AV12" s="17">
        <v>2.4110249365649299E-2</v>
      </c>
      <c r="AW12" s="17">
        <v>1.5006384719556299E-2</v>
      </c>
      <c r="AX12" s="17">
        <v>2.9861077996104698E-2</v>
      </c>
      <c r="AY12" s="17">
        <v>2.03379623255198E-2</v>
      </c>
      <c r="AZ12" s="17">
        <v>0</v>
      </c>
    </row>
    <row r="13" spans="2:52" ht="30">
      <c r="B13" s="18" t="s">
        <v>360</v>
      </c>
      <c r="C13" s="17">
        <v>6.4969640083805499E-2</v>
      </c>
      <c r="D13" s="17">
        <v>7.2387167822167101E-2</v>
      </c>
      <c r="E13" s="17">
        <v>5.7928538215230099E-2</v>
      </c>
      <c r="F13" s="17"/>
      <c r="G13" s="17">
        <v>6.8634533475715895E-2</v>
      </c>
      <c r="H13" s="17">
        <v>9.4726678355803201E-2</v>
      </c>
      <c r="I13" s="17">
        <v>4.9893589061483001E-2</v>
      </c>
      <c r="J13" s="17">
        <v>5.1703536152857797E-2</v>
      </c>
      <c r="K13" s="17">
        <v>5.4582902767831301E-2</v>
      </c>
      <c r="L13" s="17">
        <v>6.7070335322172603E-2</v>
      </c>
      <c r="M13" s="17"/>
      <c r="N13" s="17">
        <v>8.4932614890991506E-2</v>
      </c>
      <c r="O13" s="17">
        <v>6.1606888117917799E-2</v>
      </c>
      <c r="P13" s="17">
        <v>5.90306154332512E-2</v>
      </c>
      <c r="Q13" s="17">
        <v>5.3784694362314998E-2</v>
      </c>
      <c r="R13" s="17"/>
      <c r="S13" s="17">
        <v>5.8921995379070301E-2</v>
      </c>
      <c r="T13" s="17">
        <v>5.9596380860829398E-2</v>
      </c>
      <c r="U13" s="17">
        <v>3.7387939814189003E-2</v>
      </c>
      <c r="V13" s="17">
        <v>0.11557528795864901</v>
      </c>
      <c r="W13" s="17">
        <v>6.4664154261303494E-2</v>
      </c>
      <c r="X13" s="17">
        <v>7.96989689384342E-2</v>
      </c>
      <c r="Y13" s="17">
        <v>6.9171026021655396E-2</v>
      </c>
      <c r="Z13" s="17">
        <v>8.3776082478983993E-2</v>
      </c>
      <c r="AA13" s="17">
        <v>3.7833713486611201E-2</v>
      </c>
      <c r="AB13" s="17">
        <v>4.0336891636618098E-2</v>
      </c>
      <c r="AC13" s="17">
        <v>4.8118534084456599E-2</v>
      </c>
      <c r="AD13" s="17">
        <v>0.167047768700468</v>
      </c>
      <c r="AE13" s="17"/>
      <c r="AF13" s="17">
        <v>6.2855245711476299E-2</v>
      </c>
      <c r="AG13" s="17">
        <v>6.4885134243876402E-2</v>
      </c>
      <c r="AH13" s="17">
        <v>5.7368439800187201E-2</v>
      </c>
      <c r="AI13" s="17"/>
      <c r="AJ13" s="17">
        <v>7.3749380810755993E-2</v>
      </c>
      <c r="AK13" s="17">
        <v>6.4682541605658395E-2</v>
      </c>
      <c r="AL13" s="17">
        <v>0.13306159974321</v>
      </c>
      <c r="AM13" s="17">
        <v>0</v>
      </c>
      <c r="AN13" s="17">
        <v>2.4613173145405499E-2</v>
      </c>
      <c r="AO13" s="17"/>
      <c r="AP13" s="17">
        <v>8.6570163135214595E-2</v>
      </c>
      <c r="AQ13" s="17">
        <v>6.6586840374909098E-2</v>
      </c>
      <c r="AR13" s="17">
        <v>6.6112507779550703E-2</v>
      </c>
      <c r="AS13" s="17">
        <v>4.5716170036797003E-2</v>
      </c>
      <c r="AT13" s="17">
        <v>3.11892059281716E-2</v>
      </c>
      <c r="AU13" s="17"/>
      <c r="AV13" s="17">
        <v>6.5670581334439398E-2</v>
      </c>
      <c r="AW13" s="17">
        <v>4.7474401412667497E-2</v>
      </c>
      <c r="AX13" s="17">
        <v>7.7336183525105601E-2</v>
      </c>
      <c r="AY13" s="17">
        <v>6.3004885024215307E-2</v>
      </c>
      <c r="AZ13" s="17">
        <v>0.14722079032114199</v>
      </c>
    </row>
    <row r="14" spans="2:52">
      <c r="B14" s="18" t="s">
        <v>361</v>
      </c>
      <c r="C14" s="17">
        <v>1.81743200590621E-2</v>
      </c>
      <c r="D14" s="17">
        <v>2.0053695588689299E-2</v>
      </c>
      <c r="E14" s="17">
        <v>1.6400333785828499E-2</v>
      </c>
      <c r="F14" s="17"/>
      <c r="G14" s="17">
        <v>1.2097605332127099E-2</v>
      </c>
      <c r="H14" s="17">
        <v>6.0771423555979502E-3</v>
      </c>
      <c r="I14" s="17">
        <v>1.42142558180387E-2</v>
      </c>
      <c r="J14" s="17">
        <v>3.1347408426568198E-2</v>
      </c>
      <c r="K14" s="17">
        <v>1.24346984506146E-2</v>
      </c>
      <c r="L14" s="17">
        <v>2.9319652344961901E-2</v>
      </c>
      <c r="M14" s="17"/>
      <c r="N14" s="17">
        <v>1.8314335653887098E-2</v>
      </c>
      <c r="O14" s="17">
        <v>2.5501515770586701E-2</v>
      </c>
      <c r="P14" s="17">
        <v>2.6236368322565699E-2</v>
      </c>
      <c r="Q14" s="17">
        <v>3.44660419300442E-3</v>
      </c>
      <c r="R14" s="17"/>
      <c r="S14" s="17">
        <v>0</v>
      </c>
      <c r="T14" s="17">
        <v>1.4178492791460299E-2</v>
      </c>
      <c r="U14" s="17">
        <v>3.7612880093649798E-2</v>
      </c>
      <c r="V14" s="17">
        <v>3.5445698232856301E-2</v>
      </c>
      <c r="W14" s="17">
        <v>2.8943172130285001E-2</v>
      </c>
      <c r="X14" s="17">
        <v>2.05381965065215E-2</v>
      </c>
      <c r="Y14" s="17">
        <v>1.4447280839079899E-2</v>
      </c>
      <c r="Z14" s="17">
        <v>0</v>
      </c>
      <c r="AA14" s="17">
        <v>2.1542144269150999E-2</v>
      </c>
      <c r="AB14" s="17">
        <v>2.7583991699964599E-2</v>
      </c>
      <c r="AC14" s="17">
        <v>0</v>
      </c>
      <c r="AD14" s="17">
        <v>0</v>
      </c>
      <c r="AE14" s="17"/>
      <c r="AF14" s="17">
        <v>1.9176157019135699E-2</v>
      </c>
      <c r="AG14" s="17">
        <v>1.9752285087684701E-2</v>
      </c>
      <c r="AH14" s="17">
        <v>1.73440708458668E-2</v>
      </c>
      <c r="AI14" s="17"/>
      <c r="AJ14" s="17">
        <v>1.6748534566374498E-2</v>
      </c>
      <c r="AK14" s="17">
        <v>2.12181998363156E-2</v>
      </c>
      <c r="AL14" s="17">
        <v>8.8873240877039208E-3</v>
      </c>
      <c r="AM14" s="17">
        <v>9.9130723040428706E-2</v>
      </c>
      <c r="AN14" s="17">
        <v>1.1472991270857101E-2</v>
      </c>
      <c r="AO14" s="17"/>
      <c r="AP14" s="17">
        <v>9.0748851621566592E-3</v>
      </c>
      <c r="AQ14" s="17">
        <v>1.4560142590967501E-2</v>
      </c>
      <c r="AR14" s="17">
        <v>3.0512865284781199E-2</v>
      </c>
      <c r="AS14" s="17">
        <v>2.6314386414119699E-2</v>
      </c>
      <c r="AT14" s="17">
        <v>3.65644402770504E-2</v>
      </c>
      <c r="AU14" s="17"/>
      <c r="AV14" s="17">
        <v>1.5614441658133501E-2</v>
      </c>
      <c r="AW14" s="17">
        <v>2.4751871826989302E-2</v>
      </c>
      <c r="AX14" s="17">
        <v>9.5525771262047806E-3</v>
      </c>
      <c r="AY14" s="17">
        <v>2.09278492627409E-2</v>
      </c>
      <c r="AZ14" s="17">
        <v>0</v>
      </c>
    </row>
    <row r="15" spans="2:52">
      <c r="B15" s="18" t="s">
        <v>107</v>
      </c>
      <c r="C15" s="19">
        <v>0.18943429678165399</v>
      </c>
      <c r="D15" s="19">
        <v>0.152460840458439</v>
      </c>
      <c r="E15" s="19">
        <v>0.22556640102581499</v>
      </c>
      <c r="F15" s="19"/>
      <c r="G15" s="19">
        <v>8.0721847373046704E-2</v>
      </c>
      <c r="H15" s="19">
        <v>0.213787218130155</v>
      </c>
      <c r="I15" s="19">
        <v>0.159833913526962</v>
      </c>
      <c r="J15" s="19">
        <v>0.209123695737259</v>
      </c>
      <c r="K15" s="19">
        <v>0.200574553088637</v>
      </c>
      <c r="L15" s="19">
        <v>0.24623662512705399</v>
      </c>
      <c r="M15" s="19"/>
      <c r="N15" s="19">
        <v>0.173617730073309</v>
      </c>
      <c r="O15" s="19">
        <v>0.20067676714752999</v>
      </c>
      <c r="P15" s="19">
        <v>0.143476169479935</v>
      </c>
      <c r="Q15" s="19">
        <v>0.23664084836159199</v>
      </c>
      <c r="R15" s="19"/>
      <c r="S15" s="19">
        <v>0.154165282638659</v>
      </c>
      <c r="T15" s="19">
        <v>0.25316312720939899</v>
      </c>
      <c r="U15" s="19">
        <v>0.17280829533280001</v>
      </c>
      <c r="V15" s="19">
        <v>0.203670175147878</v>
      </c>
      <c r="W15" s="19">
        <v>0.156488532626957</v>
      </c>
      <c r="X15" s="19">
        <v>0.22279830327115399</v>
      </c>
      <c r="Y15" s="19">
        <v>0.249204166424462</v>
      </c>
      <c r="Z15" s="19">
        <v>0.18168560156452301</v>
      </c>
      <c r="AA15" s="19">
        <v>0.16149504576557699</v>
      </c>
      <c r="AB15" s="19">
        <v>0.129195286571852</v>
      </c>
      <c r="AC15" s="19">
        <v>0.16545256440227199</v>
      </c>
      <c r="AD15" s="19">
        <v>0.28402365613160302</v>
      </c>
      <c r="AE15" s="19"/>
      <c r="AF15" s="19">
        <v>0.225378228899376</v>
      </c>
      <c r="AG15" s="19">
        <v>0.155859876613653</v>
      </c>
      <c r="AH15" s="19">
        <v>0.24010504295736201</v>
      </c>
      <c r="AI15" s="19"/>
      <c r="AJ15" s="19">
        <v>0.19480221921069801</v>
      </c>
      <c r="AK15" s="19">
        <v>0.145729709143818</v>
      </c>
      <c r="AL15" s="19">
        <v>0.18222504668228501</v>
      </c>
      <c r="AM15" s="19">
        <v>0.10735150462375199</v>
      </c>
      <c r="AN15" s="19">
        <v>0.246817410596221</v>
      </c>
      <c r="AO15" s="19"/>
      <c r="AP15" s="19">
        <v>0.174729648132325</v>
      </c>
      <c r="AQ15" s="19">
        <v>0.13716701089720201</v>
      </c>
      <c r="AR15" s="19">
        <v>0.21388504357261801</v>
      </c>
      <c r="AS15" s="19">
        <v>0.14879821677218799</v>
      </c>
      <c r="AT15" s="19">
        <v>0.36961970382015502</v>
      </c>
      <c r="AU15" s="19"/>
      <c r="AV15" s="19">
        <v>0.23429650481083</v>
      </c>
      <c r="AW15" s="19">
        <v>0.15930383839036599</v>
      </c>
      <c r="AX15" s="19">
        <v>0.188881489937886</v>
      </c>
      <c r="AY15" s="19">
        <v>0.13366047515061999</v>
      </c>
      <c r="AZ15" s="19">
        <v>0.17728602581778799</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Z2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1038</v>
      </c>
      <c r="D7" s="10">
        <v>491</v>
      </c>
      <c r="E7" s="10">
        <v>544</v>
      </c>
      <c r="F7" s="10"/>
      <c r="G7" s="10">
        <v>143</v>
      </c>
      <c r="H7" s="10">
        <v>164</v>
      </c>
      <c r="I7" s="10">
        <v>174</v>
      </c>
      <c r="J7" s="10">
        <v>191</v>
      </c>
      <c r="K7" s="10">
        <v>131</v>
      </c>
      <c r="L7" s="10">
        <v>235</v>
      </c>
      <c r="M7" s="10"/>
      <c r="N7" s="10">
        <v>310</v>
      </c>
      <c r="O7" s="10">
        <v>288</v>
      </c>
      <c r="P7" s="10">
        <v>203</v>
      </c>
      <c r="Q7" s="10">
        <v>232</v>
      </c>
      <c r="R7" s="10"/>
      <c r="S7" s="10">
        <v>144</v>
      </c>
      <c r="T7" s="10">
        <v>151</v>
      </c>
      <c r="U7" s="10">
        <v>86</v>
      </c>
      <c r="V7" s="10">
        <v>90</v>
      </c>
      <c r="W7" s="10">
        <v>89</v>
      </c>
      <c r="X7" s="10">
        <v>85</v>
      </c>
      <c r="Y7" s="10">
        <v>88</v>
      </c>
      <c r="Z7" s="10">
        <v>45</v>
      </c>
      <c r="AA7" s="10">
        <v>112</v>
      </c>
      <c r="AB7" s="10">
        <v>69</v>
      </c>
      <c r="AC7" s="10">
        <v>52</v>
      </c>
      <c r="AD7" s="10">
        <v>27</v>
      </c>
      <c r="AE7" s="10"/>
      <c r="AF7" s="10">
        <v>358</v>
      </c>
      <c r="AG7" s="10">
        <v>420</v>
      </c>
      <c r="AH7" s="10">
        <v>161</v>
      </c>
      <c r="AI7" s="10"/>
      <c r="AJ7" s="10">
        <v>363</v>
      </c>
      <c r="AK7" s="10">
        <v>299</v>
      </c>
      <c r="AL7" s="10">
        <v>73</v>
      </c>
      <c r="AM7" s="10">
        <v>7</v>
      </c>
      <c r="AN7" s="10">
        <v>146</v>
      </c>
      <c r="AO7" s="10"/>
      <c r="AP7" s="10">
        <v>208</v>
      </c>
      <c r="AQ7" s="10">
        <v>392</v>
      </c>
      <c r="AR7" s="10">
        <v>68</v>
      </c>
      <c r="AS7" s="10">
        <v>112</v>
      </c>
      <c r="AT7" s="10">
        <v>102</v>
      </c>
      <c r="AU7" s="10"/>
      <c r="AV7" s="10">
        <v>288</v>
      </c>
      <c r="AW7" s="10">
        <v>223</v>
      </c>
      <c r="AX7" s="10">
        <v>268</v>
      </c>
      <c r="AY7" s="10">
        <v>115</v>
      </c>
      <c r="AZ7" s="10">
        <v>22</v>
      </c>
    </row>
    <row r="8" spans="2:52" ht="30" customHeight="1">
      <c r="B8" s="11" t="s">
        <v>68</v>
      </c>
      <c r="C8" s="11">
        <v>1041</v>
      </c>
      <c r="D8" s="11">
        <v>483</v>
      </c>
      <c r="E8" s="11">
        <v>555</v>
      </c>
      <c r="F8" s="11"/>
      <c r="G8" s="11">
        <v>153</v>
      </c>
      <c r="H8" s="11">
        <v>166</v>
      </c>
      <c r="I8" s="11">
        <v>166</v>
      </c>
      <c r="J8" s="11">
        <v>194</v>
      </c>
      <c r="K8" s="11">
        <v>130</v>
      </c>
      <c r="L8" s="11">
        <v>231</v>
      </c>
      <c r="M8" s="11"/>
      <c r="N8" s="11">
        <v>279</v>
      </c>
      <c r="O8" s="11">
        <v>265</v>
      </c>
      <c r="P8" s="11">
        <v>240</v>
      </c>
      <c r="Q8" s="11">
        <v>252</v>
      </c>
      <c r="R8" s="11"/>
      <c r="S8" s="11">
        <v>148</v>
      </c>
      <c r="T8" s="11">
        <v>139</v>
      </c>
      <c r="U8" s="11">
        <v>85</v>
      </c>
      <c r="V8" s="11">
        <v>88</v>
      </c>
      <c r="W8" s="11">
        <v>85</v>
      </c>
      <c r="X8" s="11">
        <v>89</v>
      </c>
      <c r="Y8" s="11">
        <v>81</v>
      </c>
      <c r="Z8" s="11">
        <v>42</v>
      </c>
      <c r="AA8" s="11">
        <v>109</v>
      </c>
      <c r="AB8" s="11">
        <v>89</v>
      </c>
      <c r="AC8" s="11">
        <v>56</v>
      </c>
      <c r="AD8" s="11">
        <v>30</v>
      </c>
      <c r="AE8" s="11"/>
      <c r="AF8" s="11">
        <v>356</v>
      </c>
      <c r="AG8" s="11">
        <v>415</v>
      </c>
      <c r="AH8" s="11">
        <v>166</v>
      </c>
      <c r="AI8" s="11"/>
      <c r="AJ8" s="11">
        <v>354</v>
      </c>
      <c r="AK8" s="11">
        <v>296</v>
      </c>
      <c r="AL8" s="11">
        <v>72</v>
      </c>
      <c r="AM8" s="11">
        <v>6</v>
      </c>
      <c r="AN8" s="11">
        <v>152</v>
      </c>
      <c r="AO8" s="11"/>
      <c r="AP8" s="11">
        <v>204</v>
      </c>
      <c r="AQ8" s="11">
        <v>395</v>
      </c>
      <c r="AR8" s="11">
        <v>69</v>
      </c>
      <c r="AS8" s="11">
        <v>109</v>
      </c>
      <c r="AT8" s="11">
        <v>101</v>
      </c>
      <c r="AU8" s="11"/>
      <c r="AV8" s="11">
        <v>300</v>
      </c>
      <c r="AW8" s="11">
        <v>229</v>
      </c>
      <c r="AX8" s="11">
        <v>262</v>
      </c>
      <c r="AY8" s="11">
        <v>108</v>
      </c>
      <c r="AZ8" s="11">
        <v>18</v>
      </c>
    </row>
    <row r="9" spans="2:52">
      <c r="B9" s="18" t="s">
        <v>356</v>
      </c>
      <c r="C9" s="17">
        <v>0.182861469517898</v>
      </c>
      <c r="D9" s="17">
        <v>0.21645874068698401</v>
      </c>
      <c r="E9" s="17">
        <v>0.15293244621118299</v>
      </c>
      <c r="F9" s="17"/>
      <c r="G9" s="17">
        <v>0.206461639841065</v>
      </c>
      <c r="H9" s="17">
        <v>0.224669881901124</v>
      </c>
      <c r="I9" s="17">
        <v>0.195736839094689</v>
      </c>
      <c r="J9" s="17">
        <v>0.13029301593220499</v>
      </c>
      <c r="K9" s="17">
        <v>0.18089018488903399</v>
      </c>
      <c r="L9" s="17">
        <v>0.17320762074667501</v>
      </c>
      <c r="M9" s="17"/>
      <c r="N9" s="17">
        <v>0.20205560675516501</v>
      </c>
      <c r="O9" s="17">
        <v>0.164865006835164</v>
      </c>
      <c r="P9" s="17">
        <v>0.181034176693637</v>
      </c>
      <c r="Q9" s="17">
        <v>0.18595721020386</v>
      </c>
      <c r="R9" s="17"/>
      <c r="S9" s="17">
        <v>0.21188644252765801</v>
      </c>
      <c r="T9" s="17">
        <v>0.15642995088742401</v>
      </c>
      <c r="U9" s="17">
        <v>0.112878115250601</v>
      </c>
      <c r="V9" s="17">
        <v>0.13483566371861799</v>
      </c>
      <c r="W9" s="17">
        <v>0.23197288325006801</v>
      </c>
      <c r="X9" s="17">
        <v>0.234434853064073</v>
      </c>
      <c r="Y9" s="17">
        <v>0.20333221713097499</v>
      </c>
      <c r="Z9" s="17">
        <v>0.19700552811185501</v>
      </c>
      <c r="AA9" s="17">
        <v>0.24869387501701101</v>
      </c>
      <c r="AB9" s="17">
        <v>0.11038492844006299</v>
      </c>
      <c r="AC9" s="17">
        <v>0.129554040219168</v>
      </c>
      <c r="AD9" s="17">
        <v>0.21110371728638999</v>
      </c>
      <c r="AE9" s="17"/>
      <c r="AF9" s="17">
        <v>0.20212690606094499</v>
      </c>
      <c r="AG9" s="17">
        <v>0.19183401180538201</v>
      </c>
      <c r="AH9" s="17">
        <v>0.150248516238014</v>
      </c>
      <c r="AI9" s="17"/>
      <c r="AJ9" s="17">
        <v>0.21682326819954101</v>
      </c>
      <c r="AK9" s="17">
        <v>0.21073873132513499</v>
      </c>
      <c r="AL9" s="17">
        <v>0.14137809984820501</v>
      </c>
      <c r="AM9" s="17">
        <v>0.38917422348336</v>
      </c>
      <c r="AN9" s="17">
        <v>0.13733767428736299</v>
      </c>
      <c r="AO9" s="17"/>
      <c r="AP9" s="17">
        <v>0.22022428454803999</v>
      </c>
      <c r="AQ9" s="17">
        <v>0.19820518827394401</v>
      </c>
      <c r="AR9" s="17">
        <v>0.196886201730786</v>
      </c>
      <c r="AS9" s="17">
        <v>0.20564678252839699</v>
      </c>
      <c r="AT9" s="17">
        <v>0.124284942589101</v>
      </c>
      <c r="AU9" s="17"/>
      <c r="AV9" s="17">
        <v>0.21391271935099099</v>
      </c>
      <c r="AW9" s="17">
        <v>0.15146582882005499</v>
      </c>
      <c r="AX9" s="17">
        <v>0.17895935055995499</v>
      </c>
      <c r="AY9" s="17">
        <v>0.22757559942710401</v>
      </c>
      <c r="AZ9" s="17">
        <v>0.112909751448834</v>
      </c>
    </row>
    <row r="10" spans="2:52">
      <c r="B10" s="18" t="s">
        <v>357</v>
      </c>
      <c r="C10" s="17">
        <v>0.24546181671773901</v>
      </c>
      <c r="D10" s="17">
        <v>0.27065972709363201</v>
      </c>
      <c r="E10" s="17">
        <v>0.224868100071379</v>
      </c>
      <c r="F10" s="17"/>
      <c r="G10" s="17">
        <v>0.22149275933079901</v>
      </c>
      <c r="H10" s="17">
        <v>0.17249225849513899</v>
      </c>
      <c r="I10" s="17">
        <v>0.31435451857007402</v>
      </c>
      <c r="J10" s="17">
        <v>0.21821474861418499</v>
      </c>
      <c r="K10" s="17">
        <v>0.208035148725951</v>
      </c>
      <c r="L10" s="17">
        <v>0.308120784928822</v>
      </c>
      <c r="M10" s="17"/>
      <c r="N10" s="17">
        <v>0.32200501796692499</v>
      </c>
      <c r="O10" s="17">
        <v>0.227003569789022</v>
      </c>
      <c r="P10" s="17">
        <v>0.251693018567406</v>
      </c>
      <c r="Q10" s="17">
        <v>0.175117486555562</v>
      </c>
      <c r="R10" s="17"/>
      <c r="S10" s="17">
        <v>0.22628490047142599</v>
      </c>
      <c r="T10" s="17">
        <v>0.24795004780568999</v>
      </c>
      <c r="U10" s="17">
        <v>0.224666890590559</v>
      </c>
      <c r="V10" s="17">
        <v>0.315993707602368</v>
      </c>
      <c r="W10" s="17">
        <v>0.20877816426648399</v>
      </c>
      <c r="X10" s="17">
        <v>0.26690556867017001</v>
      </c>
      <c r="Y10" s="17">
        <v>0.21466241433604599</v>
      </c>
      <c r="Z10" s="17">
        <v>0.209181709421637</v>
      </c>
      <c r="AA10" s="17">
        <v>0.25201742766571</v>
      </c>
      <c r="AB10" s="17">
        <v>0.25155288943343102</v>
      </c>
      <c r="AC10" s="17">
        <v>0.31011618728382001</v>
      </c>
      <c r="AD10" s="17">
        <v>0.19237167978026401</v>
      </c>
      <c r="AE10" s="17"/>
      <c r="AF10" s="17">
        <v>0.23945766217773501</v>
      </c>
      <c r="AG10" s="17">
        <v>0.28464565772178402</v>
      </c>
      <c r="AH10" s="17">
        <v>0.18879881572358301</v>
      </c>
      <c r="AI10" s="17"/>
      <c r="AJ10" s="17">
        <v>0.23623584754848601</v>
      </c>
      <c r="AK10" s="17">
        <v>0.23943192973766</v>
      </c>
      <c r="AL10" s="17">
        <v>0.32631677369123102</v>
      </c>
      <c r="AM10" s="17">
        <v>0</v>
      </c>
      <c r="AN10" s="17">
        <v>0.20286285549632099</v>
      </c>
      <c r="AO10" s="17"/>
      <c r="AP10" s="17">
        <v>0.238739625358105</v>
      </c>
      <c r="AQ10" s="17">
        <v>0.26561052434059501</v>
      </c>
      <c r="AR10" s="17">
        <v>0.19273664471296401</v>
      </c>
      <c r="AS10" s="17">
        <v>0.29384262793454902</v>
      </c>
      <c r="AT10" s="17">
        <v>0.178215149560629</v>
      </c>
      <c r="AU10" s="17"/>
      <c r="AV10" s="17">
        <v>0.21422851760968301</v>
      </c>
      <c r="AW10" s="17">
        <v>0.26087222036676599</v>
      </c>
      <c r="AX10" s="17">
        <v>0.25407433773955601</v>
      </c>
      <c r="AY10" s="17">
        <v>0.28859220905357003</v>
      </c>
      <c r="AZ10" s="17">
        <v>0.17520874287080401</v>
      </c>
    </row>
    <row r="11" spans="2:52">
      <c r="B11" s="18" t="s">
        <v>358</v>
      </c>
      <c r="C11" s="17">
        <v>0.26645230779058399</v>
      </c>
      <c r="D11" s="17">
        <v>0.250357595324255</v>
      </c>
      <c r="E11" s="17">
        <v>0.28188235310513099</v>
      </c>
      <c r="F11" s="17"/>
      <c r="G11" s="17">
        <v>0.32486032355054301</v>
      </c>
      <c r="H11" s="17">
        <v>0.32527676782464898</v>
      </c>
      <c r="I11" s="17">
        <v>0.23034462307197601</v>
      </c>
      <c r="J11" s="17">
        <v>0.271776290837413</v>
      </c>
      <c r="K11" s="17">
        <v>0.222303046946628</v>
      </c>
      <c r="L11" s="17">
        <v>0.23186628155592801</v>
      </c>
      <c r="M11" s="17"/>
      <c r="N11" s="17">
        <v>0.230630150080463</v>
      </c>
      <c r="O11" s="17">
        <v>0.25981011440920598</v>
      </c>
      <c r="P11" s="17">
        <v>0.294110863272872</v>
      </c>
      <c r="Q11" s="17">
        <v>0.28405208839749302</v>
      </c>
      <c r="R11" s="17"/>
      <c r="S11" s="17">
        <v>0.24162619110328501</v>
      </c>
      <c r="T11" s="17">
        <v>0.29987885125143998</v>
      </c>
      <c r="U11" s="17">
        <v>0.289280817901933</v>
      </c>
      <c r="V11" s="17">
        <v>0.25133917736239703</v>
      </c>
      <c r="W11" s="17">
        <v>0.28236602713957598</v>
      </c>
      <c r="X11" s="17">
        <v>0.25582230294553898</v>
      </c>
      <c r="Y11" s="17">
        <v>0.222860312075603</v>
      </c>
      <c r="Z11" s="17">
        <v>0.31271378509424302</v>
      </c>
      <c r="AA11" s="17">
        <v>0.237214658912384</v>
      </c>
      <c r="AB11" s="17">
        <v>0.22401907404334001</v>
      </c>
      <c r="AC11" s="17">
        <v>0.31118660290639399</v>
      </c>
      <c r="AD11" s="17">
        <v>0.40261471054909398</v>
      </c>
      <c r="AE11" s="17"/>
      <c r="AF11" s="17">
        <v>0.25474231147936599</v>
      </c>
      <c r="AG11" s="17">
        <v>0.25317938068162699</v>
      </c>
      <c r="AH11" s="17">
        <v>0.276202417944232</v>
      </c>
      <c r="AI11" s="17"/>
      <c r="AJ11" s="17">
        <v>0.26572176807304598</v>
      </c>
      <c r="AK11" s="17">
        <v>0.25696291894650503</v>
      </c>
      <c r="AL11" s="17">
        <v>0.28557936127077499</v>
      </c>
      <c r="AM11" s="17">
        <v>0.16342497390831301</v>
      </c>
      <c r="AN11" s="17">
        <v>0.27555318140169699</v>
      </c>
      <c r="AO11" s="17"/>
      <c r="AP11" s="17">
        <v>0.25157425185012899</v>
      </c>
      <c r="AQ11" s="17">
        <v>0.298324328972849</v>
      </c>
      <c r="AR11" s="17">
        <v>0.31456308470856098</v>
      </c>
      <c r="AS11" s="17">
        <v>0.27160756393786101</v>
      </c>
      <c r="AT11" s="17">
        <v>0.19326494539487599</v>
      </c>
      <c r="AU11" s="17"/>
      <c r="AV11" s="17">
        <v>0.27140565653683002</v>
      </c>
      <c r="AW11" s="17">
        <v>0.26704221383118698</v>
      </c>
      <c r="AX11" s="17">
        <v>0.32408484847402802</v>
      </c>
      <c r="AY11" s="17">
        <v>0.177919526349926</v>
      </c>
      <c r="AZ11" s="17">
        <v>0.31383965294112498</v>
      </c>
    </row>
    <row r="12" spans="2:52">
      <c r="B12" s="18" t="s">
        <v>359</v>
      </c>
      <c r="C12" s="17">
        <v>3.5961863115366803E-2</v>
      </c>
      <c r="D12" s="17">
        <v>3.6596822130101701E-2</v>
      </c>
      <c r="E12" s="17">
        <v>3.5603063492406703E-2</v>
      </c>
      <c r="F12" s="17"/>
      <c r="G12" s="17">
        <v>5.6311510922103999E-2</v>
      </c>
      <c r="H12" s="17">
        <v>2.5318863399195701E-2</v>
      </c>
      <c r="I12" s="17">
        <v>5.0050279252486403E-3</v>
      </c>
      <c r="J12" s="17">
        <v>6.0091559619537702E-2</v>
      </c>
      <c r="K12" s="17">
        <v>3.5135553516875202E-2</v>
      </c>
      <c r="L12" s="17">
        <v>3.25728548771042E-2</v>
      </c>
      <c r="M12" s="17"/>
      <c r="N12" s="17">
        <v>2.6017906698361699E-2</v>
      </c>
      <c r="O12" s="17">
        <v>5.6729008996722001E-2</v>
      </c>
      <c r="P12" s="17">
        <v>3.10397799389515E-2</v>
      </c>
      <c r="Q12" s="17">
        <v>3.0604559133659701E-2</v>
      </c>
      <c r="R12" s="17"/>
      <c r="S12" s="17">
        <v>5.5506930180080502E-2</v>
      </c>
      <c r="T12" s="17">
        <v>4.5907883907743599E-2</v>
      </c>
      <c r="U12" s="17">
        <v>3.8752880256203201E-2</v>
      </c>
      <c r="V12" s="17">
        <v>7.5583388753228103E-3</v>
      </c>
      <c r="W12" s="17">
        <v>7.1286547563731602E-3</v>
      </c>
      <c r="X12" s="17">
        <v>1.37667646328776E-2</v>
      </c>
      <c r="Y12" s="17">
        <v>5.7829261910647599E-2</v>
      </c>
      <c r="Z12" s="17">
        <v>2.00403349246135E-2</v>
      </c>
      <c r="AA12" s="17">
        <v>8.1486710204315208E-3</v>
      </c>
      <c r="AB12" s="17">
        <v>5.7928133233450897E-2</v>
      </c>
      <c r="AC12" s="17">
        <v>7.3411319271108097E-2</v>
      </c>
      <c r="AD12" s="17">
        <v>4.3999505280403403E-2</v>
      </c>
      <c r="AE12" s="17"/>
      <c r="AF12" s="17">
        <v>4.4082339207329901E-2</v>
      </c>
      <c r="AG12" s="17">
        <v>2.6294026958865499E-2</v>
      </c>
      <c r="AH12" s="17">
        <v>4.8534097297596099E-2</v>
      </c>
      <c r="AI12" s="17"/>
      <c r="AJ12" s="17">
        <v>3.8210960361534402E-2</v>
      </c>
      <c r="AK12" s="17">
        <v>3.9472827741202601E-2</v>
      </c>
      <c r="AL12" s="17">
        <v>0</v>
      </c>
      <c r="AM12" s="17">
        <v>0</v>
      </c>
      <c r="AN12" s="17">
        <v>3.9375403642547699E-2</v>
      </c>
      <c r="AO12" s="17"/>
      <c r="AP12" s="17">
        <v>3.1763470573506002E-2</v>
      </c>
      <c r="AQ12" s="17">
        <v>2.5518698128086801E-2</v>
      </c>
      <c r="AR12" s="17">
        <v>4.7119876823216798E-2</v>
      </c>
      <c r="AS12" s="17">
        <v>2.5221875965546599E-2</v>
      </c>
      <c r="AT12" s="17">
        <v>6.0453821176193398E-2</v>
      </c>
      <c r="AU12" s="17"/>
      <c r="AV12" s="17">
        <v>2.6436635648041801E-2</v>
      </c>
      <c r="AW12" s="17">
        <v>3.7076783314238602E-2</v>
      </c>
      <c r="AX12" s="17">
        <v>1.46726605361449E-2</v>
      </c>
      <c r="AY12" s="17">
        <v>7.8979617601665705E-2</v>
      </c>
      <c r="AZ12" s="17">
        <v>4.0815003791718298E-2</v>
      </c>
    </row>
    <row r="13" spans="2:52" ht="30">
      <c r="B13" s="18" t="s">
        <v>360</v>
      </c>
      <c r="C13" s="17">
        <v>5.2336347193483998E-2</v>
      </c>
      <c r="D13" s="17">
        <v>5.4941765458392897E-2</v>
      </c>
      <c r="E13" s="17">
        <v>4.8594525981953497E-2</v>
      </c>
      <c r="F13" s="17"/>
      <c r="G13" s="17">
        <v>6.1518882818792697E-2</v>
      </c>
      <c r="H13" s="17">
        <v>8.7705843867280905E-2</v>
      </c>
      <c r="I13" s="17">
        <v>7.1120768241189403E-2</v>
      </c>
      <c r="J13" s="17">
        <v>6.0357620892914299E-2</v>
      </c>
      <c r="K13" s="17">
        <v>3.16093932926046E-2</v>
      </c>
      <c r="L13" s="17">
        <v>1.23026745673444E-2</v>
      </c>
      <c r="M13" s="17"/>
      <c r="N13" s="17">
        <v>4.2278700160087702E-2</v>
      </c>
      <c r="O13" s="17">
        <v>4.6926665014073297E-2</v>
      </c>
      <c r="P13" s="17">
        <v>6.7830386977094898E-2</v>
      </c>
      <c r="Q13" s="17">
        <v>5.54282013333392E-2</v>
      </c>
      <c r="R13" s="17"/>
      <c r="S13" s="17">
        <v>5.6432046018003799E-2</v>
      </c>
      <c r="T13" s="17">
        <v>1.0745415405943501E-2</v>
      </c>
      <c r="U13" s="17">
        <v>4.3200258712837697E-2</v>
      </c>
      <c r="V13" s="17">
        <v>5.7544130551438998E-2</v>
      </c>
      <c r="W13" s="17">
        <v>4.56540011583568E-2</v>
      </c>
      <c r="X13" s="17">
        <v>4.9552228222820301E-2</v>
      </c>
      <c r="Y13" s="17">
        <v>7.0531992355252093E-2</v>
      </c>
      <c r="Z13" s="17">
        <v>0.10434415842884701</v>
      </c>
      <c r="AA13" s="17">
        <v>6.6376892489352302E-2</v>
      </c>
      <c r="AB13" s="17">
        <v>6.5114738654564505E-2</v>
      </c>
      <c r="AC13" s="17">
        <v>4.3002258984669202E-2</v>
      </c>
      <c r="AD13" s="17">
        <v>7.0421785038640494E-2</v>
      </c>
      <c r="AE13" s="17"/>
      <c r="AF13" s="17">
        <v>4.8007559005237302E-2</v>
      </c>
      <c r="AG13" s="17">
        <v>4.7388524870051997E-2</v>
      </c>
      <c r="AH13" s="17">
        <v>6.9542202852347204E-2</v>
      </c>
      <c r="AI13" s="17"/>
      <c r="AJ13" s="17">
        <v>5.0786536441349603E-2</v>
      </c>
      <c r="AK13" s="17">
        <v>4.7180805533880203E-2</v>
      </c>
      <c r="AL13" s="17">
        <v>4.9679103973779198E-2</v>
      </c>
      <c r="AM13" s="17">
        <v>0</v>
      </c>
      <c r="AN13" s="17">
        <v>4.9028105427435603E-2</v>
      </c>
      <c r="AO13" s="17"/>
      <c r="AP13" s="17">
        <v>7.0704070172302194E-2</v>
      </c>
      <c r="AQ13" s="17">
        <v>4.9273311655076903E-2</v>
      </c>
      <c r="AR13" s="17">
        <v>4.4699308666768502E-2</v>
      </c>
      <c r="AS13" s="17">
        <v>2.5071664720578399E-2</v>
      </c>
      <c r="AT13" s="17">
        <v>2.3555817162043101E-2</v>
      </c>
      <c r="AU13" s="17"/>
      <c r="AV13" s="17">
        <v>4.4930811541661897E-2</v>
      </c>
      <c r="AW13" s="17">
        <v>6.14389340945918E-2</v>
      </c>
      <c r="AX13" s="17">
        <v>5.7076797171841297E-2</v>
      </c>
      <c r="AY13" s="17">
        <v>5.59089834171278E-2</v>
      </c>
      <c r="AZ13" s="17">
        <v>0.11596466864477099</v>
      </c>
    </row>
    <row r="14" spans="2:52">
      <c r="B14" s="18" t="s">
        <v>361</v>
      </c>
      <c r="C14" s="17">
        <v>2.0895831657949299E-2</v>
      </c>
      <c r="D14" s="17">
        <v>2.07123333936612E-2</v>
      </c>
      <c r="E14" s="17">
        <v>2.1167792621775101E-2</v>
      </c>
      <c r="F14" s="17"/>
      <c r="G14" s="17">
        <v>3.2601355466635701E-2</v>
      </c>
      <c r="H14" s="17">
        <v>1.9043181663078699E-2</v>
      </c>
      <c r="I14" s="17">
        <v>1.9848218353189302E-2</v>
      </c>
      <c r="J14" s="17">
        <v>1.35489710904735E-2</v>
      </c>
      <c r="K14" s="17">
        <v>3.6670073657847198E-2</v>
      </c>
      <c r="L14" s="17">
        <v>1.25123186167128E-2</v>
      </c>
      <c r="M14" s="17"/>
      <c r="N14" s="17">
        <v>1.29595817050838E-2</v>
      </c>
      <c r="O14" s="17">
        <v>4.12182262256802E-2</v>
      </c>
      <c r="P14" s="17">
        <v>1.8792535608616601E-2</v>
      </c>
      <c r="Q14" s="17">
        <v>1.07937314536284E-2</v>
      </c>
      <c r="R14" s="17"/>
      <c r="S14" s="17">
        <v>3.1158004005146699E-2</v>
      </c>
      <c r="T14" s="17">
        <v>2.67854784549937E-2</v>
      </c>
      <c r="U14" s="17">
        <v>2.1813235916533402E-2</v>
      </c>
      <c r="V14" s="17">
        <v>1.00404898666487E-2</v>
      </c>
      <c r="W14" s="17">
        <v>2.05750556417418E-2</v>
      </c>
      <c r="X14" s="17">
        <v>2.18146158523966E-2</v>
      </c>
      <c r="Y14" s="17">
        <v>1.3833016887595299E-2</v>
      </c>
      <c r="Z14" s="17">
        <v>2.01283495085046E-2</v>
      </c>
      <c r="AA14" s="17">
        <v>2.86740222931301E-2</v>
      </c>
      <c r="AB14" s="17">
        <v>0</v>
      </c>
      <c r="AC14" s="17">
        <v>3.3853978707186899E-2</v>
      </c>
      <c r="AD14" s="17">
        <v>0</v>
      </c>
      <c r="AE14" s="17"/>
      <c r="AF14" s="17">
        <v>2.58167614203475E-2</v>
      </c>
      <c r="AG14" s="17">
        <v>1.11664184919696E-2</v>
      </c>
      <c r="AH14" s="17">
        <v>2.3589583186512698E-2</v>
      </c>
      <c r="AI14" s="17"/>
      <c r="AJ14" s="17">
        <v>1.4991334953035699E-2</v>
      </c>
      <c r="AK14" s="17">
        <v>2.8931791488711601E-2</v>
      </c>
      <c r="AL14" s="17">
        <v>0</v>
      </c>
      <c r="AM14" s="17">
        <v>0.15392737591885799</v>
      </c>
      <c r="AN14" s="17">
        <v>1.24801830948892E-2</v>
      </c>
      <c r="AO14" s="17"/>
      <c r="AP14" s="17">
        <v>4.6064581654325799E-3</v>
      </c>
      <c r="AQ14" s="17">
        <v>2.5100608395671901E-2</v>
      </c>
      <c r="AR14" s="17">
        <v>2.68004212566351E-2</v>
      </c>
      <c r="AS14" s="17">
        <v>2.51670738940819E-2</v>
      </c>
      <c r="AT14" s="17">
        <v>2.8173271485266001E-2</v>
      </c>
      <c r="AU14" s="17"/>
      <c r="AV14" s="17">
        <v>2.8973236928137101E-2</v>
      </c>
      <c r="AW14" s="17">
        <v>1.7398902327194501E-2</v>
      </c>
      <c r="AX14" s="17">
        <v>2.83533795855434E-2</v>
      </c>
      <c r="AY14" s="17">
        <v>0</v>
      </c>
      <c r="AZ14" s="17">
        <v>3.5937259588203797E-2</v>
      </c>
    </row>
    <row r="15" spans="2:52">
      <c r="B15" s="18" t="s">
        <v>107</v>
      </c>
      <c r="C15" s="19">
        <v>0.19603036400697901</v>
      </c>
      <c r="D15" s="19">
        <v>0.15027301591297201</v>
      </c>
      <c r="E15" s="19">
        <v>0.234951718516171</v>
      </c>
      <c r="F15" s="19"/>
      <c r="G15" s="19">
        <v>9.6753528070060393E-2</v>
      </c>
      <c r="H15" s="19">
        <v>0.14549320284953399</v>
      </c>
      <c r="I15" s="19">
        <v>0.163590004743633</v>
      </c>
      <c r="J15" s="19">
        <v>0.24571779301327201</v>
      </c>
      <c r="K15" s="19">
        <v>0.28535659897106003</v>
      </c>
      <c r="L15" s="19">
        <v>0.229417464707414</v>
      </c>
      <c r="M15" s="19"/>
      <c r="N15" s="19">
        <v>0.16405303663391399</v>
      </c>
      <c r="O15" s="19">
        <v>0.20344740873013301</v>
      </c>
      <c r="P15" s="19">
        <v>0.15549923894142201</v>
      </c>
      <c r="Q15" s="19">
        <v>0.258046722922459</v>
      </c>
      <c r="R15" s="19"/>
      <c r="S15" s="19">
        <v>0.17710548569439899</v>
      </c>
      <c r="T15" s="19">
        <v>0.21230237228676499</v>
      </c>
      <c r="U15" s="19">
        <v>0.26940780137133302</v>
      </c>
      <c r="V15" s="19">
        <v>0.22268849202320701</v>
      </c>
      <c r="W15" s="19">
        <v>0.20352521378739999</v>
      </c>
      <c r="X15" s="19">
        <v>0.15770366661212301</v>
      </c>
      <c r="Y15" s="19">
        <v>0.21695078530388101</v>
      </c>
      <c r="Z15" s="19">
        <v>0.13658613451029999</v>
      </c>
      <c r="AA15" s="19">
        <v>0.15887445260198199</v>
      </c>
      <c r="AB15" s="19">
        <v>0.29100023619514997</v>
      </c>
      <c r="AC15" s="19">
        <v>9.8875612627654694E-2</v>
      </c>
      <c r="AD15" s="19">
        <v>7.9488602065207095E-2</v>
      </c>
      <c r="AE15" s="19"/>
      <c r="AF15" s="19">
        <v>0.18576646064903901</v>
      </c>
      <c r="AG15" s="19">
        <v>0.18549197947032101</v>
      </c>
      <c r="AH15" s="19">
        <v>0.243084366757716</v>
      </c>
      <c r="AI15" s="19"/>
      <c r="AJ15" s="19">
        <v>0.17723028442300801</v>
      </c>
      <c r="AK15" s="19">
        <v>0.17728099522690599</v>
      </c>
      <c r="AL15" s="19">
        <v>0.197046661216009</v>
      </c>
      <c r="AM15" s="19">
        <v>0.29347342668946902</v>
      </c>
      <c r="AN15" s="19">
        <v>0.283362596649746</v>
      </c>
      <c r="AO15" s="19"/>
      <c r="AP15" s="19">
        <v>0.18238783933248501</v>
      </c>
      <c r="AQ15" s="19">
        <v>0.13796734023377499</v>
      </c>
      <c r="AR15" s="19">
        <v>0.17719446210106801</v>
      </c>
      <c r="AS15" s="19">
        <v>0.15344241101898601</v>
      </c>
      <c r="AT15" s="19">
        <v>0.39205205263189102</v>
      </c>
      <c r="AU15" s="19"/>
      <c r="AV15" s="19">
        <v>0.20011242238465499</v>
      </c>
      <c r="AW15" s="19">
        <v>0.20470511724596699</v>
      </c>
      <c r="AX15" s="19">
        <v>0.142778625932931</v>
      </c>
      <c r="AY15" s="19">
        <v>0.171024064150607</v>
      </c>
      <c r="AZ15" s="19">
        <v>0.205324920714544</v>
      </c>
    </row>
    <row r="16" spans="2:52">
      <c r="B16" s="16" t="s">
        <v>16</v>
      </c>
    </row>
    <row r="17" spans="2:2">
      <c r="B17" t="s">
        <v>433</v>
      </c>
    </row>
    <row r="18" spans="2:2">
      <c r="B18" t="s">
        <v>434</v>
      </c>
    </row>
    <row r="20" spans="2:2">
      <c r="B2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O19"/>
  <sheetViews>
    <sheetView showGridLines="0" workbookViewId="0">
      <pane xSplit="2" topLeftCell="C1" activePane="topRight" state="frozen"/>
      <selection pane="topRight"/>
    </sheetView>
  </sheetViews>
  <sheetFormatPr defaultColWidth="11.42578125" defaultRowHeight="15"/>
  <cols>
    <col min="2" max="2" width="25.7109375" customWidth="1"/>
    <col min="3" max="15" width="20.7109375" customWidth="1"/>
  </cols>
  <sheetData>
    <row r="2" spans="2:15" ht="39.950000000000003" customHeight="1">
      <c r="D2" s="29" t="s">
        <v>514</v>
      </c>
      <c r="E2" s="30"/>
      <c r="F2" s="30"/>
      <c r="G2" s="30"/>
      <c r="H2" s="30"/>
      <c r="I2" s="30"/>
      <c r="J2" s="30"/>
      <c r="K2" s="30"/>
      <c r="L2" s="30"/>
      <c r="M2" s="30"/>
      <c r="N2" s="30"/>
      <c r="O2" s="30"/>
    </row>
    <row r="6" spans="2:15" ht="50.1" customHeight="1">
      <c r="B6" s="20" t="s">
        <v>26</v>
      </c>
      <c r="C6" s="20" t="s">
        <v>515</v>
      </c>
      <c r="D6" s="20" t="s">
        <v>516</v>
      </c>
      <c r="E6" s="20" t="s">
        <v>517</v>
      </c>
      <c r="F6" s="20" t="s">
        <v>518</v>
      </c>
      <c r="G6" s="20" t="s">
        <v>519</v>
      </c>
      <c r="H6" s="20" t="s">
        <v>520</v>
      </c>
      <c r="I6" s="20" t="s">
        <v>521</v>
      </c>
      <c r="J6" s="20" t="s">
        <v>522</v>
      </c>
      <c r="K6" s="20" t="s">
        <v>523</v>
      </c>
      <c r="L6" s="20" t="s">
        <v>524</v>
      </c>
      <c r="M6" s="20" t="s">
        <v>525</v>
      </c>
      <c r="N6" s="20" t="s">
        <v>526</v>
      </c>
    </row>
    <row r="7" spans="2:15">
      <c r="B7" s="18" t="s">
        <v>378</v>
      </c>
      <c r="C7" s="17">
        <v>3.9625004655692998E-2</v>
      </c>
      <c r="D7" s="17">
        <v>4.0309105232266398E-2</v>
      </c>
      <c r="E7" s="17">
        <v>3.15412053813999E-2</v>
      </c>
      <c r="F7" s="17">
        <v>2.66589133491749E-2</v>
      </c>
      <c r="G7" s="17">
        <v>4.2353510656592E-2</v>
      </c>
      <c r="H7" s="17">
        <v>3.6762616777950299E-2</v>
      </c>
      <c r="I7" s="17">
        <v>4.12387561586069E-2</v>
      </c>
      <c r="J7" s="17">
        <v>3.5140785872297103E-2</v>
      </c>
      <c r="K7" s="17">
        <v>3.8172300225493401E-2</v>
      </c>
      <c r="L7" s="17">
        <v>4.1628026901536698E-2</v>
      </c>
      <c r="M7" s="17">
        <v>4.1167681631974297E-2</v>
      </c>
      <c r="N7" s="17">
        <v>7.5927319805499896E-2</v>
      </c>
    </row>
    <row r="8" spans="2:15">
      <c r="B8" s="18" t="s">
        <v>379</v>
      </c>
      <c r="C8" s="17">
        <v>0.11299521524351901</v>
      </c>
      <c r="D8" s="17">
        <v>0.14678269875595101</v>
      </c>
      <c r="E8" s="17">
        <v>9.2812067186629002E-2</v>
      </c>
      <c r="F8" s="17">
        <v>7.8664822362368103E-2</v>
      </c>
      <c r="G8" s="17">
        <v>0.22222608787655701</v>
      </c>
      <c r="H8" s="17">
        <v>0.11194257156382501</v>
      </c>
      <c r="I8" s="17">
        <v>0.12953371492582699</v>
      </c>
      <c r="J8" s="17">
        <v>0.13456523230114301</v>
      </c>
      <c r="K8" s="17">
        <v>0.11874252283888299</v>
      </c>
      <c r="L8" s="17">
        <v>0.19367718525890201</v>
      </c>
      <c r="M8" s="17">
        <v>0.14021402580803299</v>
      </c>
      <c r="N8" s="17">
        <v>0.247319990030022</v>
      </c>
    </row>
    <row r="9" spans="2:15">
      <c r="B9" s="18" t="s">
        <v>380</v>
      </c>
      <c r="C9" s="17">
        <v>0.170648854888828</v>
      </c>
      <c r="D9" s="17">
        <v>0.45527708121888599</v>
      </c>
      <c r="E9" s="17">
        <v>0.140267409029393</v>
      </c>
      <c r="F9" s="17">
        <v>0.18906032697294101</v>
      </c>
      <c r="G9" s="17">
        <v>0.392707402551002</v>
      </c>
      <c r="H9" s="17">
        <v>0.27880181713532498</v>
      </c>
      <c r="I9" s="17">
        <v>0.30443374670400503</v>
      </c>
      <c r="J9" s="17">
        <v>0.34420909987374199</v>
      </c>
      <c r="K9" s="17">
        <v>0.205598317908776</v>
      </c>
      <c r="L9" s="17">
        <v>0.31750412646542198</v>
      </c>
      <c r="M9" s="17">
        <v>0.49613108090544999</v>
      </c>
      <c r="N9" s="17">
        <v>0.43071654817667299</v>
      </c>
    </row>
    <row r="10" spans="2:15">
      <c r="B10" s="18" t="s">
        <v>381</v>
      </c>
      <c r="C10" s="17">
        <v>0.32001868206638101</v>
      </c>
      <c r="D10" s="17">
        <v>0.16213020779944601</v>
      </c>
      <c r="E10" s="17">
        <v>0.32957227734112199</v>
      </c>
      <c r="F10" s="17">
        <v>0.31455549842601899</v>
      </c>
      <c r="G10" s="17">
        <v>0.138476367736379</v>
      </c>
      <c r="H10" s="17">
        <v>0.286828358737581</v>
      </c>
      <c r="I10" s="17">
        <v>0.29144443017073501</v>
      </c>
      <c r="J10" s="17">
        <v>0.28555513526812998</v>
      </c>
      <c r="K10" s="17">
        <v>0.32539718096466602</v>
      </c>
      <c r="L10" s="17">
        <v>0.241200160844736</v>
      </c>
      <c r="M10" s="17">
        <v>0.159118105749956</v>
      </c>
      <c r="N10" s="17">
        <v>9.9287783318839404E-2</v>
      </c>
    </row>
    <row r="11" spans="2:15">
      <c r="B11" s="18" t="s">
        <v>382</v>
      </c>
      <c r="C11" s="17">
        <v>0.32313782073557101</v>
      </c>
      <c r="D11" s="17">
        <v>8.63985402915705E-2</v>
      </c>
      <c r="E11" s="17">
        <v>0.37135648354793699</v>
      </c>
      <c r="F11" s="17">
        <v>0.34136422830228902</v>
      </c>
      <c r="G11" s="17">
        <v>4.8227583907133102E-2</v>
      </c>
      <c r="H11" s="17">
        <v>0.18125149505950799</v>
      </c>
      <c r="I11" s="17">
        <v>0.15214960275818001</v>
      </c>
      <c r="J11" s="17">
        <v>0.122225662576453</v>
      </c>
      <c r="K11" s="17">
        <v>0.27557154192039002</v>
      </c>
      <c r="L11" s="17">
        <v>0.12871141780916301</v>
      </c>
      <c r="M11" s="17">
        <v>7.9913102644362494E-2</v>
      </c>
      <c r="N11" s="17">
        <v>4.3633795065051599E-2</v>
      </c>
    </row>
    <row r="12" spans="2:15">
      <c r="B12" s="18" t="s">
        <v>107</v>
      </c>
      <c r="C12" s="17">
        <v>3.3574422410006702E-2</v>
      </c>
      <c r="D12" s="17">
        <v>0.10910236670188</v>
      </c>
      <c r="E12" s="17">
        <v>3.4450557513519803E-2</v>
      </c>
      <c r="F12" s="17">
        <v>4.9696210587208002E-2</v>
      </c>
      <c r="G12" s="17">
        <v>0.156009047272337</v>
      </c>
      <c r="H12" s="17">
        <v>0.104413140725811</v>
      </c>
      <c r="I12" s="17">
        <v>8.1199749282646103E-2</v>
      </c>
      <c r="J12" s="17">
        <v>7.8304084108235805E-2</v>
      </c>
      <c r="K12" s="17">
        <v>3.6518136141792203E-2</v>
      </c>
      <c r="L12" s="17">
        <v>7.7279082720240894E-2</v>
      </c>
      <c r="M12" s="17">
        <v>8.3456003260223899E-2</v>
      </c>
      <c r="N12" s="17">
        <v>0.103114563603913</v>
      </c>
    </row>
    <row r="13" spans="2:15">
      <c r="B13" s="16" t="s">
        <v>16</v>
      </c>
      <c r="C13" s="16"/>
      <c r="D13" s="16"/>
      <c r="E13" s="16"/>
      <c r="F13" s="16"/>
      <c r="G13" s="16"/>
      <c r="H13" s="16"/>
      <c r="I13" s="16"/>
      <c r="J13" s="16"/>
      <c r="K13" s="16"/>
      <c r="L13" s="16"/>
      <c r="M13" s="16"/>
      <c r="N13" s="16"/>
    </row>
    <row r="14" spans="2:15">
      <c r="B14" t="s">
        <v>433</v>
      </c>
    </row>
    <row r="15" spans="2:15">
      <c r="B15" t="s">
        <v>434</v>
      </c>
    </row>
    <row r="19" spans="2:2">
      <c r="B19" s="8" t="str">
        <f>HYPERLINK("#'Contents'!A1", "Return to Contents")</f>
        <v>Return to Contents</v>
      </c>
    </row>
  </sheetData>
  <mergeCells count="1">
    <mergeCell ref="D2:O2"/>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377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3.9625004655692998E-2</v>
      </c>
      <c r="D9" s="17">
        <v>5.3758502639088601E-2</v>
      </c>
      <c r="E9" s="17">
        <v>2.7143745648744201E-2</v>
      </c>
      <c r="F9" s="17"/>
      <c r="G9" s="17">
        <v>0.11290900959123901</v>
      </c>
      <c r="H9" s="17">
        <v>7.6531234857130703E-2</v>
      </c>
      <c r="I9" s="17">
        <v>3.7005614775507401E-2</v>
      </c>
      <c r="J9" s="17">
        <v>1.1816787122198601E-2</v>
      </c>
      <c r="K9" s="17">
        <v>0</v>
      </c>
      <c r="L9" s="17">
        <v>1.41090677721093E-2</v>
      </c>
      <c r="M9" s="17"/>
      <c r="N9" s="17">
        <v>6.0673542939484799E-2</v>
      </c>
      <c r="O9" s="17">
        <v>1.98623722879031E-2</v>
      </c>
      <c r="P9" s="17">
        <v>4.2594645643521001E-2</v>
      </c>
      <c r="Q9" s="17">
        <v>2.9817841118635301E-2</v>
      </c>
      <c r="R9" s="17"/>
      <c r="S9" s="17">
        <v>0.102536344096814</v>
      </c>
      <c r="T9" s="17">
        <v>1.9390444797361201E-2</v>
      </c>
      <c r="U9" s="17">
        <v>1.83737082272659E-2</v>
      </c>
      <c r="V9" s="17">
        <v>3.5396866297492099E-2</v>
      </c>
      <c r="W9" s="17">
        <v>3.8168776619773297E-2</v>
      </c>
      <c r="X9" s="17">
        <v>4.7381465681086102E-2</v>
      </c>
      <c r="Y9" s="17">
        <v>1.61857104790652E-2</v>
      </c>
      <c r="Z9" s="17">
        <v>1.29161573721784E-2</v>
      </c>
      <c r="AA9" s="17">
        <v>2.2685501376774199E-2</v>
      </c>
      <c r="AB9" s="17">
        <v>2.4611912130808E-2</v>
      </c>
      <c r="AC9" s="17">
        <v>5.8116033542619301E-2</v>
      </c>
      <c r="AD9" s="17">
        <v>7.5007575978758595E-2</v>
      </c>
      <c r="AE9" s="17"/>
      <c r="AF9" s="17">
        <v>2.0910048075190701E-2</v>
      </c>
      <c r="AG9" s="17">
        <v>4.9238552434461701E-2</v>
      </c>
      <c r="AH9" s="17">
        <v>4.4546161623856398E-2</v>
      </c>
      <c r="AI9" s="17"/>
      <c r="AJ9" s="17">
        <v>4.3028966679560299E-2</v>
      </c>
      <c r="AK9" s="17">
        <v>5.67751362559549E-2</v>
      </c>
      <c r="AL9" s="17">
        <v>1.7428145052388402E-2</v>
      </c>
      <c r="AM9" s="17">
        <v>0</v>
      </c>
      <c r="AN9" s="17">
        <v>1.5176560693542901E-2</v>
      </c>
      <c r="AO9" s="17"/>
      <c r="AP9" s="17">
        <v>6.8390817040201696E-2</v>
      </c>
      <c r="AQ9" s="17">
        <v>4.8875733350222099E-2</v>
      </c>
      <c r="AR9" s="17">
        <v>3.2996834323436003E-2</v>
      </c>
      <c r="AS9" s="17">
        <v>1.92367751493643E-2</v>
      </c>
      <c r="AT9" s="17">
        <v>2.7529576656149898E-2</v>
      </c>
      <c r="AU9" s="17"/>
      <c r="AV9" s="17">
        <v>1.5030136035490501E-2</v>
      </c>
      <c r="AW9" s="17">
        <v>2.2930547311003101E-2</v>
      </c>
      <c r="AX9" s="17">
        <v>5.9196131766678699E-2</v>
      </c>
      <c r="AY9" s="17">
        <v>8.4619717986569698E-2</v>
      </c>
      <c r="AZ9" s="17">
        <v>0.154330290522187</v>
      </c>
    </row>
    <row r="10" spans="2:52">
      <c r="B10" s="18" t="s">
        <v>379</v>
      </c>
      <c r="C10" s="17">
        <v>0.11299521524351901</v>
      </c>
      <c r="D10" s="17">
        <v>0.122496654929867</v>
      </c>
      <c r="E10" s="17">
        <v>0.103498061657485</v>
      </c>
      <c r="F10" s="17"/>
      <c r="G10" s="17">
        <v>0.15574273956545101</v>
      </c>
      <c r="H10" s="17">
        <v>0.163216548007903</v>
      </c>
      <c r="I10" s="17">
        <v>0.13989562894479701</v>
      </c>
      <c r="J10" s="17">
        <v>5.99888831181098E-2</v>
      </c>
      <c r="K10" s="17">
        <v>7.9970961906006596E-2</v>
      </c>
      <c r="L10" s="17">
        <v>8.8752136348603003E-2</v>
      </c>
      <c r="M10" s="17"/>
      <c r="N10" s="17">
        <v>0.137492377231692</v>
      </c>
      <c r="O10" s="17">
        <v>8.1889038310500095E-2</v>
      </c>
      <c r="P10" s="17">
        <v>0.13106159067997999</v>
      </c>
      <c r="Q10" s="17">
        <v>0.10307522786647599</v>
      </c>
      <c r="R10" s="17"/>
      <c r="S10" s="17">
        <v>0.17478975269677199</v>
      </c>
      <c r="T10" s="17">
        <v>0.100364835325169</v>
      </c>
      <c r="U10" s="17">
        <v>9.0856139477928602E-2</v>
      </c>
      <c r="V10" s="17">
        <v>9.1635308698445106E-2</v>
      </c>
      <c r="W10" s="17">
        <v>0.100849944019006</v>
      </c>
      <c r="X10" s="17">
        <v>0.105355021816365</v>
      </c>
      <c r="Y10" s="17">
        <v>8.1716776412878306E-2</v>
      </c>
      <c r="Z10" s="17">
        <v>0.152680620475276</v>
      </c>
      <c r="AA10" s="17">
        <v>0.150782250388936</v>
      </c>
      <c r="AB10" s="17">
        <v>9.5701268570055897E-2</v>
      </c>
      <c r="AC10" s="17">
        <v>6.3607875011715304E-2</v>
      </c>
      <c r="AD10" s="17">
        <v>2.7029283316001001E-2</v>
      </c>
      <c r="AE10" s="17"/>
      <c r="AF10" s="17">
        <v>0.120459472328977</v>
      </c>
      <c r="AG10" s="17">
        <v>9.6698612009294804E-2</v>
      </c>
      <c r="AH10" s="17">
        <v>0.14351121870358199</v>
      </c>
      <c r="AI10" s="17"/>
      <c r="AJ10" s="17">
        <v>0.136853204760468</v>
      </c>
      <c r="AK10" s="17">
        <v>0.115954154336553</v>
      </c>
      <c r="AL10" s="17">
        <v>3.9427820514660199E-2</v>
      </c>
      <c r="AM10" s="17">
        <v>6.9943785557037896E-2</v>
      </c>
      <c r="AN10" s="17">
        <v>9.6102563959478401E-2</v>
      </c>
      <c r="AO10" s="17"/>
      <c r="AP10" s="17">
        <v>0.19880485505120399</v>
      </c>
      <c r="AQ10" s="17">
        <v>0.122257009649286</v>
      </c>
      <c r="AR10" s="17">
        <v>5.1334821344923003E-2</v>
      </c>
      <c r="AS10" s="17">
        <v>8.9623339325159396E-2</v>
      </c>
      <c r="AT10" s="17">
        <v>5.1497428439545599E-2</v>
      </c>
      <c r="AU10" s="17"/>
      <c r="AV10" s="17">
        <v>9.3885997207160898E-2</v>
      </c>
      <c r="AW10" s="17">
        <v>8.3161049625597699E-2</v>
      </c>
      <c r="AX10" s="17">
        <v>0.128473268516654</v>
      </c>
      <c r="AY10" s="17">
        <v>0.16725808786489199</v>
      </c>
      <c r="AZ10" s="17">
        <v>0.16186133532694399</v>
      </c>
    </row>
    <row r="11" spans="2:52">
      <c r="B11" s="18" t="s">
        <v>380</v>
      </c>
      <c r="C11" s="17">
        <v>0.170648854888828</v>
      </c>
      <c r="D11" s="17">
        <v>0.20429010856114299</v>
      </c>
      <c r="E11" s="17">
        <v>0.13890729325062401</v>
      </c>
      <c r="F11" s="17"/>
      <c r="G11" s="17">
        <v>0.150086343969387</v>
      </c>
      <c r="H11" s="17">
        <v>0.20221104246994601</v>
      </c>
      <c r="I11" s="17">
        <v>0.177396365907218</v>
      </c>
      <c r="J11" s="17">
        <v>0.168515129665501</v>
      </c>
      <c r="K11" s="17">
        <v>0.15780755577352201</v>
      </c>
      <c r="L11" s="17">
        <v>0.16292343050969799</v>
      </c>
      <c r="M11" s="17"/>
      <c r="N11" s="17">
        <v>0.15700303865087401</v>
      </c>
      <c r="O11" s="17">
        <v>0.17662113276665101</v>
      </c>
      <c r="P11" s="17">
        <v>0.178042104081792</v>
      </c>
      <c r="Q11" s="17">
        <v>0.17678851894532299</v>
      </c>
      <c r="R11" s="17"/>
      <c r="S11" s="17">
        <v>0.176883303611613</v>
      </c>
      <c r="T11" s="17">
        <v>0.16439073800784401</v>
      </c>
      <c r="U11" s="17">
        <v>0.15948763354826301</v>
      </c>
      <c r="V11" s="17">
        <v>0.19560710185355801</v>
      </c>
      <c r="W11" s="17">
        <v>0.20018415973981599</v>
      </c>
      <c r="X11" s="17">
        <v>0.20120640055504299</v>
      </c>
      <c r="Y11" s="17">
        <v>0.17464788323549699</v>
      </c>
      <c r="Z11" s="17">
        <v>0.168768595810706</v>
      </c>
      <c r="AA11" s="17">
        <v>0.148505560866763</v>
      </c>
      <c r="AB11" s="17">
        <v>0.15173367320265399</v>
      </c>
      <c r="AC11" s="17">
        <v>0.15486966814854</v>
      </c>
      <c r="AD11" s="17">
        <v>9.3622906721958901E-2</v>
      </c>
      <c r="AE11" s="17"/>
      <c r="AF11" s="17">
        <v>0.19328018441428099</v>
      </c>
      <c r="AG11" s="17">
        <v>0.14999439125275099</v>
      </c>
      <c r="AH11" s="17">
        <v>0.18441223480301899</v>
      </c>
      <c r="AI11" s="17"/>
      <c r="AJ11" s="17">
        <v>0.18784248479544299</v>
      </c>
      <c r="AK11" s="17">
        <v>0.143657806087266</v>
      </c>
      <c r="AL11" s="17">
        <v>0.21373851068367</v>
      </c>
      <c r="AM11" s="17">
        <v>0.20871570286042301</v>
      </c>
      <c r="AN11" s="17">
        <v>0.161179971655112</v>
      </c>
      <c r="AO11" s="17"/>
      <c r="AP11" s="17">
        <v>0.23017264134726501</v>
      </c>
      <c r="AQ11" s="17">
        <v>0.16057829268707499</v>
      </c>
      <c r="AR11" s="17">
        <v>0.19003911664909801</v>
      </c>
      <c r="AS11" s="17">
        <v>0.134616874781083</v>
      </c>
      <c r="AT11" s="17">
        <v>0.129359317209366</v>
      </c>
      <c r="AU11" s="17"/>
      <c r="AV11" s="17">
        <v>0.16446310275409701</v>
      </c>
      <c r="AW11" s="17">
        <v>0.18252638316933101</v>
      </c>
      <c r="AX11" s="17">
        <v>0.16715676282804401</v>
      </c>
      <c r="AY11" s="17">
        <v>0.168836816956595</v>
      </c>
      <c r="AZ11" s="17">
        <v>0.22044455144694799</v>
      </c>
    </row>
    <row r="12" spans="2:52">
      <c r="B12" s="18" t="s">
        <v>381</v>
      </c>
      <c r="C12" s="17">
        <v>0.32001868206638101</v>
      </c>
      <c r="D12" s="17">
        <v>0.316004233868173</v>
      </c>
      <c r="E12" s="17">
        <v>0.32547675996754999</v>
      </c>
      <c r="F12" s="17"/>
      <c r="G12" s="17">
        <v>0.29878974899201499</v>
      </c>
      <c r="H12" s="17">
        <v>0.25090136876325497</v>
      </c>
      <c r="I12" s="17">
        <v>0.32750268621434803</v>
      </c>
      <c r="J12" s="17">
        <v>0.320580652898104</v>
      </c>
      <c r="K12" s="17">
        <v>0.32382207996983298</v>
      </c>
      <c r="L12" s="17">
        <v>0.380696283632593</v>
      </c>
      <c r="M12" s="17"/>
      <c r="N12" s="17">
        <v>0.355121975550868</v>
      </c>
      <c r="O12" s="17">
        <v>0.35749611465752701</v>
      </c>
      <c r="P12" s="17">
        <v>0.27100137431368199</v>
      </c>
      <c r="Q12" s="17">
        <v>0.25841423543266201</v>
      </c>
      <c r="R12" s="17"/>
      <c r="S12" s="17">
        <v>0.25298884371834601</v>
      </c>
      <c r="T12" s="17">
        <v>0.32226494036942199</v>
      </c>
      <c r="U12" s="17">
        <v>0.32207058955267498</v>
      </c>
      <c r="V12" s="17">
        <v>0.271987225327742</v>
      </c>
      <c r="W12" s="17">
        <v>0.36475171691251501</v>
      </c>
      <c r="X12" s="17">
        <v>0.28512213150568699</v>
      </c>
      <c r="Y12" s="17">
        <v>0.38868133022226697</v>
      </c>
      <c r="Z12" s="17">
        <v>0.33398838367782302</v>
      </c>
      <c r="AA12" s="17">
        <v>0.31456058968991901</v>
      </c>
      <c r="AB12" s="17">
        <v>0.42458355027537598</v>
      </c>
      <c r="AC12" s="17">
        <v>0.31283485015252899</v>
      </c>
      <c r="AD12" s="17">
        <v>0.25745859377769598</v>
      </c>
      <c r="AE12" s="17"/>
      <c r="AF12" s="17">
        <v>0.32005812689562402</v>
      </c>
      <c r="AG12" s="17">
        <v>0.35161117929921298</v>
      </c>
      <c r="AH12" s="17">
        <v>0.23994981743414301</v>
      </c>
      <c r="AI12" s="17"/>
      <c r="AJ12" s="17">
        <v>0.33506579599742298</v>
      </c>
      <c r="AK12" s="17">
        <v>0.29031017385018498</v>
      </c>
      <c r="AL12" s="17">
        <v>0.33388405755813699</v>
      </c>
      <c r="AM12" s="17">
        <v>0.262770289878267</v>
      </c>
      <c r="AN12" s="17">
        <v>0.29636558596044499</v>
      </c>
      <c r="AO12" s="17"/>
      <c r="AP12" s="17">
        <v>0.32988142697668599</v>
      </c>
      <c r="AQ12" s="17">
        <v>0.28868106475845001</v>
      </c>
      <c r="AR12" s="17">
        <v>0.32093155700218601</v>
      </c>
      <c r="AS12" s="17">
        <v>0.35300436046536599</v>
      </c>
      <c r="AT12" s="17">
        <v>0.41038320529697297</v>
      </c>
      <c r="AU12" s="17"/>
      <c r="AV12" s="17">
        <v>0.31319565257051402</v>
      </c>
      <c r="AW12" s="17">
        <v>0.31238354166281002</v>
      </c>
      <c r="AX12" s="17">
        <v>0.34070509185610798</v>
      </c>
      <c r="AY12" s="17">
        <v>0.309740317289116</v>
      </c>
      <c r="AZ12" s="17">
        <v>0.21020973241425001</v>
      </c>
    </row>
    <row r="13" spans="2:52">
      <c r="B13" s="18" t="s">
        <v>382</v>
      </c>
      <c r="C13" s="17">
        <v>0.32313782073557101</v>
      </c>
      <c r="D13" s="17">
        <v>0.28236125212227903</v>
      </c>
      <c r="E13" s="17">
        <v>0.36186923936446103</v>
      </c>
      <c r="F13" s="17"/>
      <c r="G13" s="17">
        <v>0.239833254317142</v>
      </c>
      <c r="H13" s="17">
        <v>0.25096921680546702</v>
      </c>
      <c r="I13" s="17">
        <v>0.28108665390019899</v>
      </c>
      <c r="J13" s="17">
        <v>0.399047473261819</v>
      </c>
      <c r="K13" s="17">
        <v>0.41438750596230201</v>
      </c>
      <c r="L13" s="17">
        <v>0.346144621232994</v>
      </c>
      <c r="M13" s="17"/>
      <c r="N13" s="17">
        <v>0.27469569124301302</v>
      </c>
      <c r="O13" s="17">
        <v>0.333683128615192</v>
      </c>
      <c r="P13" s="17">
        <v>0.35196459005754199</v>
      </c>
      <c r="Q13" s="17">
        <v>0.36082248462734201</v>
      </c>
      <c r="R13" s="17"/>
      <c r="S13" s="17">
        <v>0.247106059864033</v>
      </c>
      <c r="T13" s="17">
        <v>0.35325495231019599</v>
      </c>
      <c r="U13" s="17">
        <v>0.37880629502236601</v>
      </c>
      <c r="V13" s="17">
        <v>0.36310926305882801</v>
      </c>
      <c r="W13" s="17">
        <v>0.28980830201162999</v>
      </c>
      <c r="X13" s="17">
        <v>0.31726310435678701</v>
      </c>
      <c r="Y13" s="17">
        <v>0.31096659416648298</v>
      </c>
      <c r="Z13" s="17">
        <v>0.33164624266401699</v>
      </c>
      <c r="AA13" s="17">
        <v>0.33412305523917102</v>
      </c>
      <c r="AB13" s="17">
        <v>0.26998182584649</v>
      </c>
      <c r="AC13" s="17">
        <v>0.37900005996772201</v>
      </c>
      <c r="AD13" s="17">
        <v>0.48995734063726898</v>
      </c>
      <c r="AE13" s="17"/>
      <c r="AF13" s="17">
        <v>0.32789598167645001</v>
      </c>
      <c r="AG13" s="17">
        <v>0.33120750464659399</v>
      </c>
      <c r="AH13" s="17">
        <v>0.30751598017037302</v>
      </c>
      <c r="AI13" s="17"/>
      <c r="AJ13" s="17">
        <v>0.28198067035517999</v>
      </c>
      <c r="AK13" s="17">
        <v>0.36326674533291398</v>
      </c>
      <c r="AL13" s="17">
        <v>0.38187830141089402</v>
      </c>
      <c r="AM13" s="17">
        <v>0.45857022170427197</v>
      </c>
      <c r="AN13" s="17">
        <v>0.34626518360333902</v>
      </c>
      <c r="AO13" s="17"/>
      <c r="AP13" s="17">
        <v>0.157778099493359</v>
      </c>
      <c r="AQ13" s="17">
        <v>0.35451979817421098</v>
      </c>
      <c r="AR13" s="17">
        <v>0.37980060914919</v>
      </c>
      <c r="AS13" s="17">
        <v>0.38884623272282898</v>
      </c>
      <c r="AT13" s="17">
        <v>0.30839359136787597</v>
      </c>
      <c r="AU13" s="17"/>
      <c r="AV13" s="17">
        <v>0.36837867803468899</v>
      </c>
      <c r="AW13" s="17">
        <v>0.35182233435132898</v>
      </c>
      <c r="AX13" s="17">
        <v>0.28339263957713201</v>
      </c>
      <c r="AY13" s="17">
        <v>0.24972750438028099</v>
      </c>
      <c r="AZ13" s="17">
        <v>0.21344122134294399</v>
      </c>
    </row>
    <row r="14" spans="2:52">
      <c r="B14" s="18" t="s">
        <v>107</v>
      </c>
      <c r="C14" s="19">
        <v>3.3574422410006702E-2</v>
      </c>
      <c r="D14" s="19">
        <v>2.1089247879448499E-2</v>
      </c>
      <c r="E14" s="19">
        <v>4.3104900111135998E-2</v>
      </c>
      <c r="F14" s="19"/>
      <c r="G14" s="19">
        <v>4.2638903564766399E-2</v>
      </c>
      <c r="H14" s="19">
        <v>5.6170589096299003E-2</v>
      </c>
      <c r="I14" s="19">
        <v>3.7113050257930297E-2</v>
      </c>
      <c r="J14" s="19">
        <v>4.0051073934266997E-2</v>
      </c>
      <c r="K14" s="19">
        <v>2.4011896388336E-2</v>
      </c>
      <c r="L14" s="19">
        <v>7.3744605040035197E-3</v>
      </c>
      <c r="M14" s="19"/>
      <c r="N14" s="19">
        <v>1.50133743840684E-2</v>
      </c>
      <c r="O14" s="19">
        <v>3.0448213362227101E-2</v>
      </c>
      <c r="P14" s="19">
        <v>2.5335695223483799E-2</v>
      </c>
      <c r="Q14" s="19">
        <v>7.1081692009562297E-2</v>
      </c>
      <c r="R14" s="19"/>
      <c r="S14" s="19">
        <v>4.5695696012422099E-2</v>
      </c>
      <c r="T14" s="19">
        <v>4.0334089190007701E-2</v>
      </c>
      <c r="U14" s="19">
        <v>3.04056341715013E-2</v>
      </c>
      <c r="V14" s="19">
        <v>4.2264234763934698E-2</v>
      </c>
      <c r="W14" s="19">
        <v>6.2371006972598399E-3</v>
      </c>
      <c r="X14" s="19">
        <v>4.3671876085032403E-2</v>
      </c>
      <c r="Y14" s="19">
        <v>2.7801705483809901E-2</v>
      </c>
      <c r="Z14" s="19">
        <v>0</v>
      </c>
      <c r="AA14" s="19">
        <v>2.9343042438436901E-2</v>
      </c>
      <c r="AB14" s="19">
        <v>3.3387769974616302E-2</v>
      </c>
      <c r="AC14" s="19">
        <v>3.1571513176873699E-2</v>
      </c>
      <c r="AD14" s="19">
        <v>5.6924299568315802E-2</v>
      </c>
      <c r="AE14" s="19"/>
      <c r="AF14" s="19">
        <v>1.7396186609478E-2</v>
      </c>
      <c r="AG14" s="19">
        <v>2.1249760357686099E-2</v>
      </c>
      <c r="AH14" s="19">
        <v>8.0064587265026493E-2</v>
      </c>
      <c r="AI14" s="19"/>
      <c r="AJ14" s="19">
        <v>1.52288774119257E-2</v>
      </c>
      <c r="AK14" s="19">
        <v>3.0035984137125601E-2</v>
      </c>
      <c r="AL14" s="19">
        <v>1.36431647802501E-2</v>
      </c>
      <c r="AM14" s="19">
        <v>0</v>
      </c>
      <c r="AN14" s="19">
        <v>8.49101341280835E-2</v>
      </c>
      <c r="AO14" s="19"/>
      <c r="AP14" s="19">
        <v>1.49721600912838E-2</v>
      </c>
      <c r="AQ14" s="19">
        <v>2.5088101380755699E-2</v>
      </c>
      <c r="AR14" s="19">
        <v>2.4897061531167001E-2</v>
      </c>
      <c r="AS14" s="19">
        <v>1.46724175561987E-2</v>
      </c>
      <c r="AT14" s="19">
        <v>7.2836881030089007E-2</v>
      </c>
      <c r="AU14" s="19"/>
      <c r="AV14" s="19">
        <v>4.5046433398049798E-2</v>
      </c>
      <c r="AW14" s="19">
        <v>4.7176143879928099E-2</v>
      </c>
      <c r="AX14" s="19">
        <v>2.1076105455382899E-2</v>
      </c>
      <c r="AY14" s="19">
        <v>1.98175555225466E-2</v>
      </c>
      <c r="AZ14" s="19">
        <v>3.9712868946727903E-2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4.0309105232266398E-2</v>
      </c>
      <c r="D9" s="17">
        <v>5.1623334203382297E-2</v>
      </c>
      <c r="E9" s="17">
        <v>3.0389006927997599E-2</v>
      </c>
      <c r="F9" s="17"/>
      <c r="G9" s="17">
        <v>8.0774099922023404E-2</v>
      </c>
      <c r="H9" s="17">
        <v>8.2694531597331505E-2</v>
      </c>
      <c r="I9" s="17">
        <v>6.2047403008624401E-2</v>
      </c>
      <c r="J9" s="17">
        <v>1.56849473912988E-2</v>
      </c>
      <c r="K9" s="17">
        <v>0</v>
      </c>
      <c r="L9" s="17">
        <v>9.2061192969531795E-3</v>
      </c>
      <c r="M9" s="17"/>
      <c r="N9" s="17">
        <v>6.6910590857757204E-2</v>
      </c>
      <c r="O9" s="17">
        <v>2.35188455451956E-2</v>
      </c>
      <c r="P9" s="17">
        <v>3.2532578400987E-2</v>
      </c>
      <c r="Q9" s="17">
        <v>3.06535484885814E-2</v>
      </c>
      <c r="R9" s="17"/>
      <c r="S9" s="17">
        <v>8.8812485948047207E-2</v>
      </c>
      <c r="T9" s="17">
        <v>3.2264192231189197E-2</v>
      </c>
      <c r="U9" s="17">
        <v>2.5200472616831799E-2</v>
      </c>
      <c r="V9" s="17">
        <v>3.05173796559523E-2</v>
      </c>
      <c r="W9" s="17">
        <v>2.6502717942570399E-2</v>
      </c>
      <c r="X9" s="17">
        <v>4.8066270377636097E-2</v>
      </c>
      <c r="Y9" s="17">
        <v>1.61857104790652E-2</v>
      </c>
      <c r="Z9" s="17">
        <v>6.3420491072506302E-2</v>
      </c>
      <c r="AA9" s="17">
        <v>2.60213715089197E-2</v>
      </c>
      <c r="AB9" s="17">
        <v>4.14950033461646E-2</v>
      </c>
      <c r="AC9" s="17">
        <v>3.2043137728585601E-2</v>
      </c>
      <c r="AD9" s="17">
        <v>1.9830655921278199E-2</v>
      </c>
      <c r="AE9" s="17"/>
      <c r="AF9" s="17">
        <v>1.94019266660128E-2</v>
      </c>
      <c r="AG9" s="17">
        <v>5.4704136911722601E-2</v>
      </c>
      <c r="AH9" s="17">
        <v>4.1951128093734399E-2</v>
      </c>
      <c r="AI9" s="17"/>
      <c r="AJ9" s="17">
        <v>4.50218307684907E-2</v>
      </c>
      <c r="AK9" s="17">
        <v>5.5554522967537802E-2</v>
      </c>
      <c r="AL9" s="17">
        <v>2.6288736007134401E-2</v>
      </c>
      <c r="AM9" s="17">
        <v>3.3865570753034403E-2</v>
      </c>
      <c r="AN9" s="17">
        <v>1.5870212032859099E-2</v>
      </c>
      <c r="AO9" s="17"/>
      <c r="AP9" s="17">
        <v>6.0918510833735798E-2</v>
      </c>
      <c r="AQ9" s="17">
        <v>5.8132178165440501E-2</v>
      </c>
      <c r="AR9" s="17">
        <v>3.2617988093889001E-2</v>
      </c>
      <c r="AS9" s="17">
        <v>2.15997121408547E-2</v>
      </c>
      <c r="AT9" s="17">
        <v>8.6527212699078707E-3</v>
      </c>
      <c r="AU9" s="17"/>
      <c r="AV9" s="17">
        <v>1.3556919545583201E-2</v>
      </c>
      <c r="AW9" s="17">
        <v>2.45885390330631E-2</v>
      </c>
      <c r="AX9" s="17">
        <v>6.1562311693915003E-2</v>
      </c>
      <c r="AY9" s="17">
        <v>6.9833997586402796E-2</v>
      </c>
      <c r="AZ9" s="17">
        <v>0.23340729640386301</v>
      </c>
    </row>
    <row r="10" spans="2:52">
      <c r="B10" s="18" t="s">
        <v>379</v>
      </c>
      <c r="C10" s="17">
        <v>0.14678269875595101</v>
      </c>
      <c r="D10" s="17">
        <v>0.153204408264103</v>
      </c>
      <c r="E10" s="17">
        <v>0.14038629019345999</v>
      </c>
      <c r="F10" s="17"/>
      <c r="G10" s="17">
        <v>0.221545110863481</v>
      </c>
      <c r="H10" s="17">
        <v>0.20634730376112101</v>
      </c>
      <c r="I10" s="17">
        <v>0.17997877902252099</v>
      </c>
      <c r="J10" s="17">
        <v>0.10129972083175801</v>
      </c>
      <c r="K10" s="17">
        <v>0.112249323354057</v>
      </c>
      <c r="L10" s="17">
        <v>8.3914429451943995E-2</v>
      </c>
      <c r="M10" s="17"/>
      <c r="N10" s="17">
        <v>0.16460301200400901</v>
      </c>
      <c r="O10" s="17">
        <v>0.121247930906075</v>
      </c>
      <c r="P10" s="17">
        <v>0.17205454573969101</v>
      </c>
      <c r="Q10" s="17">
        <v>0.125821763009935</v>
      </c>
      <c r="R10" s="17"/>
      <c r="S10" s="17">
        <v>0.244787062386253</v>
      </c>
      <c r="T10" s="17">
        <v>0.12568870028444801</v>
      </c>
      <c r="U10" s="17">
        <v>0.14728673400487899</v>
      </c>
      <c r="V10" s="17">
        <v>0.140422206645755</v>
      </c>
      <c r="W10" s="17">
        <v>0.18240347072791499</v>
      </c>
      <c r="X10" s="17">
        <v>0.114240911804266</v>
      </c>
      <c r="Y10" s="17">
        <v>9.4485429800566095E-2</v>
      </c>
      <c r="Z10" s="17">
        <v>0.18930864725736701</v>
      </c>
      <c r="AA10" s="17">
        <v>0.115917491910681</v>
      </c>
      <c r="AB10" s="17">
        <v>0.118053364983031</v>
      </c>
      <c r="AC10" s="17">
        <v>0.108585943254765</v>
      </c>
      <c r="AD10" s="17">
        <v>0.11590981688768499</v>
      </c>
      <c r="AE10" s="17"/>
      <c r="AF10" s="17">
        <v>0.12978259194715999</v>
      </c>
      <c r="AG10" s="17">
        <v>0.15731148498894601</v>
      </c>
      <c r="AH10" s="17">
        <v>0.15409578944328201</v>
      </c>
      <c r="AI10" s="17"/>
      <c r="AJ10" s="17">
        <v>0.16086102241229699</v>
      </c>
      <c r="AK10" s="17">
        <v>0.16000855148759499</v>
      </c>
      <c r="AL10" s="17">
        <v>0.13090864024364299</v>
      </c>
      <c r="AM10" s="17">
        <v>9.2997660777865102E-2</v>
      </c>
      <c r="AN10" s="17">
        <v>0.108972124984172</v>
      </c>
      <c r="AO10" s="17"/>
      <c r="AP10" s="17">
        <v>0.21007756000774999</v>
      </c>
      <c r="AQ10" s="17">
        <v>0.152139947421117</v>
      </c>
      <c r="AR10" s="17">
        <v>0.171309306885846</v>
      </c>
      <c r="AS10" s="17">
        <v>8.8692479496021506E-2</v>
      </c>
      <c r="AT10" s="17">
        <v>9.1533190200288606E-2</v>
      </c>
      <c r="AU10" s="17"/>
      <c r="AV10" s="17">
        <v>0.100978819389365</v>
      </c>
      <c r="AW10" s="17">
        <v>0.15422679406496101</v>
      </c>
      <c r="AX10" s="17">
        <v>0.171262127046134</v>
      </c>
      <c r="AY10" s="17">
        <v>0.18564237165796099</v>
      </c>
      <c r="AZ10" s="17">
        <v>0.13080925447085601</v>
      </c>
    </row>
    <row r="11" spans="2:52">
      <c r="B11" s="18" t="s">
        <v>380</v>
      </c>
      <c r="C11" s="17">
        <v>0.45527708121888599</v>
      </c>
      <c r="D11" s="17">
        <v>0.46352762792274399</v>
      </c>
      <c r="E11" s="17">
        <v>0.44891904861231502</v>
      </c>
      <c r="F11" s="17"/>
      <c r="G11" s="17">
        <v>0.340499920885798</v>
      </c>
      <c r="H11" s="17">
        <v>0.35343046822549201</v>
      </c>
      <c r="I11" s="17">
        <v>0.40915023311447302</v>
      </c>
      <c r="J11" s="17">
        <v>0.47578005493360698</v>
      </c>
      <c r="K11" s="17">
        <v>0.53340479019584797</v>
      </c>
      <c r="L11" s="17">
        <v>0.580963541260482</v>
      </c>
      <c r="M11" s="17"/>
      <c r="N11" s="17">
        <v>0.44165091066467099</v>
      </c>
      <c r="O11" s="17">
        <v>0.465296309272064</v>
      </c>
      <c r="P11" s="17">
        <v>0.51080320174224902</v>
      </c>
      <c r="Q11" s="17">
        <v>0.41454660681600802</v>
      </c>
      <c r="R11" s="17"/>
      <c r="S11" s="17">
        <v>0.31045423218184398</v>
      </c>
      <c r="T11" s="17">
        <v>0.45069838193823802</v>
      </c>
      <c r="U11" s="17">
        <v>0.525758647653227</v>
      </c>
      <c r="V11" s="17">
        <v>0.420789152674999</v>
      </c>
      <c r="W11" s="17">
        <v>0.52225052585500398</v>
      </c>
      <c r="X11" s="17">
        <v>0.51663126721896202</v>
      </c>
      <c r="Y11" s="17">
        <v>0.53422681015861595</v>
      </c>
      <c r="Z11" s="17">
        <v>0.46236056602793502</v>
      </c>
      <c r="AA11" s="17">
        <v>0.48950260580113703</v>
      </c>
      <c r="AB11" s="17">
        <v>0.43358411927969198</v>
      </c>
      <c r="AC11" s="17">
        <v>0.49080206455597802</v>
      </c>
      <c r="AD11" s="17">
        <v>0.388722122253569</v>
      </c>
      <c r="AE11" s="17"/>
      <c r="AF11" s="17">
        <v>0.54875924770176898</v>
      </c>
      <c r="AG11" s="17">
        <v>0.42969262242900602</v>
      </c>
      <c r="AH11" s="17">
        <v>0.371165891081285</v>
      </c>
      <c r="AI11" s="17"/>
      <c r="AJ11" s="17">
        <v>0.52400175710274299</v>
      </c>
      <c r="AK11" s="17">
        <v>0.41631152015422002</v>
      </c>
      <c r="AL11" s="17">
        <v>0.46817772701415999</v>
      </c>
      <c r="AM11" s="17">
        <v>0.43651417714091101</v>
      </c>
      <c r="AN11" s="17">
        <v>0.39558553841696698</v>
      </c>
      <c r="AO11" s="17"/>
      <c r="AP11" s="17">
        <v>0.52166917691571602</v>
      </c>
      <c r="AQ11" s="17">
        <v>0.44478679457564502</v>
      </c>
      <c r="AR11" s="17">
        <v>0.47457025707803802</v>
      </c>
      <c r="AS11" s="17">
        <v>0.51029669693049395</v>
      </c>
      <c r="AT11" s="17">
        <v>0.40583439139190502</v>
      </c>
      <c r="AU11" s="17"/>
      <c r="AV11" s="17">
        <v>0.50989501315528396</v>
      </c>
      <c r="AW11" s="17">
        <v>0.44448238981320498</v>
      </c>
      <c r="AX11" s="17">
        <v>0.43871332225736598</v>
      </c>
      <c r="AY11" s="17">
        <v>0.36797346463507602</v>
      </c>
      <c r="AZ11" s="17">
        <v>0.26693206458108998</v>
      </c>
    </row>
    <row r="12" spans="2:52">
      <c r="B12" s="18" t="s">
        <v>381</v>
      </c>
      <c r="C12" s="17">
        <v>0.16213020779944601</v>
      </c>
      <c r="D12" s="17">
        <v>0.15525062137253601</v>
      </c>
      <c r="E12" s="17">
        <v>0.167924607333968</v>
      </c>
      <c r="F12" s="17"/>
      <c r="G12" s="17">
        <v>0.16147080752962101</v>
      </c>
      <c r="H12" s="17">
        <v>0.153014987941792</v>
      </c>
      <c r="I12" s="17">
        <v>0.16039523167615299</v>
      </c>
      <c r="J12" s="17">
        <v>0.166323211559566</v>
      </c>
      <c r="K12" s="17">
        <v>0.168943635183915</v>
      </c>
      <c r="L12" s="17">
        <v>0.16338422129381799</v>
      </c>
      <c r="M12" s="17"/>
      <c r="N12" s="17">
        <v>0.19654430376434801</v>
      </c>
      <c r="O12" s="17">
        <v>0.17866586895971001</v>
      </c>
      <c r="P12" s="17">
        <v>0.13385193899881401</v>
      </c>
      <c r="Q12" s="17">
        <v>0.11490382471911199</v>
      </c>
      <c r="R12" s="17"/>
      <c r="S12" s="17">
        <v>0.16964620366215299</v>
      </c>
      <c r="T12" s="17">
        <v>0.17043940673781599</v>
      </c>
      <c r="U12" s="17">
        <v>0.13301599034481201</v>
      </c>
      <c r="V12" s="17">
        <v>0.157684375768367</v>
      </c>
      <c r="W12" s="17">
        <v>0.134462055800042</v>
      </c>
      <c r="X12" s="17">
        <v>0.12614529732664001</v>
      </c>
      <c r="Y12" s="17">
        <v>0.18532680587377001</v>
      </c>
      <c r="Z12" s="17">
        <v>0.12915665312962399</v>
      </c>
      <c r="AA12" s="17">
        <v>0.16724281975091401</v>
      </c>
      <c r="AB12" s="17">
        <v>0.21596891909520799</v>
      </c>
      <c r="AC12" s="17">
        <v>0.13284206481983199</v>
      </c>
      <c r="AD12" s="17">
        <v>0.210279156209181</v>
      </c>
      <c r="AE12" s="17"/>
      <c r="AF12" s="17">
        <v>0.114451789924936</v>
      </c>
      <c r="AG12" s="17">
        <v>0.202558077491999</v>
      </c>
      <c r="AH12" s="17">
        <v>0.130042631329573</v>
      </c>
      <c r="AI12" s="17"/>
      <c r="AJ12" s="17">
        <v>0.12754125982156</v>
      </c>
      <c r="AK12" s="17">
        <v>0.180464425382797</v>
      </c>
      <c r="AL12" s="17">
        <v>0.21161896305745601</v>
      </c>
      <c r="AM12" s="17">
        <v>5.5755439637154201E-2</v>
      </c>
      <c r="AN12" s="17">
        <v>0.14478129225192901</v>
      </c>
      <c r="AO12" s="17"/>
      <c r="AP12" s="17">
        <v>0.109677909074766</v>
      </c>
      <c r="AQ12" s="17">
        <v>0.17006626030137301</v>
      </c>
      <c r="AR12" s="17">
        <v>0.165411692807686</v>
      </c>
      <c r="AS12" s="17">
        <v>0.13957328741314001</v>
      </c>
      <c r="AT12" s="17">
        <v>0.204951353146967</v>
      </c>
      <c r="AU12" s="17"/>
      <c r="AV12" s="17">
        <v>0.11954589181917399</v>
      </c>
      <c r="AW12" s="17">
        <v>0.15042354803983099</v>
      </c>
      <c r="AX12" s="17">
        <v>0.18564508868308</v>
      </c>
      <c r="AY12" s="17">
        <v>0.22600774111466301</v>
      </c>
      <c r="AZ12" s="17">
        <v>0.184286378443202</v>
      </c>
    </row>
    <row r="13" spans="2:52">
      <c r="B13" s="18" t="s">
        <v>382</v>
      </c>
      <c r="C13" s="17">
        <v>8.63985402915705E-2</v>
      </c>
      <c r="D13" s="17">
        <v>9.0547605189522595E-2</v>
      </c>
      <c r="E13" s="17">
        <v>8.3356708026989801E-2</v>
      </c>
      <c r="F13" s="17"/>
      <c r="G13" s="17">
        <v>9.8674398461243595E-2</v>
      </c>
      <c r="H13" s="17">
        <v>8.1810167240451898E-2</v>
      </c>
      <c r="I13" s="17">
        <v>9.8495834157255796E-2</v>
      </c>
      <c r="J13" s="17">
        <v>9.9468126285009201E-2</v>
      </c>
      <c r="K13" s="17">
        <v>7.2662399673607603E-2</v>
      </c>
      <c r="L13" s="17">
        <v>7.0436415724042897E-2</v>
      </c>
      <c r="M13" s="17"/>
      <c r="N13" s="17">
        <v>7.5005944146605996E-2</v>
      </c>
      <c r="O13" s="17">
        <v>9.7678672229011707E-2</v>
      </c>
      <c r="P13" s="17">
        <v>4.3395063850697899E-2</v>
      </c>
      <c r="Q13" s="17">
        <v>0.12944836105367999</v>
      </c>
      <c r="R13" s="17"/>
      <c r="S13" s="17">
        <v>0.107611732882885</v>
      </c>
      <c r="T13" s="17">
        <v>7.0063549292918206E-2</v>
      </c>
      <c r="U13" s="17">
        <v>8.9661987122812897E-2</v>
      </c>
      <c r="V13" s="17">
        <v>0.117642818148801</v>
      </c>
      <c r="W13" s="17">
        <v>4.5613049392951702E-2</v>
      </c>
      <c r="X13" s="17">
        <v>8.2604542904289299E-2</v>
      </c>
      <c r="Y13" s="17">
        <v>6.5534450782743101E-2</v>
      </c>
      <c r="Z13" s="17">
        <v>0.105105746705183</v>
      </c>
      <c r="AA13" s="17">
        <v>9.66140303958226E-2</v>
      </c>
      <c r="AB13" s="17">
        <v>6.8474281998462505E-2</v>
      </c>
      <c r="AC13" s="17">
        <v>9.6108037355911793E-2</v>
      </c>
      <c r="AD13" s="17">
        <v>0.105550773029012</v>
      </c>
      <c r="AE13" s="17"/>
      <c r="AF13" s="17">
        <v>7.1789061305301105E-2</v>
      </c>
      <c r="AG13" s="17">
        <v>8.4227463541192996E-2</v>
      </c>
      <c r="AH13" s="17">
        <v>0.111884621069844</v>
      </c>
      <c r="AI13" s="17"/>
      <c r="AJ13" s="17">
        <v>4.6475506433852599E-2</v>
      </c>
      <c r="AK13" s="17">
        <v>0.119601463576871</v>
      </c>
      <c r="AL13" s="17">
        <v>8.3891768739381103E-2</v>
      </c>
      <c r="AM13" s="17">
        <v>0.21479103487519999</v>
      </c>
      <c r="AN13" s="17">
        <v>0.10657232504981699</v>
      </c>
      <c r="AO13" s="17"/>
      <c r="AP13" s="17">
        <v>2.8316225442324101E-2</v>
      </c>
      <c r="AQ13" s="17">
        <v>9.6926011625626002E-2</v>
      </c>
      <c r="AR13" s="17">
        <v>8.2730071892567605E-2</v>
      </c>
      <c r="AS13" s="17">
        <v>0.105204841335303</v>
      </c>
      <c r="AT13" s="17">
        <v>6.7821733472813103E-2</v>
      </c>
      <c r="AU13" s="17"/>
      <c r="AV13" s="17">
        <v>7.3199485844307299E-2</v>
      </c>
      <c r="AW13" s="17">
        <v>9.0270027963531604E-2</v>
      </c>
      <c r="AX13" s="17">
        <v>8.5211326299550902E-2</v>
      </c>
      <c r="AY13" s="17">
        <v>0.105651212007609</v>
      </c>
      <c r="AZ13" s="17">
        <v>0.124118527125593</v>
      </c>
    </row>
    <row r="14" spans="2:52">
      <c r="B14" s="18" t="s">
        <v>107</v>
      </c>
      <c r="C14" s="19">
        <v>0.10910236670188</v>
      </c>
      <c r="D14" s="19">
        <v>8.5846403047711795E-2</v>
      </c>
      <c r="E14" s="19">
        <v>0.12902433890526999</v>
      </c>
      <c r="F14" s="19"/>
      <c r="G14" s="19">
        <v>9.7035662337832201E-2</v>
      </c>
      <c r="H14" s="19">
        <v>0.122702541233811</v>
      </c>
      <c r="I14" s="19">
        <v>8.9932519020972407E-2</v>
      </c>
      <c r="J14" s="19">
        <v>0.14144393899876001</v>
      </c>
      <c r="K14" s="19">
        <v>0.11273985159257301</v>
      </c>
      <c r="L14" s="19">
        <v>9.2095272972759698E-2</v>
      </c>
      <c r="M14" s="19"/>
      <c r="N14" s="19">
        <v>5.5285238562609598E-2</v>
      </c>
      <c r="O14" s="19">
        <v>0.113592373087944</v>
      </c>
      <c r="P14" s="19">
        <v>0.10736267126755999</v>
      </c>
      <c r="Q14" s="19">
        <v>0.184625895912683</v>
      </c>
      <c r="R14" s="19"/>
      <c r="S14" s="19">
        <v>7.8688282938818396E-2</v>
      </c>
      <c r="T14" s="19">
        <v>0.15084576951539</v>
      </c>
      <c r="U14" s="19">
        <v>7.9076168257437393E-2</v>
      </c>
      <c r="V14" s="19">
        <v>0.132944067106125</v>
      </c>
      <c r="W14" s="19">
        <v>8.8768180281517201E-2</v>
      </c>
      <c r="X14" s="19">
        <v>0.112311710368207</v>
      </c>
      <c r="Y14" s="19">
        <v>0.10424079290524001</v>
      </c>
      <c r="Z14" s="19">
        <v>5.0647895807384297E-2</v>
      </c>
      <c r="AA14" s="19">
        <v>0.104701680632526</v>
      </c>
      <c r="AB14" s="19">
        <v>0.12242431129744299</v>
      </c>
      <c r="AC14" s="19">
        <v>0.13961875228492701</v>
      </c>
      <c r="AD14" s="19">
        <v>0.15970747569927499</v>
      </c>
      <c r="AE14" s="19"/>
      <c r="AF14" s="19">
        <v>0.11581538245482099</v>
      </c>
      <c r="AG14" s="19">
        <v>7.1506214637133206E-2</v>
      </c>
      <c r="AH14" s="19">
        <v>0.19085993898228201</v>
      </c>
      <c r="AI14" s="19"/>
      <c r="AJ14" s="19">
        <v>9.6098623461057006E-2</v>
      </c>
      <c r="AK14" s="19">
        <v>6.8059516430980099E-2</v>
      </c>
      <c r="AL14" s="19">
        <v>7.9114164938224596E-2</v>
      </c>
      <c r="AM14" s="19">
        <v>0.16607611681583501</v>
      </c>
      <c r="AN14" s="19">
        <v>0.22821850726425499</v>
      </c>
      <c r="AO14" s="19"/>
      <c r="AP14" s="19">
        <v>6.9340617725708098E-2</v>
      </c>
      <c r="AQ14" s="19">
        <v>7.7948807910798404E-2</v>
      </c>
      <c r="AR14" s="19">
        <v>7.3360683241972993E-2</v>
      </c>
      <c r="AS14" s="19">
        <v>0.134632982684186</v>
      </c>
      <c r="AT14" s="19">
        <v>0.22120661051811799</v>
      </c>
      <c r="AU14" s="19"/>
      <c r="AV14" s="19">
        <v>0.18282387024628599</v>
      </c>
      <c r="AW14" s="19">
        <v>0.136008701085407</v>
      </c>
      <c r="AX14" s="19">
        <v>5.7605824019954198E-2</v>
      </c>
      <c r="AY14" s="19">
        <v>4.4891212998288799E-2</v>
      </c>
      <c r="AZ14" s="19">
        <v>6.04464789753964E-2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3.15412053813999E-2</v>
      </c>
      <c r="D9" s="17">
        <v>3.9575127497430598E-2</v>
      </c>
      <c r="E9" s="17">
        <v>2.4521507198150199E-2</v>
      </c>
      <c r="F9" s="17"/>
      <c r="G9" s="17">
        <v>7.7189511999847901E-2</v>
      </c>
      <c r="H9" s="17">
        <v>5.7866867592827997E-2</v>
      </c>
      <c r="I9" s="17">
        <v>3.6127510011707401E-2</v>
      </c>
      <c r="J9" s="17">
        <v>1.51070237504481E-2</v>
      </c>
      <c r="K9" s="17">
        <v>7.16566942045319E-3</v>
      </c>
      <c r="L9" s="17">
        <v>6.8845678755631301E-3</v>
      </c>
      <c r="M9" s="17"/>
      <c r="N9" s="17">
        <v>4.9081171763982398E-2</v>
      </c>
      <c r="O9" s="17">
        <v>1.47443392558156E-2</v>
      </c>
      <c r="P9" s="17">
        <v>3.6241194745825003E-2</v>
      </c>
      <c r="Q9" s="17">
        <v>2.3855179366523701E-2</v>
      </c>
      <c r="R9" s="17"/>
      <c r="S9" s="17">
        <v>8.1635888779888297E-2</v>
      </c>
      <c r="T9" s="17">
        <v>2.2685932149396501E-2</v>
      </c>
      <c r="U9" s="17">
        <v>1.7572164698381399E-2</v>
      </c>
      <c r="V9" s="17">
        <v>2.00204164150985E-2</v>
      </c>
      <c r="W9" s="17">
        <v>2.9913522504540799E-2</v>
      </c>
      <c r="X9" s="17">
        <v>3.2090424514767603E-2</v>
      </c>
      <c r="Y9" s="17">
        <v>9.32195327910206E-3</v>
      </c>
      <c r="Z9" s="17">
        <v>3.3992947215969099E-2</v>
      </c>
      <c r="AA9" s="17">
        <v>1.73618056980493E-2</v>
      </c>
      <c r="AB9" s="17">
        <v>2.87318506697842E-2</v>
      </c>
      <c r="AC9" s="17">
        <v>3.2912864684388102E-2</v>
      </c>
      <c r="AD9" s="17">
        <v>1.9830655921278199E-2</v>
      </c>
      <c r="AE9" s="17"/>
      <c r="AF9" s="17">
        <v>2.4961324689064101E-2</v>
      </c>
      <c r="AG9" s="17">
        <v>3.4470624642261298E-2</v>
      </c>
      <c r="AH9" s="17">
        <v>3.6356595375073603E-2</v>
      </c>
      <c r="AI9" s="17"/>
      <c r="AJ9" s="17">
        <v>3.0025249816860399E-2</v>
      </c>
      <c r="AK9" s="17">
        <v>5.2343512317702699E-2</v>
      </c>
      <c r="AL9" s="17">
        <v>1.42600485425665E-2</v>
      </c>
      <c r="AM9" s="17">
        <v>3.4677968265112498E-2</v>
      </c>
      <c r="AN9" s="17">
        <v>1.4734143711616E-2</v>
      </c>
      <c r="AO9" s="17"/>
      <c r="AP9" s="17">
        <v>4.4167223869214102E-2</v>
      </c>
      <c r="AQ9" s="17">
        <v>4.7006732253888003E-2</v>
      </c>
      <c r="AR9" s="17">
        <v>2.6519342963591101E-2</v>
      </c>
      <c r="AS9" s="17">
        <v>1.9068047155376001E-2</v>
      </c>
      <c r="AT9" s="17">
        <v>7.2073154203072202E-3</v>
      </c>
      <c r="AU9" s="17"/>
      <c r="AV9" s="17">
        <v>1.31017697430792E-2</v>
      </c>
      <c r="AW9" s="17">
        <v>1.9556354285454401E-2</v>
      </c>
      <c r="AX9" s="17">
        <v>5.1702730161607403E-2</v>
      </c>
      <c r="AY9" s="17">
        <v>6.4618304177762098E-2</v>
      </c>
      <c r="AZ9" s="17">
        <v>4.9619228126394202E-2</v>
      </c>
    </row>
    <row r="10" spans="2:52">
      <c r="B10" s="18" t="s">
        <v>379</v>
      </c>
      <c r="C10" s="17">
        <v>9.2812067186629002E-2</v>
      </c>
      <c r="D10" s="17">
        <v>0.115964116705292</v>
      </c>
      <c r="E10" s="17">
        <v>7.2598748122223694E-2</v>
      </c>
      <c r="F10" s="17"/>
      <c r="G10" s="17">
        <v>0.103762286595526</v>
      </c>
      <c r="H10" s="17">
        <v>0.156785523491171</v>
      </c>
      <c r="I10" s="17">
        <v>0.12845783407480901</v>
      </c>
      <c r="J10" s="17">
        <v>6.4445771331968896E-2</v>
      </c>
      <c r="K10" s="17">
        <v>6.2715684495024196E-2</v>
      </c>
      <c r="L10" s="17">
        <v>4.80962828958241E-2</v>
      </c>
      <c r="M10" s="17"/>
      <c r="N10" s="17">
        <v>0.121923125853088</v>
      </c>
      <c r="O10" s="17">
        <v>7.5237846465734504E-2</v>
      </c>
      <c r="P10" s="17">
        <v>0.112077269653825</v>
      </c>
      <c r="Q10" s="17">
        <v>5.6526158212734399E-2</v>
      </c>
      <c r="R10" s="17"/>
      <c r="S10" s="17">
        <v>0.15634675723475699</v>
      </c>
      <c r="T10" s="17">
        <v>7.0731394390113805E-2</v>
      </c>
      <c r="U10" s="17">
        <v>7.7280968124346094E-2</v>
      </c>
      <c r="V10" s="17">
        <v>7.6968124650203598E-2</v>
      </c>
      <c r="W10" s="17">
        <v>8.6044824891247096E-2</v>
      </c>
      <c r="X10" s="17">
        <v>9.1864347319416395E-2</v>
      </c>
      <c r="Y10" s="17">
        <v>0.101321210228506</v>
      </c>
      <c r="Z10" s="17">
        <v>0.11761410315819799</v>
      </c>
      <c r="AA10" s="17">
        <v>8.7981481152958604E-2</v>
      </c>
      <c r="AB10" s="17">
        <v>8.4207546878478506E-2</v>
      </c>
      <c r="AC10" s="17">
        <v>3.7497539373560998E-2</v>
      </c>
      <c r="AD10" s="17">
        <v>4.5800002926012898E-2</v>
      </c>
      <c r="AE10" s="17"/>
      <c r="AF10" s="17">
        <v>0.103001261637898</v>
      </c>
      <c r="AG10" s="17">
        <v>8.6106975032435404E-2</v>
      </c>
      <c r="AH10" s="17">
        <v>0.110131560799651</v>
      </c>
      <c r="AI10" s="17"/>
      <c r="AJ10" s="17">
        <v>0.11237434990207799</v>
      </c>
      <c r="AK10" s="17">
        <v>0.10306244441833801</v>
      </c>
      <c r="AL10" s="17">
        <v>6.8049036853768397E-2</v>
      </c>
      <c r="AM10" s="17">
        <v>3.1444076294970098E-2</v>
      </c>
      <c r="AN10" s="17">
        <v>8.21786492483495E-2</v>
      </c>
      <c r="AO10" s="17"/>
      <c r="AP10" s="17">
        <v>0.176982443526954</v>
      </c>
      <c r="AQ10" s="17">
        <v>0.102345493582298</v>
      </c>
      <c r="AR10" s="17">
        <v>5.6873217630841001E-2</v>
      </c>
      <c r="AS10" s="17">
        <v>4.9124811544148703E-2</v>
      </c>
      <c r="AT10" s="17">
        <v>4.9776740055786799E-2</v>
      </c>
      <c r="AU10" s="17"/>
      <c r="AV10" s="17">
        <v>5.5264576311610802E-2</v>
      </c>
      <c r="AW10" s="17">
        <v>5.9720449937692197E-2</v>
      </c>
      <c r="AX10" s="17">
        <v>0.111219018035498</v>
      </c>
      <c r="AY10" s="17">
        <v>0.171378998931209</v>
      </c>
      <c r="AZ10" s="17">
        <v>0.226415421967717</v>
      </c>
    </row>
    <row r="11" spans="2:52">
      <c r="B11" s="18" t="s">
        <v>380</v>
      </c>
      <c r="C11" s="17">
        <v>0.140267409029393</v>
      </c>
      <c r="D11" s="17">
        <v>0.17031356723256</v>
      </c>
      <c r="E11" s="17">
        <v>0.111497299015417</v>
      </c>
      <c r="F11" s="17"/>
      <c r="G11" s="17">
        <v>0.16667500253929601</v>
      </c>
      <c r="H11" s="17">
        <v>0.166792374610501</v>
      </c>
      <c r="I11" s="17">
        <v>0.13990876821849299</v>
      </c>
      <c r="J11" s="17">
        <v>0.115893513804104</v>
      </c>
      <c r="K11" s="17">
        <v>0.12866510093938099</v>
      </c>
      <c r="L11" s="17">
        <v>0.13008405522248601</v>
      </c>
      <c r="M11" s="17"/>
      <c r="N11" s="17">
        <v>0.1329365961574</v>
      </c>
      <c r="O11" s="17">
        <v>0.129856455284067</v>
      </c>
      <c r="P11" s="17">
        <v>0.13094350359144499</v>
      </c>
      <c r="Q11" s="17">
        <v>0.173587083215447</v>
      </c>
      <c r="R11" s="17"/>
      <c r="S11" s="17">
        <v>0.18093320040472499</v>
      </c>
      <c r="T11" s="17">
        <v>0.11052879746983101</v>
      </c>
      <c r="U11" s="17">
        <v>0.107874393258294</v>
      </c>
      <c r="V11" s="17">
        <v>0.185331612684831</v>
      </c>
      <c r="W11" s="17">
        <v>0.142321948489329</v>
      </c>
      <c r="X11" s="17">
        <v>0.14657696788826399</v>
      </c>
      <c r="Y11" s="17">
        <v>0.14731040170837401</v>
      </c>
      <c r="Z11" s="17">
        <v>0.179626683855584</v>
      </c>
      <c r="AA11" s="17">
        <v>0.12833069963181301</v>
      </c>
      <c r="AB11" s="17">
        <v>0.12335408552891799</v>
      </c>
      <c r="AC11" s="17">
        <v>5.15555684007728E-2</v>
      </c>
      <c r="AD11" s="17">
        <v>0.16551344721669001</v>
      </c>
      <c r="AE11" s="17"/>
      <c r="AF11" s="17">
        <v>0.158269780777788</v>
      </c>
      <c r="AG11" s="17">
        <v>0.119403563774167</v>
      </c>
      <c r="AH11" s="17">
        <v>0.137107589354272</v>
      </c>
      <c r="AI11" s="17"/>
      <c r="AJ11" s="17">
        <v>0.15594855661600601</v>
      </c>
      <c r="AK11" s="17">
        <v>0.123770405538819</v>
      </c>
      <c r="AL11" s="17">
        <v>0.12536855163028199</v>
      </c>
      <c r="AM11" s="17">
        <v>0.31598676903964601</v>
      </c>
      <c r="AN11" s="17">
        <v>0.13134179776075899</v>
      </c>
      <c r="AO11" s="17"/>
      <c r="AP11" s="17">
        <v>0.20714998217889999</v>
      </c>
      <c r="AQ11" s="17">
        <v>0.118505174571095</v>
      </c>
      <c r="AR11" s="17">
        <v>0.106450237395708</v>
      </c>
      <c r="AS11" s="17">
        <v>0.141007367352944</v>
      </c>
      <c r="AT11" s="17">
        <v>9.9753429163866994E-2</v>
      </c>
      <c r="AU11" s="17"/>
      <c r="AV11" s="17">
        <v>0.129857763998905</v>
      </c>
      <c r="AW11" s="17">
        <v>0.12652909701904699</v>
      </c>
      <c r="AX11" s="17">
        <v>0.142126320336943</v>
      </c>
      <c r="AY11" s="17">
        <v>0.175017475430954</v>
      </c>
      <c r="AZ11" s="17">
        <v>0.122621965688021</v>
      </c>
    </row>
    <row r="12" spans="2:52">
      <c r="B12" s="18" t="s">
        <v>381</v>
      </c>
      <c r="C12" s="17">
        <v>0.32957227734112199</v>
      </c>
      <c r="D12" s="17">
        <v>0.31980445508059302</v>
      </c>
      <c r="E12" s="17">
        <v>0.34032488552574103</v>
      </c>
      <c r="F12" s="17"/>
      <c r="G12" s="17">
        <v>0.27919900719041701</v>
      </c>
      <c r="H12" s="17">
        <v>0.247103061050957</v>
      </c>
      <c r="I12" s="17">
        <v>0.311981593501372</v>
      </c>
      <c r="J12" s="17">
        <v>0.31225575227816099</v>
      </c>
      <c r="K12" s="17">
        <v>0.334804896274981</v>
      </c>
      <c r="L12" s="17">
        <v>0.45442513735567303</v>
      </c>
      <c r="M12" s="17"/>
      <c r="N12" s="17">
        <v>0.348653797921402</v>
      </c>
      <c r="O12" s="17">
        <v>0.35951446072596199</v>
      </c>
      <c r="P12" s="17">
        <v>0.32202277197998702</v>
      </c>
      <c r="Q12" s="17">
        <v>0.26907944816887303</v>
      </c>
      <c r="R12" s="17"/>
      <c r="S12" s="17">
        <v>0.24732104451046699</v>
      </c>
      <c r="T12" s="17">
        <v>0.39013674495030898</v>
      </c>
      <c r="U12" s="17">
        <v>0.33471364987394298</v>
      </c>
      <c r="V12" s="17">
        <v>0.31447529031541499</v>
      </c>
      <c r="W12" s="17">
        <v>0.417562036681277</v>
      </c>
      <c r="X12" s="17">
        <v>0.24395166609063601</v>
      </c>
      <c r="Y12" s="17">
        <v>0.40192464928282001</v>
      </c>
      <c r="Z12" s="17">
        <v>0.31949569284171903</v>
      </c>
      <c r="AA12" s="17">
        <v>0.33923933904326897</v>
      </c>
      <c r="AB12" s="17">
        <v>0.306330379835978</v>
      </c>
      <c r="AC12" s="17">
        <v>0.39311191636482501</v>
      </c>
      <c r="AD12" s="17">
        <v>0.185909599816236</v>
      </c>
      <c r="AE12" s="17"/>
      <c r="AF12" s="17">
        <v>0.33660378550757403</v>
      </c>
      <c r="AG12" s="17">
        <v>0.34133172097014502</v>
      </c>
      <c r="AH12" s="17">
        <v>0.29235071124670198</v>
      </c>
      <c r="AI12" s="17"/>
      <c r="AJ12" s="17">
        <v>0.385493432122688</v>
      </c>
      <c r="AK12" s="17">
        <v>0.27967553924894201</v>
      </c>
      <c r="AL12" s="17">
        <v>0.373521275255213</v>
      </c>
      <c r="AM12" s="17">
        <v>0.22463270838011501</v>
      </c>
      <c r="AN12" s="17">
        <v>0.29071843865644298</v>
      </c>
      <c r="AO12" s="17"/>
      <c r="AP12" s="17">
        <v>0.39930564135692398</v>
      </c>
      <c r="AQ12" s="17">
        <v>0.30212492128872598</v>
      </c>
      <c r="AR12" s="17">
        <v>0.37779743713665698</v>
      </c>
      <c r="AS12" s="17">
        <v>0.33670092989872202</v>
      </c>
      <c r="AT12" s="17">
        <v>0.34752035028172301</v>
      </c>
      <c r="AU12" s="17"/>
      <c r="AV12" s="17">
        <v>0.33663530837670103</v>
      </c>
      <c r="AW12" s="17">
        <v>0.31650423003501599</v>
      </c>
      <c r="AX12" s="17">
        <v>0.35648613939440399</v>
      </c>
      <c r="AY12" s="17">
        <v>0.27623459419741803</v>
      </c>
      <c r="AZ12" s="17">
        <v>0.25576158319196901</v>
      </c>
    </row>
    <row r="13" spans="2:52">
      <c r="B13" s="18" t="s">
        <v>382</v>
      </c>
      <c r="C13" s="17">
        <v>0.37135648354793699</v>
      </c>
      <c r="D13" s="17">
        <v>0.33600437557580698</v>
      </c>
      <c r="E13" s="17">
        <v>0.403781592467513</v>
      </c>
      <c r="F13" s="17"/>
      <c r="G13" s="17">
        <v>0.31456235238470098</v>
      </c>
      <c r="H13" s="17">
        <v>0.32013769791991198</v>
      </c>
      <c r="I13" s="17">
        <v>0.35028697982578499</v>
      </c>
      <c r="J13" s="17">
        <v>0.45014179243649</v>
      </c>
      <c r="K13" s="17">
        <v>0.45204339133967902</v>
      </c>
      <c r="L13" s="17">
        <v>0.34764079406598197</v>
      </c>
      <c r="M13" s="17"/>
      <c r="N13" s="17">
        <v>0.33074803928622898</v>
      </c>
      <c r="O13" s="17">
        <v>0.38833698287719598</v>
      </c>
      <c r="P13" s="17">
        <v>0.38077028496655402</v>
      </c>
      <c r="Q13" s="17">
        <v>0.39984893250973402</v>
      </c>
      <c r="R13" s="17"/>
      <c r="S13" s="17">
        <v>0.29324407817659398</v>
      </c>
      <c r="T13" s="17">
        <v>0.366060214503237</v>
      </c>
      <c r="U13" s="17">
        <v>0.43029679465270898</v>
      </c>
      <c r="V13" s="17">
        <v>0.36835043080514202</v>
      </c>
      <c r="W13" s="17">
        <v>0.292763628419838</v>
      </c>
      <c r="X13" s="17">
        <v>0.44184471810188403</v>
      </c>
      <c r="Y13" s="17">
        <v>0.32810491387490998</v>
      </c>
      <c r="Z13" s="17">
        <v>0.34927057292853098</v>
      </c>
      <c r="AA13" s="17">
        <v>0.394638643034255</v>
      </c>
      <c r="AB13" s="17">
        <v>0.42471990257786202</v>
      </c>
      <c r="AC13" s="17">
        <v>0.42254818374148501</v>
      </c>
      <c r="AD13" s="17">
        <v>0.52602199455146603</v>
      </c>
      <c r="AE13" s="17"/>
      <c r="AF13" s="17">
        <v>0.35414654602242501</v>
      </c>
      <c r="AG13" s="17">
        <v>0.39745054580417999</v>
      </c>
      <c r="AH13" s="17">
        <v>0.35481950089451803</v>
      </c>
      <c r="AI13" s="17"/>
      <c r="AJ13" s="17">
        <v>0.29641093649757599</v>
      </c>
      <c r="AK13" s="17">
        <v>0.41122281286295398</v>
      </c>
      <c r="AL13" s="17">
        <v>0.41098124856188001</v>
      </c>
      <c r="AM13" s="17">
        <v>0.36061127530367498</v>
      </c>
      <c r="AN13" s="17">
        <v>0.42094519277100101</v>
      </c>
      <c r="AO13" s="17"/>
      <c r="AP13" s="17">
        <v>0.15259441338206001</v>
      </c>
      <c r="AQ13" s="17">
        <v>0.39905906960057902</v>
      </c>
      <c r="AR13" s="17">
        <v>0.425407827593695</v>
      </c>
      <c r="AS13" s="17">
        <v>0.43588309983315499</v>
      </c>
      <c r="AT13" s="17">
        <v>0.40515711943947202</v>
      </c>
      <c r="AU13" s="17"/>
      <c r="AV13" s="17">
        <v>0.41619909918151898</v>
      </c>
      <c r="AW13" s="17">
        <v>0.43159088934895001</v>
      </c>
      <c r="AX13" s="17">
        <v>0.31733628684770399</v>
      </c>
      <c r="AY13" s="17">
        <v>0.28540084343460498</v>
      </c>
      <c r="AZ13" s="17">
        <v>0.34558180102589903</v>
      </c>
    </row>
    <row r="14" spans="2:52">
      <c r="B14" s="18" t="s">
        <v>107</v>
      </c>
      <c r="C14" s="19">
        <v>3.4450557513519803E-2</v>
      </c>
      <c r="D14" s="19">
        <v>1.8338357908317299E-2</v>
      </c>
      <c r="E14" s="19">
        <v>4.7275967670955203E-2</v>
      </c>
      <c r="F14" s="19"/>
      <c r="G14" s="19">
        <v>5.8611839290211902E-2</v>
      </c>
      <c r="H14" s="19">
        <v>5.1314475334631099E-2</v>
      </c>
      <c r="I14" s="19">
        <v>3.32373143678346E-2</v>
      </c>
      <c r="J14" s="19">
        <v>4.2156146398828399E-2</v>
      </c>
      <c r="K14" s="19">
        <v>1.4605257530480999E-2</v>
      </c>
      <c r="L14" s="19">
        <v>1.28691625844722E-2</v>
      </c>
      <c r="M14" s="19"/>
      <c r="N14" s="19">
        <v>1.66572690178989E-2</v>
      </c>
      <c r="O14" s="19">
        <v>3.23099153912247E-2</v>
      </c>
      <c r="P14" s="19">
        <v>1.7944975062363401E-2</v>
      </c>
      <c r="Q14" s="19">
        <v>7.7103198526687594E-2</v>
      </c>
      <c r="R14" s="19"/>
      <c r="S14" s="19">
        <v>4.0519030893569202E-2</v>
      </c>
      <c r="T14" s="19">
        <v>3.9856916537112097E-2</v>
      </c>
      <c r="U14" s="19">
        <v>3.2262029392326801E-2</v>
      </c>
      <c r="V14" s="19">
        <v>3.48541251293095E-2</v>
      </c>
      <c r="W14" s="19">
        <v>3.1394039013768499E-2</v>
      </c>
      <c r="X14" s="19">
        <v>4.3671876085032403E-2</v>
      </c>
      <c r="Y14" s="19">
        <v>1.20168716262879E-2</v>
      </c>
      <c r="Z14" s="19">
        <v>0</v>
      </c>
      <c r="AA14" s="19">
        <v>3.24480314396553E-2</v>
      </c>
      <c r="AB14" s="19">
        <v>3.2656234508980198E-2</v>
      </c>
      <c r="AC14" s="19">
        <v>6.2373927434967801E-2</v>
      </c>
      <c r="AD14" s="19">
        <v>5.6924299568315802E-2</v>
      </c>
      <c r="AE14" s="19"/>
      <c r="AF14" s="19">
        <v>2.3017301365251201E-2</v>
      </c>
      <c r="AG14" s="19">
        <v>2.1236569776810502E-2</v>
      </c>
      <c r="AH14" s="19">
        <v>6.9234042329783196E-2</v>
      </c>
      <c r="AI14" s="19"/>
      <c r="AJ14" s="19">
        <v>1.9747475044791699E-2</v>
      </c>
      <c r="AK14" s="19">
        <v>2.9925285613244701E-2</v>
      </c>
      <c r="AL14" s="19">
        <v>7.8198391562897106E-3</v>
      </c>
      <c r="AM14" s="19">
        <v>3.2647202716481201E-2</v>
      </c>
      <c r="AN14" s="19">
        <v>6.0081777851832101E-2</v>
      </c>
      <c r="AO14" s="19"/>
      <c r="AP14" s="19">
        <v>1.9800295685947399E-2</v>
      </c>
      <c r="AQ14" s="19">
        <v>3.0958608703414402E-2</v>
      </c>
      <c r="AR14" s="19">
        <v>6.9519372795076402E-3</v>
      </c>
      <c r="AS14" s="19">
        <v>1.8215744215653602E-2</v>
      </c>
      <c r="AT14" s="19">
        <v>9.0585045638843301E-2</v>
      </c>
      <c r="AU14" s="19"/>
      <c r="AV14" s="19">
        <v>4.8941482388184201E-2</v>
      </c>
      <c r="AW14" s="19">
        <v>4.6098979373839902E-2</v>
      </c>
      <c r="AX14" s="19">
        <v>2.1129505223844401E-2</v>
      </c>
      <c r="AY14" s="19">
        <v>2.7349783828052799E-2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2.66589133491749E-2</v>
      </c>
      <c r="D9" s="17">
        <v>3.4291882007658897E-2</v>
      </c>
      <c r="E9" s="17">
        <v>1.9962021063563401E-2</v>
      </c>
      <c r="F9" s="17"/>
      <c r="G9" s="17">
        <v>8.7455474421001503E-2</v>
      </c>
      <c r="H9" s="17">
        <v>5.3510747602693198E-2</v>
      </c>
      <c r="I9" s="17">
        <v>3.07858803756864E-2</v>
      </c>
      <c r="J9" s="17">
        <v>0</v>
      </c>
      <c r="K9" s="17">
        <v>3.45557430608847E-3</v>
      </c>
      <c r="L9" s="17">
        <v>0</v>
      </c>
      <c r="M9" s="17"/>
      <c r="N9" s="17">
        <v>4.1479476670618902E-2</v>
      </c>
      <c r="O9" s="17">
        <v>1.4469034056354199E-2</v>
      </c>
      <c r="P9" s="17">
        <v>3.2028783861217699E-2</v>
      </c>
      <c r="Q9" s="17">
        <v>1.6215863161873699E-2</v>
      </c>
      <c r="R9" s="17"/>
      <c r="S9" s="17">
        <v>5.4228974155118299E-2</v>
      </c>
      <c r="T9" s="17">
        <v>2.2711046986131599E-2</v>
      </c>
      <c r="U9" s="17">
        <v>7.9662640156527107E-3</v>
      </c>
      <c r="V9" s="17">
        <v>3.4124546269597197E-2</v>
      </c>
      <c r="W9" s="17">
        <v>2.14232577879983E-2</v>
      </c>
      <c r="X9" s="17">
        <v>2.12312104204808E-2</v>
      </c>
      <c r="Y9" s="17">
        <v>1.27869172654089E-2</v>
      </c>
      <c r="Z9" s="17">
        <v>5.4659049749712502E-2</v>
      </c>
      <c r="AA9" s="17">
        <v>2.4812413034722602E-2</v>
      </c>
      <c r="AB9" s="17">
        <v>7.2021833603376001E-3</v>
      </c>
      <c r="AC9" s="17">
        <v>3.2043137728585601E-2</v>
      </c>
      <c r="AD9" s="17">
        <v>1.9830655921278199E-2</v>
      </c>
      <c r="AE9" s="17"/>
      <c r="AF9" s="17">
        <v>1.07378059354627E-2</v>
      </c>
      <c r="AG9" s="17">
        <v>4.0216859594507298E-2</v>
      </c>
      <c r="AH9" s="17">
        <v>2.0384200221954401E-2</v>
      </c>
      <c r="AI9" s="17"/>
      <c r="AJ9" s="17">
        <v>3.21805058246495E-2</v>
      </c>
      <c r="AK9" s="17">
        <v>4.1584480711389503E-2</v>
      </c>
      <c r="AL9" s="17">
        <v>7.0837344712963001E-3</v>
      </c>
      <c r="AM9" s="17">
        <v>0</v>
      </c>
      <c r="AN9" s="17">
        <v>7.9870165716935098E-3</v>
      </c>
      <c r="AO9" s="17"/>
      <c r="AP9" s="17">
        <v>4.58904874736848E-2</v>
      </c>
      <c r="AQ9" s="17">
        <v>3.3590382161267598E-2</v>
      </c>
      <c r="AR9" s="17">
        <v>2.0139507736239699E-2</v>
      </c>
      <c r="AS9" s="17">
        <v>1.70319315715666E-2</v>
      </c>
      <c r="AT9" s="17">
        <v>0</v>
      </c>
      <c r="AU9" s="17"/>
      <c r="AV9" s="17">
        <v>1.01002610523658E-2</v>
      </c>
      <c r="AW9" s="17">
        <v>1.54401791892061E-2</v>
      </c>
      <c r="AX9" s="17">
        <v>3.9859544459567998E-2</v>
      </c>
      <c r="AY9" s="17">
        <v>6.3579043231680704E-2</v>
      </c>
      <c r="AZ9" s="17">
        <v>7.3903485694981494E-2</v>
      </c>
    </row>
    <row r="10" spans="2:52">
      <c r="B10" s="18" t="s">
        <v>379</v>
      </c>
      <c r="C10" s="17">
        <v>7.8664822362368103E-2</v>
      </c>
      <c r="D10" s="17">
        <v>9.8176048626062898E-2</v>
      </c>
      <c r="E10" s="17">
        <v>6.0680725784556501E-2</v>
      </c>
      <c r="F10" s="17"/>
      <c r="G10" s="17">
        <v>0.10607342184558</v>
      </c>
      <c r="H10" s="17">
        <v>0.15655427007739101</v>
      </c>
      <c r="I10" s="17">
        <v>9.2863854515800703E-2</v>
      </c>
      <c r="J10" s="17">
        <v>5.0817174838379497E-2</v>
      </c>
      <c r="K10" s="17">
        <v>3.7785238300833301E-2</v>
      </c>
      <c r="L10" s="17">
        <v>3.6361597984878598E-2</v>
      </c>
      <c r="M10" s="17"/>
      <c r="N10" s="17">
        <v>0.110894686579986</v>
      </c>
      <c r="O10" s="17">
        <v>5.74578147934693E-2</v>
      </c>
      <c r="P10" s="17">
        <v>8.4469909840118304E-2</v>
      </c>
      <c r="Q10" s="17">
        <v>5.4654346904423903E-2</v>
      </c>
      <c r="R10" s="17"/>
      <c r="S10" s="17">
        <v>0.13154025911685499</v>
      </c>
      <c r="T10" s="17">
        <v>8.1996127920812803E-2</v>
      </c>
      <c r="U10" s="17">
        <v>3.9732218971571899E-2</v>
      </c>
      <c r="V10" s="17">
        <v>5.1013575909187203E-2</v>
      </c>
      <c r="W10" s="17">
        <v>8.0899485122342907E-2</v>
      </c>
      <c r="X10" s="17">
        <v>4.0771508212470997E-2</v>
      </c>
      <c r="Y10" s="17">
        <v>5.0760959963192798E-2</v>
      </c>
      <c r="Z10" s="17">
        <v>9.7557043144799294E-2</v>
      </c>
      <c r="AA10" s="17">
        <v>7.4173164758205803E-2</v>
      </c>
      <c r="AB10" s="17">
        <v>0.108576881758168</v>
      </c>
      <c r="AC10" s="17">
        <v>7.4815377861785895E-2</v>
      </c>
      <c r="AD10" s="17">
        <v>8.2206203373481404E-2</v>
      </c>
      <c r="AE10" s="17"/>
      <c r="AF10" s="17">
        <v>7.7354435352543605E-2</v>
      </c>
      <c r="AG10" s="17">
        <v>6.7500737132143204E-2</v>
      </c>
      <c r="AH10" s="17">
        <v>0.11358001928711201</v>
      </c>
      <c r="AI10" s="17"/>
      <c r="AJ10" s="17">
        <v>8.8944555919008003E-2</v>
      </c>
      <c r="AK10" s="17">
        <v>0.10024777312741</v>
      </c>
      <c r="AL10" s="17">
        <v>3.4195409139790897E-2</v>
      </c>
      <c r="AM10" s="17">
        <v>0</v>
      </c>
      <c r="AN10" s="17">
        <v>6.1649237206596597E-2</v>
      </c>
      <c r="AO10" s="17"/>
      <c r="AP10" s="17">
        <v>0.14140535647934799</v>
      </c>
      <c r="AQ10" s="17">
        <v>9.7260593221754094E-2</v>
      </c>
      <c r="AR10" s="17">
        <v>3.2899961921708701E-2</v>
      </c>
      <c r="AS10" s="17">
        <v>2.49485592679464E-2</v>
      </c>
      <c r="AT10" s="17">
        <v>5.7638269176247398E-2</v>
      </c>
      <c r="AU10" s="17"/>
      <c r="AV10" s="17">
        <v>4.0225562619753998E-2</v>
      </c>
      <c r="AW10" s="17">
        <v>4.9193779739317302E-2</v>
      </c>
      <c r="AX10" s="17">
        <v>0.11367247429281301</v>
      </c>
      <c r="AY10" s="17">
        <v>0.13710726960169001</v>
      </c>
      <c r="AZ10" s="17">
        <v>0.14708418575600099</v>
      </c>
    </row>
    <row r="11" spans="2:52">
      <c r="B11" s="18" t="s">
        <v>380</v>
      </c>
      <c r="C11" s="17">
        <v>0.18906032697294101</v>
      </c>
      <c r="D11" s="17">
        <v>0.20758871647936999</v>
      </c>
      <c r="E11" s="17">
        <v>0.172089502726997</v>
      </c>
      <c r="F11" s="17"/>
      <c r="G11" s="17">
        <v>0.16653392875502901</v>
      </c>
      <c r="H11" s="17">
        <v>0.23165414507372301</v>
      </c>
      <c r="I11" s="17">
        <v>0.239738802973402</v>
      </c>
      <c r="J11" s="17">
        <v>0.17559921579609999</v>
      </c>
      <c r="K11" s="17">
        <v>0.17977876481358901</v>
      </c>
      <c r="L11" s="17">
        <v>0.14467849631621699</v>
      </c>
      <c r="M11" s="17"/>
      <c r="N11" s="17">
        <v>0.16752530316547801</v>
      </c>
      <c r="O11" s="17">
        <v>0.18917588655269699</v>
      </c>
      <c r="P11" s="17">
        <v>0.20034922069462899</v>
      </c>
      <c r="Q11" s="17">
        <v>0.21170380199500699</v>
      </c>
      <c r="R11" s="17"/>
      <c r="S11" s="17">
        <v>0.19719519084597101</v>
      </c>
      <c r="T11" s="17">
        <v>0.167013000315618</v>
      </c>
      <c r="U11" s="17">
        <v>0.19539491343785301</v>
      </c>
      <c r="V11" s="17">
        <v>0.20815782934254301</v>
      </c>
      <c r="W11" s="17">
        <v>0.16181199254894801</v>
      </c>
      <c r="X11" s="17">
        <v>0.24322757482524501</v>
      </c>
      <c r="Y11" s="17">
        <v>0.178004700183375</v>
      </c>
      <c r="Z11" s="17">
        <v>0.24873935490971899</v>
      </c>
      <c r="AA11" s="17">
        <v>0.19171749310063499</v>
      </c>
      <c r="AB11" s="17">
        <v>0.14075393712996501</v>
      </c>
      <c r="AC11" s="17">
        <v>0.188036822540364</v>
      </c>
      <c r="AD11" s="17">
        <v>0.176832486736552</v>
      </c>
      <c r="AE11" s="17"/>
      <c r="AF11" s="17">
        <v>0.212177113900127</v>
      </c>
      <c r="AG11" s="17">
        <v>0.16311135821291101</v>
      </c>
      <c r="AH11" s="17">
        <v>0.23028655906298801</v>
      </c>
      <c r="AI11" s="17"/>
      <c r="AJ11" s="17">
        <v>0.216581721419076</v>
      </c>
      <c r="AK11" s="17">
        <v>0.165117608108865</v>
      </c>
      <c r="AL11" s="17">
        <v>0.155899190247824</v>
      </c>
      <c r="AM11" s="17">
        <v>0.28067648409830398</v>
      </c>
      <c r="AN11" s="17">
        <v>0.19007859336972999</v>
      </c>
      <c r="AO11" s="17"/>
      <c r="AP11" s="17">
        <v>0.26642659949117098</v>
      </c>
      <c r="AQ11" s="17">
        <v>0.18755296446290401</v>
      </c>
      <c r="AR11" s="17">
        <v>0.16725890767292101</v>
      </c>
      <c r="AS11" s="17">
        <v>0.124635218887441</v>
      </c>
      <c r="AT11" s="17">
        <v>0.143938803470891</v>
      </c>
      <c r="AU11" s="17"/>
      <c r="AV11" s="17">
        <v>0.183863516962845</v>
      </c>
      <c r="AW11" s="17">
        <v>0.165781536578927</v>
      </c>
      <c r="AX11" s="17">
        <v>0.208771422533436</v>
      </c>
      <c r="AY11" s="17">
        <v>0.19739846649580101</v>
      </c>
      <c r="AZ11" s="17">
        <v>0.18960092570559001</v>
      </c>
    </row>
    <row r="12" spans="2:52">
      <c r="B12" s="18" t="s">
        <v>381</v>
      </c>
      <c r="C12" s="17">
        <v>0.31455549842601899</v>
      </c>
      <c r="D12" s="17">
        <v>0.30089629028841097</v>
      </c>
      <c r="E12" s="17">
        <v>0.32871040395137302</v>
      </c>
      <c r="F12" s="17"/>
      <c r="G12" s="17">
        <v>0.29051518733458598</v>
      </c>
      <c r="H12" s="17">
        <v>0.22030166796198</v>
      </c>
      <c r="I12" s="17">
        <v>0.27803734384009898</v>
      </c>
      <c r="J12" s="17">
        <v>0.33184699385659999</v>
      </c>
      <c r="K12" s="17">
        <v>0.31522042474956002</v>
      </c>
      <c r="L12" s="17">
        <v>0.42168113586578199</v>
      </c>
      <c r="M12" s="17"/>
      <c r="N12" s="17">
        <v>0.30287503627904899</v>
      </c>
      <c r="O12" s="17">
        <v>0.33194500062288701</v>
      </c>
      <c r="P12" s="17">
        <v>0.33454514505243799</v>
      </c>
      <c r="Q12" s="17">
        <v>0.29098428053284697</v>
      </c>
      <c r="R12" s="17"/>
      <c r="S12" s="17">
        <v>0.26131409572938902</v>
      </c>
      <c r="T12" s="17">
        <v>0.34027954156323198</v>
      </c>
      <c r="U12" s="17">
        <v>0.31720305945766197</v>
      </c>
      <c r="V12" s="17">
        <v>0.319961394073279</v>
      </c>
      <c r="W12" s="17">
        <v>0.38546588043291802</v>
      </c>
      <c r="X12" s="17">
        <v>0.26260840569704602</v>
      </c>
      <c r="Y12" s="17">
        <v>0.42193315103201801</v>
      </c>
      <c r="Z12" s="17">
        <v>0.28007777025575398</v>
      </c>
      <c r="AA12" s="17">
        <v>0.27921998392487501</v>
      </c>
      <c r="AB12" s="17">
        <v>0.32186935683183698</v>
      </c>
      <c r="AC12" s="17">
        <v>0.30632819116597798</v>
      </c>
      <c r="AD12" s="17">
        <v>0.23494870149036201</v>
      </c>
      <c r="AE12" s="17"/>
      <c r="AF12" s="17">
        <v>0.33266436982452102</v>
      </c>
      <c r="AG12" s="17">
        <v>0.32555358099680398</v>
      </c>
      <c r="AH12" s="17">
        <v>0.254105668480339</v>
      </c>
      <c r="AI12" s="17"/>
      <c r="AJ12" s="17">
        <v>0.36326824893089199</v>
      </c>
      <c r="AK12" s="17">
        <v>0.27923111024421399</v>
      </c>
      <c r="AL12" s="17">
        <v>0.38076145799133498</v>
      </c>
      <c r="AM12" s="17">
        <v>0.37478826025530199</v>
      </c>
      <c r="AN12" s="17">
        <v>0.29899332608439799</v>
      </c>
      <c r="AO12" s="17"/>
      <c r="AP12" s="17">
        <v>0.37173027010718401</v>
      </c>
      <c r="AQ12" s="17">
        <v>0.30102356051114898</v>
      </c>
      <c r="AR12" s="17">
        <v>0.32374701154931301</v>
      </c>
      <c r="AS12" s="17">
        <v>0.31380978168763801</v>
      </c>
      <c r="AT12" s="17">
        <v>0.35553110797587101</v>
      </c>
      <c r="AU12" s="17"/>
      <c r="AV12" s="17">
        <v>0.35612693958896902</v>
      </c>
      <c r="AW12" s="17">
        <v>0.32696213658506601</v>
      </c>
      <c r="AX12" s="17">
        <v>0.29440711708859402</v>
      </c>
      <c r="AY12" s="17">
        <v>0.28837865679756702</v>
      </c>
      <c r="AZ12" s="17">
        <v>0.199055232541443</v>
      </c>
    </row>
    <row r="13" spans="2:52">
      <c r="B13" s="18" t="s">
        <v>382</v>
      </c>
      <c r="C13" s="17">
        <v>0.34136422830228902</v>
      </c>
      <c r="D13" s="17">
        <v>0.32724893233114599</v>
      </c>
      <c r="E13" s="17">
        <v>0.35429007834208298</v>
      </c>
      <c r="F13" s="17"/>
      <c r="G13" s="17">
        <v>0.28204112573902401</v>
      </c>
      <c r="H13" s="17">
        <v>0.264322610509934</v>
      </c>
      <c r="I13" s="17">
        <v>0.30833637036296702</v>
      </c>
      <c r="J13" s="17">
        <v>0.39440928249483298</v>
      </c>
      <c r="K13" s="17">
        <v>0.42451414165360501</v>
      </c>
      <c r="L13" s="17">
        <v>0.36998282110090303</v>
      </c>
      <c r="M13" s="17"/>
      <c r="N13" s="17">
        <v>0.35246819641260602</v>
      </c>
      <c r="O13" s="17">
        <v>0.34828494666779403</v>
      </c>
      <c r="P13" s="17">
        <v>0.31826674715895897</v>
      </c>
      <c r="Q13" s="17">
        <v>0.335291558060414</v>
      </c>
      <c r="R13" s="17"/>
      <c r="S13" s="17">
        <v>0.29158631267128599</v>
      </c>
      <c r="T13" s="17">
        <v>0.32620952925306801</v>
      </c>
      <c r="U13" s="17">
        <v>0.40929790994575999</v>
      </c>
      <c r="V13" s="17">
        <v>0.33940922128232198</v>
      </c>
      <c r="W13" s="17">
        <v>0.299668703445649</v>
      </c>
      <c r="X13" s="17">
        <v>0.36427433815317201</v>
      </c>
      <c r="Y13" s="17">
        <v>0.30209156969905698</v>
      </c>
      <c r="Z13" s="17">
        <v>0.30793832230463902</v>
      </c>
      <c r="AA13" s="17">
        <v>0.37947224140139302</v>
      </c>
      <c r="AB13" s="17">
        <v>0.38986042986143399</v>
      </c>
      <c r="AC13" s="17">
        <v>0.33546447697958098</v>
      </c>
      <c r="AD13" s="17">
        <v>0.429257652910011</v>
      </c>
      <c r="AE13" s="17"/>
      <c r="AF13" s="17">
        <v>0.336378162522672</v>
      </c>
      <c r="AG13" s="17">
        <v>0.36690672922664702</v>
      </c>
      <c r="AH13" s="17">
        <v>0.27902934540936702</v>
      </c>
      <c r="AI13" s="17"/>
      <c r="AJ13" s="17">
        <v>0.27454415845547098</v>
      </c>
      <c r="AK13" s="17">
        <v>0.36783501437449001</v>
      </c>
      <c r="AL13" s="17">
        <v>0.394601212008931</v>
      </c>
      <c r="AM13" s="17">
        <v>0.27441128574326401</v>
      </c>
      <c r="AN13" s="17">
        <v>0.34438715810730802</v>
      </c>
      <c r="AO13" s="17"/>
      <c r="AP13" s="17">
        <v>0.151616539687119</v>
      </c>
      <c r="AQ13" s="17">
        <v>0.34357269205587898</v>
      </c>
      <c r="AR13" s="17">
        <v>0.41327084025202598</v>
      </c>
      <c r="AS13" s="17">
        <v>0.48369265954783502</v>
      </c>
      <c r="AT13" s="17">
        <v>0.33361385741945299</v>
      </c>
      <c r="AU13" s="17"/>
      <c r="AV13" s="17">
        <v>0.35283558426303002</v>
      </c>
      <c r="AW13" s="17">
        <v>0.372471433357696</v>
      </c>
      <c r="AX13" s="17">
        <v>0.30844452096566499</v>
      </c>
      <c r="AY13" s="17">
        <v>0.28048132552977301</v>
      </c>
      <c r="AZ13" s="17">
        <v>0.35064330135525701</v>
      </c>
    </row>
    <row r="14" spans="2:52">
      <c r="B14" s="18" t="s">
        <v>107</v>
      </c>
      <c r="C14" s="19">
        <v>4.9696210587208002E-2</v>
      </c>
      <c r="D14" s="19">
        <v>3.1798130267350601E-2</v>
      </c>
      <c r="E14" s="19">
        <v>6.4267268131426594E-2</v>
      </c>
      <c r="F14" s="19"/>
      <c r="G14" s="19">
        <v>6.7380861904780404E-2</v>
      </c>
      <c r="H14" s="19">
        <v>7.3656558774278597E-2</v>
      </c>
      <c r="I14" s="19">
        <v>5.0237747932043997E-2</v>
      </c>
      <c r="J14" s="19">
        <v>4.73273330140873E-2</v>
      </c>
      <c r="K14" s="19">
        <v>3.9245856176324902E-2</v>
      </c>
      <c r="L14" s="19">
        <v>2.7295948732219199E-2</v>
      </c>
      <c r="M14" s="19"/>
      <c r="N14" s="19">
        <v>2.47573008922621E-2</v>
      </c>
      <c r="O14" s="19">
        <v>5.8667317306799499E-2</v>
      </c>
      <c r="P14" s="19">
        <v>3.0340193392637899E-2</v>
      </c>
      <c r="Q14" s="19">
        <v>9.1150149345434001E-2</v>
      </c>
      <c r="R14" s="19"/>
      <c r="S14" s="19">
        <v>6.4135167481380206E-2</v>
      </c>
      <c r="T14" s="19">
        <v>6.1790753961137701E-2</v>
      </c>
      <c r="U14" s="19">
        <v>3.04056341715013E-2</v>
      </c>
      <c r="V14" s="19">
        <v>4.7333433123070298E-2</v>
      </c>
      <c r="W14" s="19">
        <v>5.0730680662144201E-2</v>
      </c>
      <c r="X14" s="19">
        <v>6.7886962691585798E-2</v>
      </c>
      <c r="Y14" s="19">
        <v>3.4422701856949102E-2</v>
      </c>
      <c r="Z14" s="19">
        <v>1.10284596353762E-2</v>
      </c>
      <c r="AA14" s="19">
        <v>5.0604703780167397E-2</v>
      </c>
      <c r="AB14" s="19">
        <v>3.1737211058258601E-2</v>
      </c>
      <c r="AC14" s="19">
        <v>6.3311993723704399E-2</v>
      </c>
      <c r="AD14" s="19">
        <v>5.6924299568315802E-2</v>
      </c>
      <c r="AE14" s="19"/>
      <c r="AF14" s="19">
        <v>3.0688112464673799E-2</v>
      </c>
      <c r="AG14" s="19">
        <v>3.6710734836987703E-2</v>
      </c>
      <c r="AH14" s="19">
        <v>0.10261420753823899</v>
      </c>
      <c r="AI14" s="19"/>
      <c r="AJ14" s="19">
        <v>2.44808094509033E-2</v>
      </c>
      <c r="AK14" s="19">
        <v>4.59840134336316E-2</v>
      </c>
      <c r="AL14" s="19">
        <v>2.7458996140822499E-2</v>
      </c>
      <c r="AM14" s="19">
        <v>7.0123969903129704E-2</v>
      </c>
      <c r="AN14" s="19">
        <v>9.6904668660274196E-2</v>
      </c>
      <c r="AO14" s="19"/>
      <c r="AP14" s="19">
        <v>2.2930746761492701E-2</v>
      </c>
      <c r="AQ14" s="19">
        <v>3.69998075870469E-2</v>
      </c>
      <c r="AR14" s="19">
        <v>4.2683770867790502E-2</v>
      </c>
      <c r="AS14" s="19">
        <v>3.5881849037572702E-2</v>
      </c>
      <c r="AT14" s="19">
        <v>0.109277961957537</v>
      </c>
      <c r="AU14" s="19"/>
      <c r="AV14" s="19">
        <v>5.6848135513035997E-2</v>
      </c>
      <c r="AW14" s="19">
        <v>7.0150934549788199E-2</v>
      </c>
      <c r="AX14" s="19">
        <v>3.48449206599237E-2</v>
      </c>
      <c r="AY14" s="19">
        <v>3.3055238343488599E-2</v>
      </c>
      <c r="AZ14" s="19">
        <v>3.9712868946727903E-2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119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1033</v>
      </c>
      <c r="D7" s="10">
        <v>533</v>
      </c>
      <c r="E7" s="10">
        <v>497</v>
      </c>
      <c r="F7" s="10"/>
      <c r="G7" s="10">
        <v>129</v>
      </c>
      <c r="H7" s="10">
        <v>182</v>
      </c>
      <c r="I7" s="10">
        <v>189</v>
      </c>
      <c r="J7" s="10">
        <v>172</v>
      </c>
      <c r="K7" s="10">
        <v>141</v>
      </c>
      <c r="L7" s="10">
        <v>220</v>
      </c>
      <c r="M7" s="10"/>
      <c r="N7" s="10">
        <v>310</v>
      </c>
      <c r="O7" s="10">
        <v>297</v>
      </c>
      <c r="P7" s="10">
        <v>188</v>
      </c>
      <c r="Q7" s="10">
        <v>233</v>
      </c>
      <c r="R7" s="10"/>
      <c r="S7" s="10">
        <v>131</v>
      </c>
      <c r="T7" s="10">
        <v>156</v>
      </c>
      <c r="U7" s="10">
        <v>89</v>
      </c>
      <c r="V7" s="10">
        <v>104</v>
      </c>
      <c r="W7" s="10">
        <v>74</v>
      </c>
      <c r="X7" s="10">
        <v>88</v>
      </c>
      <c r="Y7" s="10">
        <v>85</v>
      </c>
      <c r="Z7" s="10">
        <v>46</v>
      </c>
      <c r="AA7" s="10">
        <v>119</v>
      </c>
      <c r="AB7" s="10">
        <v>68</v>
      </c>
      <c r="AC7" s="10">
        <v>47</v>
      </c>
      <c r="AD7" s="10">
        <v>26</v>
      </c>
      <c r="AE7" s="10"/>
      <c r="AF7" s="10">
        <v>335</v>
      </c>
      <c r="AG7" s="10">
        <v>421</v>
      </c>
      <c r="AH7" s="10">
        <v>187</v>
      </c>
      <c r="AI7" s="10"/>
      <c r="AJ7" s="10">
        <v>349</v>
      </c>
      <c r="AK7" s="10">
        <v>304</v>
      </c>
      <c r="AL7" s="10">
        <v>69</v>
      </c>
      <c r="AM7" s="10">
        <v>8</v>
      </c>
      <c r="AN7" s="10">
        <v>147</v>
      </c>
      <c r="AO7" s="10"/>
      <c r="AP7" s="10">
        <v>195</v>
      </c>
      <c r="AQ7" s="10">
        <v>410</v>
      </c>
      <c r="AR7" s="10">
        <v>79</v>
      </c>
      <c r="AS7" s="10">
        <v>107</v>
      </c>
      <c r="AT7" s="10">
        <v>90</v>
      </c>
      <c r="AU7" s="10"/>
      <c r="AV7" s="10">
        <v>258</v>
      </c>
      <c r="AW7" s="10">
        <v>219</v>
      </c>
      <c r="AX7" s="10">
        <v>292</v>
      </c>
      <c r="AY7" s="10">
        <v>105</v>
      </c>
      <c r="AZ7" s="10">
        <v>19</v>
      </c>
    </row>
    <row r="8" spans="2:52" ht="30" customHeight="1">
      <c r="B8" s="11" t="s">
        <v>68</v>
      </c>
      <c r="C8" s="11">
        <v>1028</v>
      </c>
      <c r="D8" s="11">
        <v>523</v>
      </c>
      <c r="E8" s="11">
        <v>502</v>
      </c>
      <c r="F8" s="11"/>
      <c r="G8" s="11">
        <v>142</v>
      </c>
      <c r="H8" s="11">
        <v>180</v>
      </c>
      <c r="I8" s="11">
        <v>183</v>
      </c>
      <c r="J8" s="11">
        <v>171</v>
      </c>
      <c r="K8" s="11">
        <v>136</v>
      </c>
      <c r="L8" s="11">
        <v>216</v>
      </c>
      <c r="M8" s="11"/>
      <c r="N8" s="11">
        <v>278</v>
      </c>
      <c r="O8" s="11">
        <v>273</v>
      </c>
      <c r="P8" s="11">
        <v>223</v>
      </c>
      <c r="Q8" s="11">
        <v>250</v>
      </c>
      <c r="R8" s="11"/>
      <c r="S8" s="11">
        <v>131</v>
      </c>
      <c r="T8" s="11">
        <v>147</v>
      </c>
      <c r="U8" s="11">
        <v>87</v>
      </c>
      <c r="V8" s="11">
        <v>102</v>
      </c>
      <c r="W8" s="11">
        <v>69</v>
      </c>
      <c r="X8" s="11">
        <v>91</v>
      </c>
      <c r="Y8" s="11">
        <v>79</v>
      </c>
      <c r="Z8" s="11">
        <v>43</v>
      </c>
      <c r="AA8" s="11">
        <v>116</v>
      </c>
      <c r="AB8" s="11">
        <v>88</v>
      </c>
      <c r="AC8" s="11">
        <v>48</v>
      </c>
      <c r="AD8" s="11">
        <v>29</v>
      </c>
      <c r="AE8" s="11"/>
      <c r="AF8" s="11">
        <v>331</v>
      </c>
      <c r="AG8" s="11">
        <v>412</v>
      </c>
      <c r="AH8" s="11">
        <v>188</v>
      </c>
      <c r="AI8" s="11"/>
      <c r="AJ8" s="11">
        <v>338</v>
      </c>
      <c r="AK8" s="11">
        <v>298</v>
      </c>
      <c r="AL8" s="11">
        <v>66</v>
      </c>
      <c r="AM8" s="11">
        <v>8</v>
      </c>
      <c r="AN8" s="11">
        <v>152</v>
      </c>
      <c r="AO8" s="11"/>
      <c r="AP8" s="11">
        <v>187</v>
      </c>
      <c r="AQ8" s="11">
        <v>413</v>
      </c>
      <c r="AR8" s="11">
        <v>75</v>
      </c>
      <c r="AS8" s="11">
        <v>107</v>
      </c>
      <c r="AT8" s="11">
        <v>89</v>
      </c>
      <c r="AU8" s="11"/>
      <c r="AV8" s="11">
        <v>264</v>
      </c>
      <c r="AW8" s="11">
        <v>226</v>
      </c>
      <c r="AX8" s="11">
        <v>287</v>
      </c>
      <c r="AY8" s="11">
        <v>96</v>
      </c>
      <c r="AZ8" s="11">
        <v>15</v>
      </c>
    </row>
    <row r="9" spans="2:52">
      <c r="B9" s="18" t="s">
        <v>112</v>
      </c>
      <c r="C9" s="17">
        <v>0.165982223803775</v>
      </c>
      <c r="D9" s="17">
        <v>0.193246084353659</v>
      </c>
      <c r="E9" s="17">
        <v>0.13850611170360499</v>
      </c>
      <c r="F9" s="17"/>
      <c r="G9" s="17">
        <v>0.11897833148713401</v>
      </c>
      <c r="H9" s="17">
        <v>0.14884033773900099</v>
      </c>
      <c r="I9" s="17">
        <v>0.114515638198362</v>
      </c>
      <c r="J9" s="17">
        <v>0.17885041940961199</v>
      </c>
      <c r="K9" s="17">
        <v>0.19558762878284999</v>
      </c>
      <c r="L9" s="17">
        <v>0.22618679912924899</v>
      </c>
      <c r="M9" s="17"/>
      <c r="N9" s="17">
        <v>0.177895815788879</v>
      </c>
      <c r="O9" s="17">
        <v>0.18017431600237099</v>
      </c>
      <c r="P9" s="17">
        <v>0.16268760694996701</v>
      </c>
      <c r="Q9" s="17">
        <v>0.13957043074966199</v>
      </c>
      <c r="R9" s="17"/>
      <c r="S9" s="17">
        <v>0.18420337437027401</v>
      </c>
      <c r="T9" s="17">
        <v>0.21391393897518701</v>
      </c>
      <c r="U9" s="17">
        <v>0.125699714082464</v>
      </c>
      <c r="V9" s="17">
        <v>0.18182553543253799</v>
      </c>
      <c r="W9" s="17">
        <v>0.115002303736998</v>
      </c>
      <c r="X9" s="17">
        <v>0.13984551891677499</v>
      </c>
      <c r="Y9" s="17">
        <v>0.11824532145833599</v>
      </c>
      <c r="Z9" s="17">
        <v>0.108206388316524</v>
      </c>
      <c r="AA9" s="17">
        <v>0.19888774442144999</v>
      </c>
      <c r="AB9" s="17">
        <v>0.11707686524395</v>
      </c>
      <c r="AC9" s="17">
        <v>0.19101891518334199</v>
      </c>
      <c r="AD9" s="17">
        <v>0.29854570318544499</v>
      </c>
      <c r="AE9" s="17"/>
      <c r="AF9" s="17">
        <v>0.191769643476639</v>
      </c>
      <c r="AG9" s="17">
        <v>0.15873711265378801</v>
      </c>
      <c r="AH9" s="17">
        <v>0.149709871912556</v>
      </c>
      <c r="AI9" s="17"/>
      <c r="AJ9" s="17">
        <v>0.18978460738672301</v>
      </c>
      <c r="AK9" s="17">
        <v>0.185658937987634</v>
      </c>
      <c r="AL9" s="17">
        <v>0.13000756020795201</v>
      </c>
      <c r="AM9" s="17">
        <v>0</v>
      </c>
      <c r="AN9" s="17">
        <v>0.147778556337259</v>
      </c>
      <c r="AO9" s="17"/>
      <c r="AP9" s="17">
        <v>0.165139399131635</v>
      </c>
      <c r="AQ9" s="17">
        <v>0.18777689116507901</v>
      </c>
      <c r="AR9" s="17">
        <v>0.14154365352204601</v>
      </c>
      <c r="AS9" s="17">
        <v>0.1774737843401</v>
      </c>
      <c r="AT9" s="17">
        <v>0.140299188658698</v>
      </c>
      <c r="AU9" s="17"/>
      <c r="AV9" s="17">
        <v>0.20037500099512701</v>
      </c>
      <c r="AW9" s="17">
        <v>0.13888213696846399</v>
      </c>
      <c r="AX9" s="17">
        <v>0.13535182673603699</v>
      </c>
      <c r="AY9" s="17">
        <v>0.175395698886881</v>
      </c>
      <c r="AZ9" s="17">
        <v>0.47564479262812898</v>
      </c>
    </row>
    <row r="10" spans="2:52">
      <c r="B10" s="18" t="s">
        <v>113</v>
      </c>
      <c r="C10" s="17">
        <v>0.37879368503250499</v>
      </c>
      <c r="D10" s="17">
        <v>0.40200985925928601</v>
      </c>
      <c r="E10" s="17">
        <v>0.35494739105769701</v>
      </c>
      <c r="F10" s="17"/>
      <c r="G10" s="17">
        <v>0.41513685794010702</v>
      </c>
      <c r="H10" s="17">
        <v>0.41916723351323298</v>
      </c>
      <c r="I10" s="17">
        <v>0.43839869072732901</v>
      </c>
      <c r="J10" s="17">
        <v>0.27561805517452298</v>
      </c>
      <c r="K10" s="17">
        <v>0.34460323228389</v>
      </c>
      <c r="L10" s="17">
        <v>0.37393057856133899</v>
      </c>
      <c r="M10" s="17"/>
      <c r="N10" s="17">
        <v>0.36907658826601802</v>
      </c>
      <c r="O10" s="17">
        <v>0.396272547821651</v>
      </c>
      <c r="P10" s="17">
        <v>0.384222080851151</v>
      </c>
      <c r="Q10" s="17">
        <v>0.36083591367191198</v>
      </c>
      <c r="R10" s="17"/>
      <c r="S10" s="17">
        <v>0.38842325158107099</v>
      </c>
      <c r="T10" s="17">
        <v>0.30155226072019797</v>
      </c>
      <c r="U10" s="17">
        <v>0.43991411026990002</v>
      </c>
      <c r="V10" s="17">
        <v>0.37300159985457199</v>
      </c>
      <c r="W10" s="17">
        <v>0.31365441124323501</v>
      </c>
      <c r="X10" s="17">
        <v>0.39765474839133302</v>
      </c>
      <c r="Y10" s="17">
        <v>0.35875517734627699</v>
      </c>
      <c r="Z10" s="17">
        <v>0.276323281251935</v>
      </c>
      <c r="AA10" s="17">
        <v>0.39512783899368797</v>
      </c>
      <c r="AB10" s="17">
        <v>0.399935648701785</v>
      </c>
      <c r="AC10" s="17">
        <v>0.54890895222379199</v>
      </c>
      <c r="AD10" s="17">
        <v>0.45250789042826201</v>
      </c>
      <c r="AE10" s="17"/>
      <c r="AF10" s="17">
        <v>0.35038805758965502</v>
      </c>
      <c r="AG10" s="17">
        <v>0.41433642875274601</v>
      </c>
      <c r="AH10" s="17">
        <v>0.34015502917627899</v>
      </c>
      <c r="AI10" s="17"/>
      <c r="AJ10" s="17">
        <v>0.37267653085671698</v>
      </c>
      <c r="AK10" s="17">
        <v>0.42684500160191802</v>
      </c>
      <c r="AL10" s="17">
        <v>0.28741300062272102</v>
      </c>
      <c r="AM10" s="17">
        <v>0.25637725351079899</v>
      </c>
      <c r="AN10" s="17">
        <v>0.329133747493836</v>
      </c>
      <c r="AO10" s="17"/>
      <c r="AP10" s="17">
        <v>0.326400809471459</v>
      </c>
      <c r="AQ10" s="17">
        <v>0.45480337528229697</v>
      </c>
      <c r="AR10" s="17">
        <v>0.35017673819631001</v>
      </c>
      <c r="AS10" s="17">
        <v>0.31675018337844102</v>
      </c>
      <c r="AT10" s="17">
        <v>0.29518258424805499</v>
      </c>
      <c r="AU10" s="17"/>
      <c r="AV10" s="17">
        <v>0.35082996190128002</v>
      </c>
      <c r="AW10" s="17">
        <v>0.39981140540819599</v>
      </c>
      <c r="AX10" s="17">
        <v>0.39495590077675702</v>
      </c>
      <c r="AY10" s="17">
        <v>0.37657898707788001</v>
      </c>
      <c r="AZ10" s="17">
        <v>0.10922805018338599</v>
      </c>
    </row>
    <row r="11" spans="2:52">
      <c r="B11" s="18" t="s">
        <v>114</v>
      </c>
      <c r="C11" s="17">
        <v>0.25254495925706999</v>
      </c>
      <c r="D11" s="17">
        <v>0.218181287706366</v>
      </c>
      <c r="E11" s="17">
        <v>0.28781605817475597</v>
      </c>
      <c r="F11" s="17"/>
      <c r="G11" s="17">
        <v>0.24395404098409501</v>
      </c>
      <c r="H11" s="17">
        <v>0.24241542187128401</v>
      </c>
      <c r="I11" s="17">
        <v>0.25534488299307401</v>
      </c>
      <c r="J11" s="17">
        <v>0.32147955111424498</v>
      </c>
      <c r="K11" s="17">
        <v>0.267339300606735</v>
      </c>
      <c r="L11" s="17">
        <v>0.20019596847443699</v>
      </c>
      <c r="M11" s="17"/>
      <c r="N11" s="17">
        <v>0.26356638609851302</v>
      </c>
      <c r="O11" s="17">
        <v>0.20818527364036499</v>
      </c>
      <c r="P11" s="17">
        <v>0.238447662285938</v>
      </c>
      <c r="Q11" s="17">
        <v>0.30262064246388598</v>
      </c>
      <c r="R11" s="17"/>
      <c r="S11" s="17">
        <v>0.18557887156588301</v>
      </c>
      <c r="T11" s="17">
        <v>0.27679532427988002</v>
      </c>
      <c r="U11" s="17">
        <v>0.25753090814062102</v>
      </c>
      <c r="V11" s="17">
        <v>0.292106083628413</v>
      </c>
      <c r="W11" s="17">
        <v>0.26137580278404599</v>
      </c>
      <c r="X11" s="17">
        <v>0.19723492292698</v>
      </c>
      <c r="Y11" s="17">
        <v>0.30505557939715899</v>
      </c>
      <c r="Z11" s="17">
        <v>0.42100992197387399</v>
      </c>
      <c r="AA11" s="17">
        <v>0.23894412340986401</v>
      </c>
      <c r="AB11" s="17">
        <v>0.26442448782364902</v>
      </c>
      <c r="AC11" s="17">
        <v>0.17853625416489199</v>
      </c>
      <c r="AD11" s="17">
        <v>0.17906173732493899</v>
      </c>
      <c r="AE11" s="17"/>
      <c r="AF11" s="17">
        <v>0.214282824407523</v>
      </c>
      <c r="AG11" s="17">
        <v>0.24091060979505699</v>
      </c>
      <c r="AH11" s="17">
        <v>0.337477430458334</v>
      </c>
      <c r="AI11" s="17"/>
      <c r="AJ11" s="17">
        <v>0.18951608960222599</v>
      </c>
      <c r="AK11" s="17">
        <v>0.211289217677392</v>
      </c>
      <c r="AL11" s="17">
        <v>0.40061322236831298</v>
      </c>
      <c r="AM11" s="17">
        <v>0.33643798174832301</v>
      </c>
      <c r="AN11" s="17">
        <v>0.37541789907005102</v>
      </c>
      <c r="AO11" s="17"/>
      <c r="AP11" s="17">
        <v>0.17998852258890799</v>
      </c>
      <c r="AQ11" s="17">
        <v>0.18725143090711199</v>
      </c>
      <c r="AR11" s="17">
        <v>0.31680228946836803</v>
      </c>
      <c r="AS11" s="17">
        <v>0.26807442717885499</v>
      </c>
      <c r="AT11" s="17">
        <v>0.48203856793076999</v>
      </c>
      <c r="AU11" s="17"/>
      <c r="AV11" s="17">
        <v>0.28395659111855998</v>
      </c>
      <c r="AW11" s="17">
        <v>0.268771020578221</v>
      </c>
      <c r="AX11" s="17">
        <v>0.23286559332950399</v>
      </c>
      <c r="AY11" s="17">
        <v>0.19845713410588101</v>
      </c>
      <c r="AZ11" s="17">
        <v>0.18789427294737801</v>
      </c>
    </row>
    <row r="12" spans="2:52">
      <c r="B12" s="18" t="s">
        <v>115</v>
      </c>
      <c r="C12" s="17">
        <v>0.15273023528569599</v>
      </c>
      <c r="D12" s="17">
        <v>0.13445541721724799</v>
      </c>
      <c r="E12" s="17">
        <v>0.17075084447546399</v>
      </c>
      <c r="F12" s="17"/>
      <c r="G12" s="17">
        <v>0.202694528061822</v>
      </c>
      <c r="H12" s="17">
        <v>0.16331236655206</v>
      </c>
      <c r="I12" s="17">
        <v>0.14621806950510399</v>
      </c>
      <c r="J12" s="17">
        <v>0.14189600799648</v>
      </c>
      <c r="K12" s="17">
        <v>0.14726769204902301</v>
      </c>
      <c r="L12" s="17">
        <v>0.12851817721566899</v>
      </c>
      <c r="M12" s="17"/>
      <c r="N12" s="17">
        <v>0.13163882307841099</v>
      </c>
      <c r="O12" s="17">
        <v>0.15330690237786501</v>
      </c>
      <c r="P12" s="17">
        <v>0.174398754279292</v>
      </c>
      <c r="Q12" s="17">
        <v>0.15933746581918701</v>
      </c>
      <c r="R12" s="17"/>
      <c r="S12" s="17">
        <v>0.204420087627772</v>
      </c>
      <c r="T12" s="17">
        <v>0.14670215564428199</v>
      </c>
      <c r="U12" s="17">
        <v>0.12557729292284001</v>
      </c>
      <c r="V12" s="17">
        <v>0.12442380856256401</v>
      </c>
      <c r="W12" s="17">
        <v>0.26798159045373798</v>
      </c>
      <c r="X12" s="17">
        <v>0.17247626128851301</v>
      </c>
      <c r="Y12" s="17">
        <v>0.16289728483057</v>
      </c>
      <c r="Z12" s="17">
        <v>0.128182543858648</v>
      </c>
      <c r="AA12" s="17">
        <v>0.12634745845842299</v>
      </c>
      <c r="AB12" s="17">
        <v>0.162439306701435</v>
      </c>
      <c r="AC12" s="17">
        <v>8.1535878427973801E-2</v>
      </c>
      <c r="AD12" s="17">
        <v>0</v>
      </c>
      <c r="AE12" s="17"/>
      <c r="AF12" s="17">
        <v>0.17647008949120299</v>
      </c>
      <c r="AG12" s="17">
        <v>0.13899859049763499</v>
      </c>
      <c r="AH12" s="17">
        <v>0.13124439350904399</v>
      </c>
      <c r="AI12" s="17"/>
      <c r="AJ12" s="17">
        <v>0.158975032532544</v>
      </c>
      <c r="AK12" s="17">
        <v>0.14355354325355199</v>
      </c>
      <c r="AL12" s="17">
        <v>0.153795195053468</v>
      </c>
      <c r="AM12" s="17">
        <v>0.28058873496289899</v>
      </c>
      <c r="AN12" s="17">
        <v>0.110078117381681</v>
      </c>
      <c r="AO12" s="17"/>
      <c r="AP12" s="17">
        <v>0.21889693287379</v>
      </c>
      <c r="AQ12" s="17">
        <v>0.153920621488465</v>
      </c>
      <c r="AR12" s="17">
        <v>0.115609947426718</v>
      </c>
      <c r="AS12" s="17">
        <v>0.120958433849465</v>
      </c>
      <c r="AT12" s="17">
        <v>8.2479659162476196E-2</v>
      </c>
      <c r="AU12" s="17"/>
      <c r="AV12" s="17">
        <v>0.11572093103191999</v>
      </c>
      <c r="AW12" s="17">
        <v>0.15698274620948199</v>
      </c>
      <c r="AX12" s="17">
        <v>0.186396171385598</v>
      </c>
      <c r="AY12" s="17">
        <v>0.186711411149457</v>
      </c>
      <c r="AZ12" s="17">
        <v>0.14009719863195799</v>
      </c>
    </row>
    <row r="13" spans="2:52">
      <c r="B13" s="18" t="s">
        <v>116</v>
      </c>
      <c r="C13" s="19">
        <v>4.99488966209546E-2</v>
      </c>
      <c r="D13" s="19">
        <v>5.2107351463440803E-2</v>
      </c>
      <c r="E13" s="19">
        <v>4.7979594588478003E-2</v>
      </c>
      <c r="F13" s="19"/>
      <c r="G13" s="19">
        <v>1.9236241526843501E-2</v>
      </c>
      <c r="H13" s="19">
        <v>2.62646403244222E-2</v>
      </c>
      <c r="I13" s="19">
        <v>4.5522718576130702E-2</v>
      </c>
      <c r="J13" s="19">
        <v>8.2155966305139397E-2</v>
      </c>
      <c r="K13" s="19">
        <v>4.52021462775015E-2</v>
      </c>
      <c r="L13" s="19">
        <v>7.1168476619307003E-2</v>
      </c>
      <c r="M13" s="19"/>
      <c r="N13" s="19">
        <v>5.7822386768179003E-2</v>
      </c>
      <c r="O13" s="19">
        <v>6.2060960157747903E-2</v>
      </c>
      <c r="P13" s="19">
        <v>4.0243895633652202E-2</v>
      </c>
      <c r="Q13" s="19">
        <v>3.7635547295353997E-2</v>
      </c>
      <c r="R13" s="19"/>
      <c r="S13" s="19">
        <v>3.7374414855000197E-2</v>
      </c>
      <c r="T13" s="19">
        <v>6.1036320380452098E-2</v>
      </c>
      <c r="U13" s="19">
        <v>5.1277974584174997E-2</v>
      </c>
      <c r="V13" s="19">
        <v>2.8642972521912499E-2</v>
      </c>
      <c r="W13" s="19">
        <v>4.19858917819836E-2</v>
      </c>
      <c r="X13" s="19">
        <v>9.2788548476399502E-2</v>
      </c>
      <c r="Y13" s="19">
        <v>5.5046636967657499E-2</v>
      </c>
      <c r="Z13" s="19">
        <v>6.6277864599019007E-2</v>
      </c>
      <c r="AA13" s="19">
        <v>4.0692834716575699E-2</v>
      </c>
      <c r="AB13" s="19">
        <v>5.6123691529180099E-2</v>
      </c>
      <c r="AC13" s="19">
        <v>0</v>
      </c>
      <c r="AD13" s="19">
        <v>6.9884669061353794E-2</v>
      </c>
      <c r="AE13" s="19"/>
      <c r="AF13" s="19">
        <v>6.7089385034979701E-2</v>
      </c>
      <c r="AG13" s="19">
        <v>4.7017258300773801E-2</v>
      </c>
      <c r="AH13" s="19">
        <v>4.1413274943786701E-2</v>
      </c>
      <c r="AI13" s="19"/>
      <c r="AJ13" s="19">
        <v>8.9047739621789301E-2</v>
      </c>
      <c r="AK13" s="19">
        <v>3.2653299479502698E-2</v>
      </c>
      <c r="AL13" s="19">
        <v>2.8171021747545599E-2</v>
      </c>
      <c r="AM13" s="19">
        <v>0.12659602977797901</v>
      </c>
      <c r="AN13" s="19">
        <v>3.7591679717174198E-2</v>
      </c>
      <c r="AO13" s="19"/>
      <c r="AP13" s="19">
        <v>0.109574335934207</v>
      </c>
      <c r="AQ13" s="19">
        <v>1.62476811570463E-2</v>
      </c>
      <c r="AR13" s="19">
        <v>7.5867371386558594E-2</v>
      </c>
      <c r="AS13" s="19">
        <v>0.116743171253139</v>
      </c>
      <c r="AT13" s="19">
        <v>0</v>
      </c>
      <c r="AU13" s="19"/>
      <c r="AV13" s="19">
        <v>4.9117514953113103E-2</v>
      </c>
      <c r="AW13" s="19">
        <v>3.5552690835636599E-2</v>
      </c>
      <c r="AX13" s="19">
        <v>5.04305077721032E-2</v>
      </c>
      <c r="AY13" s="19">
        <v>6.2856768779901095E-2</v>
      </c>
      <c r="AZ13" s="19">
        <v>8.7135685609148195E-2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4.2353510656592E-2</v>
      </c>
      <c r="D9" s="17">
        <v>5.4796507662065203E-2</v>
      </c>
      <c r="E9" s="17">
        <v>3.1427277442953101E-2</v>
      </c>
      <c r="F9" s="17"/>
      <c r="G9" s="17">
        <v>9.5605762639189698E-2</v>
      </c>
      <c r="H9" s="17">
        <v>6.8794078939363804E-2</v>
      </c>
      <c r="I9" s="17">
        <v>3.90537363565314E-2</v>
      </c>
      <c r="J9" s="17">
        <v>2.07156342294211E-2</v>
      </c>
      <c r="K9" s="17">
        <v>9.7884525029704097E-3</v>
      </c>
      <c r="L9" s="17">
        <v>2.89504645989659E-2</v>
      </c>
      <c r="M9" s="17"/>
      <c r="N9" s="17">
        <v>7.3365558706041403E-2</v>
      </c>
      <c r="O9" s="17">
        <v>2.5601597265154898E-2</v>
      </c>
      <c r="P9" s="17">
        <v>3.47355852657956E-2</v>
      </c>
      <c r="Q9" s="17">
        <v>2.5931795293905099E-2</v>
      </c>
      <c r="R9" s="17"/>
      <c r="S9" s="17">
        <v>8.5390409197307296E-2</v>
      </c>
      <c r="T9" s="17">
        <v>3.97170523610419E-2</v>
      </c>
      <c r="U9" s="17">
        <v>3.05870028452183E-2</v>
      </c>
      <c r="V9" s="17">
        <v>3.5322563570236901E-2</v>
      </c>
      <c r="W9" s="17">
        <v>1.8312268942942099E-2</v>
      </c>
      <c r="X9" s="17">
        <v>4.02994749070099E-2</v>
      </c>
      <c r="Y9" s="17">
        <v>4.5179852258095302E-2</v>
      </c>
      <c r="Z9" s="17">
        <v>4.6303613407555302E-2</v>
      </c>
      <c r="AA9" s="17">
        <v>4.3720904510403003E-2</v>
      </c>
      <c r="AB9" s="17">
        <v>1.4446808480095601E-2</v>
      </c>
      <c r="AC9" s="17">
        <v>3.2912864684388102E-2</v>
      </c>
      <c r="AD9" s="17">
        <v>3.8601375531289998E-2</v>
      </c>
      <c r="AE9" s="17"/>
      <c r="AF9" s="17">
        <v>3.1814869891090197E-2</v>
      </c>
      <c r="AG9" s="17">
        <v>4.8063080783675001E-2</v>
      </c>
      <c r="AH9" s="17">
        <v>4.3394563188398398E-2</v>
      </c>
      <c r="AI9" s="17"/>
      <c r="AJ9" s="17">
        <v>5.1650358954410301E-2</v>
      </c>
      <c r="AK9" s="17">
        <v>5.2789791784377899E-2</v>
      </c>
      <c r="AL9" s="17">
        <v>2.95889370833201E-2</v>
      </c>
      <c r="AM9" s="17">
        <v>0</v>
      </c>
      <c r="AN9" s="17">
        <v>1.8839974595280799E-2</v>
      </c>
      <c r="AO9" s="17"/>
      <c r="AP9" s="17">
        <v>8.9627388737783295E-2</v>
      </c>
      <c r="AQ9" s="17">
        <v>4.6020420825652199E-2</v>
      </c>
      <c r="AR9" s="17">
        <v>3.06710859400007E-2</v>
      </c>
      <c r="AS9" s="17">
        <v>2.04332667532298E-2</v>
      </c>
      <c r="AT9" s="17">
        <v>1.5070545210129399E-2</v>
      </c>
      <c r="AU9" s="17"/>
      <c r="AV9" s="17">
        <v>3.2982148615405098E-2</v>
      </c>
      <c r="AW9" s="17">
        <v>2.02631181209872E-2</v>
      </c>
      <c r="AX9" s="17">
        <v>4.5013182713797999E-2</v>
      </c>
      <c r="AY9" s="17">
        <v>9.9488160619728705E-2</v>
      </c>
      <c r="AZ9" s="17">
        <v>0.21913102254516501</v>
      </c>
    </row>
    <row r="10" spans="2:52">
      <c r="B10" s="18" t="s">
        <v>379</v>
      </c>
      <c r="C10" s="17">
        <v>0.22222608787655701</v>
      </c>
      <c r="D10" s="17">
        <v>0.206621565489573</v>
      </c>
      <c r="E10" s="17">
        <v>0.23650401146501801</v>
      </c>
      <c r="F10" s="17"/>
      <c r="G10" s="17">
        <v>0.24200474730719099</v>
      </c>
      <c r="H10" s="17">
        <v>0.25242569536695603</v>
      </c>
      <c r="I10" s="17">
        <v>0.22921875595031599</v>
      </c>
      <c r="J10" s="17">
        <v>0.17588022651715901</v>
      </c>
      <c r="K10" s="17">
        <v>0.16872141206456101</v>
      </c>
      <c r="L10" s="17">
        <v>0.25329679930133198</v>
      </c>
      <c r="M10" s="17"/>
      <c r="N10" s="17">
        <v>0.20398883010569999</v>
      </c>
      <c r="O10" s="17">
        <v>0.21505271377258001</v>
      </c>
      <c r="P10" s="17">
        <v>0.246600016813152</v>
      </c>
      <c r="Q10" s="17">
        <v>0.235550487572983</v>
      </c>
      <c r="R10" s="17"/>
      <c r="S10" s="17">
        <v>0.21806227619685201</v>
      </c>
      <c r="T10" s="17">
        <v>0.20162777195461701</v>
      </c>
      <c r="U10" s="17">
        <v>0.19142481124944599</v>
      </c>
      <c r="V10" s="17">
        <v>0.213522282022032</v>
      </c>
      <c r="W10" s="17">
        <v>0.27028534818863897</v>
      </c>
      <c r="X10" s="17">
        <v>0.16575373017651501</v>
      </c>
      <c r="Y10" s="17">
        <v>0.236713908783942</v>
      </c>
      <c r="Z10" s="17">
        <v>0.30617907771434</v>
      </c>
      <c r="AA10" s="17">
        <v>0.26761190430868098</v>
      </c>
      <c r="AB10" s="17">
        <v>0.20783617084878001</v>
      </c>
      <c r="AC10" s="17">
        <v>0.18123676868479499</v>
      </c>
      <c r="AD10" s="17">
        <v>0.26028019763236698</v>
      </c>
      <c r="AE10" s="17"/>
      <c r="AF10" s="17">
        <v>0.26380069649964799</v>
      </c>
      <c r="AG10" s="17">
        <v>0.18943418069804599</v>
      </c>
      <c r="AH10" s="17">
        <v>0.21893275041593099</v>
      </c>
      <c r="AI10" s="17"/>
      <c r="AJ10" s="17">
        <v>0.27249551687339402</v>
      </c>
      <c r="AK10" s="17">
        <v>0.20837751398365001</v>
      </c>
      <c r="AL10" s="17">
        <v>0.14459356555337399</v>
      </c>
      <c r="AM10" s="17">
        <v>0.17411284308155101</v>
      </c>
      <c r="AN10" s="17">
        <v>0.19724826892873901</v>
      </c>
      <c r="AO10" s="17"/>
      <c r="AP10" s="17">
        <v>0.31662178981991901</v>
      </c>
      <c r="AQ10" s="17">
        <v>0.23038146023432601</v>
      </c>
      <c r="AR10" s="17">
        <v>0.161773928691819</v>
      </c>
      <c r="AS10" s="17">
        <v>0.18708108771690499</v>
      </c>
      <c r="AT10" s="17">
        <v>0.18791830351185601</v>
      </c>
      <c r="AU10" s="17"/>
      <c r="AV10" s="17">
        <v>0.19752502628501001</v>
      </c>
      <c r="AW10" s="17">
        <v>0.22570855075506899</v>
      </c>
      <c r="AX10" s="17">
        <v>0.226158801409159</v>
      </c>
      <c r="AY10" s="17">
        <v>0.21219903074351801</v>
      </c>
      <c r="AZ10" s="17">
        <v>9.5631001030131196E-2</v>
      </c>
    </row>
    <row r="11" spans="2:52">
      <c r="B11" s="18" t="s">
        <v>380</v>
      </c>
      <c r="C11" s="17">
        <v>0.392707402551002</v>
      </c>
      <c r="D11" s="17">
        <v>0.41716883128383198</v>
      </c>
      <c r="E11" s="17">
        <v>0.37205343185864598</v>
      </c>
      <c r="F11" s="17"/>
      <c r="G11" s="17">
        <v>0.308228960141254</v>
      </c>
      <c r="H11" s="17">
        <v>0.34138607965673401</v>
      </c>
      <c r="I11" s="17">
        <v>0.40840179602769799</v>
      </c>
      <c r="J11" s="17">
        <v>0.41869624058963101</v>
      </c>
      <c r="K11" s="17">
        <v>0.447137854156343</v>
      </c>
      <c r="L11" s="17">
        <v>0.418145040159635</v>
      </c>
      <c r="M11" s="17"/>
      <c r="N11" s="17">
        <v>0.41301670248942102</v>
      </c>
      <c r="O11" s="17">
        <v>0.40653445649904502</v>
      </c>
      <c r="P11" s="17">
        <v>0.38846411799802999</v>
      </c>
      <c r="Q11" s="17">
        <v>0.34720115414413699</v>
      </c>
      <c r="R11" s="17"/>
      <c r="S11" s="17">
        <v>0.37362000529781397</v>
      </c>
      <c r="T11" s="17">
        <v>0.37038052881739397</v>
      </c>
      <c r="U11" s="17">
        <v>0.41059369234648402</v>
      </c>
      <c r="V11" s="17">
        <v>0.46956281095962399</v>
      </c>
      <c r="W11" s="17">
        <v>0.47660714890135297</v>
      </c>
      <c r="X11" s="17">
        <v>0.37825775019973701</v>
      </c>
      <c r="Y11" s="17">
        <v>0.39646697864082697</v>
      </c>
      <c r="Z11" s="17">
        <v>0.33617788485188199</v>
      </c>
      <c r="AA11" s="17">
        <v>0.34253190434116199</v>
      </c>
      <c r="AB11" s="17">
        <v>0.35192886202059098</v>
      </c>
      <c r="AC11" s="17">
        <v>0.49348467014011999</v>
      </c>
      <c r="AD11" s="17">
        <v>0.34181846684893502</v>
      </c>
      <c r="AE11" s="17"/>
      <c r="AF11" s="17">
        <v>0.41796376200529201</v>
      </c>
      <c r="AG11" s="17">
        <v>0.413387869456038</v>
      </c>
      <c r="AH11" s="17">
        <v>0.32922007544599002</v>
      </c>
      <c r="AI11" s="17"/>
      <c r="AJ11" s="17">
        <v>0.43003017225755602</v>
      </c>
      <c r="AK11" s="17">
        <v>0.37348945305099801</v>
      </c>
      <c r="AL11" s="17">
        <v>0.48003400842177202</v>
      </c>
      <c r="AM11" s="17">
        <v>0.32011215198632997</v>
      </c>
      <c r="AN11" s="17">
        <v>0.354920616665376</v>
      </c>
      <c r="AO11" s="17"/>
      <c r="AP11" s="17">
        <v>0.42286732148878797</v>
      </c>
      <c r="AQ11" s="17">
        <v>0.38643281224916298</v>
      </c>
      <c r="AR11" s="17">
        <v>0.40959525654435203</v>
      </c>
      <c r="AS11" s="17">
        <v>0.42359303115574998</v>
      </c>
      <c r="AT11" s="17">
        <v>0.37246715784222301</v>
      </c>
      <c r="AU11" s="17"/>
      <c r="AV11" s="17">
        <v>0.39737581218046197</v>
      </c>
      <c r="AW11" s="17">
        <v>0.40040104629148399</v>
      </c>
      <c r="AX11" s="17">
        <v>0.41467104591313197</v>
      </c>
      <c r="AY11" s="17">
        <v>0.37047363778251702</v>
      </c>
      <c r="AZ11" s="17">
        <v>0.22352457005680501</v>
      </c>
    </row>
    <row r="12" spans="2:52">
      <c r="B12" s="18" t="s">
        <v>381</v>
      </c>
      <c r="C12" s="17">
        <v>0.138476367736379</v>
      </c>
      <c r="D12" s="17">
        <v>0.14637525194175</v>
      </c>
      <c r="E12" s="17">
        <v>0.13059700551866299</v>
      </c>
      <c r="F12" s="17"/>
      <c r="G12" s="17">
        <v>0.169837308229565</v>
      </c>
      <c r="H12" s="17">
        <v>0.139213254238468</v>
      </c>
      <c r="I12" s="17">
        <v>0.12739775621673199</v>
      </c>
      <c r="J12" s="17">
        <v>0.14689382196311099</v>
      </c>
      <c r="K12" s="17">
        <v>0.16537617562419399</v>
      </c>
      <c r="L12" s="17">
        <v>0.10204549955714901</v>
      </c>
      <c r="M12" s="17"/>
      <c r="N12" s="17">
        <v>0.14064663057006099</v>
      </c>
      <c r="O12" s="17">
        <v>0.14499118817463799</v>
      </c>
      <c r="P12" s="17">
        <v>0.14586714969724701</v>
      </c>
      <c r="Q12" s="17">
        <v>0.119810452902075</v>
      </c>
      <c r="R12" s="17"/>
      <c r="S12" s="17">
        <v>0.14202333894258001</v>
      </c>
      <c r="T12" s="17">
        <v>0.14820379473391901</v>
      </c>
      <c r="U12" s="17">
        <v>0.14918444606775699</v>
      </c>
      <c r="V12" s="17">
        <v>8.1055197916783797E-2</v>
      </c>
      <c r="W12" s="17">
        <v>0.114324035053912</v>
      </c>
      <c r="X12" s="17">
        <v>0.18971043330632001</v>
      </c>
      <c r="Y12" s="17">
        <v>0.124460946455919</v>
      </c>
      <c r="Z12" s="17">
        <v>0.146863970797705</v>
      </c>
      <c r="AA12" s="17">
        <v>0.13851549410317199</v>
      </c>
      <c r="AB12" s="17">
        <v>0.17607279394768199</v>
      </c>
      <c r="AC12" s="17">
        <v>9.8984761618353803E-2</v>
      </c>
      <c r="AD12" s="17">
        <v>0.119798274314258</v>
      </c>
      <c r="AE12" s="17"/>
      <c r="AF12" s="17">
        <v>9.7902039879190994E-2</v>
      </c>
      <c r="AG12" s="17">
        <v>0.17224822085805799</v>
      </c>
      <c r="AH12" s="17">
        <v>0.107465446885449</v>
      </c>
      <c r="AI12" s="17"/>
      <c r="AJ12" s="17">
        <v>9.8916361054745106E-2</v>
      </c>
      <c r="AK12" s="17">
        <v>0.17368500645884599</v>
      </c>
      <c r="AL12" s="17">
        <v>0.12281215969824</v>
      </c>
      <c r="AM12" s="17">
        <v>0.23287772711458099</v>
      </c>
      <c r="AN12" s="17">
        <v>0.10824457036669199</v>
      </c>
      <c r="AO12" s="17"/>
      <c r="AP12" s="17">
        <v>7.8443900222617394E-2</v>
      </c>
      <c r="AQ12" s="17">
        <v>0.168568665389074</v>
      </c>
      <c r="AR12" s="17">
        <v>0.1645153986699</v>
      </c>
      <c r="AS12" s="17">
        <v>0.13725591406151699</v>
      </c>
      <c r="AT12" s="17">
        <v>8.09148053145268E-2</v>
      </c>
      <c r="AU12" s="17"/>
      <c r="AV12" s="17">
        <v>0.129727424770262</v>
      </c>
      <c r="AW12" s="17">
        <v>0.13603911567528801</v>
      </c>
      <c r="AX12" s="17">
        <v>0.14341712250531999</v>
      </c>
      <c r="AY12" s="17">
        <v>0.15751176576854101</v>
      </c>
      <c r="AZ12" s="17">
        <v>0.20581321512357101</v>
      </c>
    </row>
    <row r="13" spans="2:52">
      <c r="B13" s="18" t="s">
        <v>382</v>
      </c>
      <c r="C13" s="17">
        <v>4.8227583907133102E-2</v>
      </c>
      <c r="D13" s="17">
        <v>5.4710180962966197E-2</v>
      </c>
      <c r="E13" s="17">
        <v>4.27529146158587E-2</v>
      </c>
      <c r="F13" s="17"/>
      <c r="G13" s="17">
        <v>4.6022996783451203E-2</v>
      </c>
      <c r="H13" s="17">
        <v>4.7336139183192003E-2</v>
      </c>
      <c r="I13" s="17">
        <v>5.6044799945942698E-2</v>
      </c>
      <c r="J13" s="17">
        <v>5.9822938805091701E-2</v>
      </c>
      <c r="K13" s="17">
        <v>4.9466371046762998E-2</v>
      </c>
      <c r="L13" s="17">
        <v>3.3432479796648297E-2</v>
      </c>
      <c r="M13" s="17"/>
      <c r="N13" s="17">
        <v>3.0663356101594399E-2</v>
      </c>
      <c r="O13" s="17">
        <v>3.75912651502813E-2</v>
      </c>
      <c r="P13" s="17">
        <v>4.5438983011635903E-2</v>
      </c>
      <c r="Q13" s="17">
        <v>9.2084454792960194E-2</v>
      </c>
      <c r="R13" s="17"/>
      <c r="S13" s="17">
        <v>3.6371161389500098E-2</v>
      </c>
      <c r="T13" s="17">
        <v>5.8349427586989702E-2</v>
      </c>
      <c r="U13" s="17">
        <v>5.0784387072659899E-2</v>
      </c>
      <c r="V13" s="17">
        <v>5.5477067190044499E-2</v>
      </c>
      <c r="W13" s="17">
        <v>7.2137036162306803E-3</v>
      </c>
      <c r="X13" s="17">
        <v>6.7768000295117994E-2</v>
      </c>
      <c r="Y13" s="17">
        <v>4.0107790711324802E-2</v>
      </c>
      <c r="Z13" s="17">
        <v>7.39357598775503E-2</v>
      </c>
      <c r="AA13" s="17">
        <v>5.8274213996408801E-2</v>
      </c>
      <c r="AB13" s="17">
        <v>3.3770993151931002E-2</v>
      </c>
      <c r="AC13" s="17">
        <v>3.6765319643529699E-2</v>
      </c>
      <c r="AD13" s="17">
        <v>0.11141068891467799</v>
      </c>
      <c r="AE13" s="17"/>
      <c r="AF13" s="17">
        <v>4.8731041847430601E-2</v>
      </c>
      <c r="AG13" s="17">
        <v>3.74413574282626E-2</v>
      </c>
      <c r="AH13" s="17">
        <v>6.8371579149706402E-2</v>
      </c>
      <c r="AI13" s="17"/>
      <c r="AJ13" s="17">
        <v>1.6719253162448801E-2</v>
      </c>
      <c r="AK13" s="17">
        <v>6.5971669117382503E-2</v>
      </c>
      <c r="AL13" s="17">
        <v>6.5051704132614796E-2</v>
      </c>
      <c r="AM13" s="17">
        <v>3.4677968265112498E-2</v>
      </c>
      <c r="AN13" s="17">
        <v>6.2548160435546604E-2</v>
      </c>
      <c r="AO13" s="17"/>
      <c r="AP13" s="17">
        <v>5.2362070238272801E-3</v>
      </c>
      <c r="AQ13" s="17">
        <v>4.9103229116706198E-2</v>
      </c>
      <c r="AR13" s="17">
        <v>3.7857975989632302E-2</v>
      </c>
      <c r="AS13" s="17">
        <v>7.9503885938392402E-2</v>
      </c>
      <c r="AT13" s="17">
        <v>3.3269772099045303E-2</v>
      </c>
      <c r="AU13" s="17"/>
      <c r="AV13" s="17">
        <v>5.9716219119746602E-2</v>
      </c>
      <c r="AW13" s="17">
        <v>3.8758857617078098E-2</v>
      </c>
      <c r="AX13" s="17">
        <v>3.70907127387059E-2</v>
      </c>
      <c r="AY13" s="17">
        <v>5.7923842641801497E-2</v>
      </c>
      <c r="AZ13" s="17">
        <v>8.5988107643564501E-2</v>
      </c>
    </row>
    <row r="14" spans="2:52">
      <c r="B14" s="18" t="s">
        <v>107</v>
      </c>
      <c r="C14" s="19">
        <v>0.156009047272337</v>
      </c>
      <c r="D14" s="19">
        <v>0.120327662659814</v>
      </c>
      <c r="E14" s="19">
        <v>0.18666535909886101</v>
      </c>
      <c r="F14" s="19"/>
      <c r="G14" s="19">
        <v>0.13830022489934901</v>
      </c>
      <c r="H14" s="19">
        <v>0.15084475261528599</v>
      </c>
      <c r="I14" s="19">
        <v>0.13988315550277899</v>
      </c>
      <c r="J14" s="19">
        <v>0.17799113789558599</v>
      </c>
      <c r="K14" s="19">
        <v>0.15950973460516801</v>
      </c>
      <c r="L14" s="19">
        <v>0.16412971658627001</v>
      </c>
      <c r="M14" s="19"/>
      <c r="N14" s="19">
        <v>0.13831892202718299</v>
      </c>
      <c r="O14" s="19">
        <v>0.17022877913830201</v>
      </c>
      <c r="P14" s="19">
        <v>0.13889414721413901</v>
      </c>
      <c r="Q14" s="19">
        <v>0.17942165529394</v>
      </c>
      <c r="R14" s="19"/>
      <c r="S14" s="19">
        <v>0.144532808975948</v>
      </c>
      <c r="T14" s="19">
        <v>0.18172142454603801</v>
      </c>
      <c r="U14" s="19">
        <v>0.16742566041843401</v>
      </c>
      <c r="V14" s="19">
        <v>0.14506007834127899</v>
      </c>
      <c r="W14" s="19">
        <v>0.113257495296923</v>
      </c>
      <c r="X14" s="19">
        <v>0.15821061111529999</v>
      </c>
      <c r="Y14" s="19">
        <v>0.15707052314989201</v>
      </c>
      <c r="Z14" s="19">
        <v>9.0539693350966302E-2</v>
      </c>
      <c r="AA14" s="19">
        <v>0.14934557874017301</v>
      </c>
      <c r="AB14" s="19">
        <v>0.215944371550921</v>
      </c>
      <c r="AC14" s="19">
        <v>0.15661561522881301</v>
      </c>
      <c r="AD14" s="19">
        <v>0.12809099675847199</v>
      </c>
      <c r="AE14" s="19"/>
      <c r="AF14" s="19">
        <v>0.13978758987734799</v>
      </c>
      <c r="AG14" s="19">
        <v>0.13942529077592</v>
      </c>
      <c r="AH14" s="19">
        <v>0.232615584914525</v>
      </c>
      <c r="AI14" s="19"/>
      <c r="AJ14" s="19">
        <v>0.130188337697446</v>
      </c>
      <c r="AK14" s="19">
        <v>0.125686565604746</v>
      </c>
      <c r="AL14" s="19">
        <v>0.157919625110679</v>
      </c>
      <c r="AM14" s="19">
        <v>0.23821930955242601</v>
      </c>
      <c r="AN14" s="19">
        <v>0.25819840900836599</v>
      </c>
      <c r="AO14" s="19"/>
      <c r="AP14" s="19">
        <v>8.7203392707065605E-2</v>
      </c>
      <c r="AQ14" s="19">
        <v>0.119493412185078</v>
      </c>
      <c r="AR14" s="19">
        <v>0.19558635416429601</v>
      </c>
      <c r="AS14" s="19">
        <v>0.152132814374207</v>
      </c>
      <c r="AT14" s="19">
        <v>0.31035941602222</v>
      </c>
      <c r="AU14" s="19"/>
      <c r="AV14" s="19">
        <v>0.18267336902911399</v>
      </c>
      <c r="AW14" s="19">
        <v>0.17882931154009399</v>
      </c>
      <c r="AX14" s="19">
        <v>0.13364913471988599</v>
      </c>
      <c r="AY14" s="19">
        <v>0.10240356244389399</v>
      </c>
      <c r="AZ14" s="19">
        <v>0.16991208360076299</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3.6762616777950299E-2</v>
      </c>
      <c r="D9" s="17">
        <v>4.91702258186094E-2</v>
      </c>
      <c r="E9" s="17">
        <v>2.5821933311613102E-2</v>
      </c>
      <c r="F9" s="17"/>
      <c r="G9" s="17">
        <v>0.102730153487382</v>
      </c>
      <c r="H9" s="17">
        <v>7.5960648294175495E-2</v>
      </c>
      <c r="I9" s="17">
        <v>3.6877481938906602E-2</v>
      </c>
      <c r="J9" s="17">
        <v>7.1716412906301999E-3</v>
      </c>
      <c r="K9" s="17">
        <v>1.3008871841133101E-2</v>
      </c>
      <c r="L9" s="17">
        <v>2.8597538859552098E-3</v>
      </c>
      <c r="M9" s="17"/>
      <c r="N9" s="17">
        <v>5.3585521926473402E-2</v>
      </c>
      <c r="O9" s="17">
        <v>1.9207611635842999E-2</v>
      </c>
      <c r="P9" s="17">
        <v>5.1781178865928701E-2</v>
      </c>
      <c r="Q9" s="17">
        <v>2.1775118541945901E-2</v>
      </c>
      <c r="R9" s="17"/>
      <c r="S9" s="17">
        <v>9.1553792353925204E-2</v>
      </c>
      <c r="T9" s="17">
        <v>1.5656442289653499E-2</v>
      </c>
      <c r="U9" s="17">
        <v>3.09113940010287E-2</v>
      </c>
      <c r="V9" s="17">
        <v>3.9820804252359399E-2</v>
      </c>
      <c r="W9" s="17">
        <v>3.4249652899296101E-2</v>
      </c>
      <c r="X9" s="17">
        <v>4.2960391859156399E-2</v>
      </c>
      <c r="Y9" s="17">
        <v>3.3346974749973599E-2</v>
      </c>
      <c r="Z9" s="17">
        <v>2.4200285875358E-2</v>
      </c>
      <c r="AA9" s="17">
        <v>2.38541766403704E-2</v>
      </c>
      <c r="AB9" s="17">
        <v>1.6751121866740399E-2</v>
      </c>
      <c r="AC9" s="17">
        <v>8.5416753989774694E-3</v>
      </c>
      <c r="AD9" s="17">
        <v>3.8459262223846102E-2</v>
      </c>
      <c r="AE9" s="17"/>
      <c r="AF9" s="17">
        <v>2.73640451526895E-2</v>
      </c>
      <c r="AG9" s="17">
        <v>3.5106017231424397E-2</v>
      </c>
      <c r="AH9" s="17">
        <v>5.2224798094669102E-2</v>
      </c>
      <c r="AI9" s="17"/>
      <c r="AJ9" s="17">
        <v>4.8718612815320098E-2</v>
      </c>
      <c r="AK9" s="17">
        <v>3.7809121800521199E-2</v>
      </c>
      <c r="AL9" s="17">
        <v>2.7400635200653198E-2</v>
      </c>
      <c r="AM9" s="17">
        <v>3.6542159550779899E-2</v>
      </c>
      <c r="AN9" s="17">
        <v>1.1051947746622401E-2</v>
      </c>
      <c r="AO9" s="17"/>
      <c r="AP9" s="17">
        <v>6.7010839981802503E-2</v>
      </c>
      <c r="AQ9" s="17">
        <v>4.1090526661709398E-2</v>
      </c>
      <c r="AR9" s="17">
        <v>2.68433998010396E-2</v>
      </c>
      <c r="AS9" s="17">
        <v>2.6010842904787199E-2</v>
      </c>
      <c r="AT9" s="17">
        <v>1.7913923962714101E-2</v>
      </c>
      <c r="AU9" s="17"/>
      <c r="AV9" s="17">
        <v>2.1502808669134899E-2</v>
      </c>
      <c r="AW9" s="17">
        <v>1.6894303459504999E-2</v>
      </c>
      <c r="AX9" s="17">
        <v>4.4495447159969399E-2</v>
      </c>
      <c r="AY9" s="17">
        <v>9.2501617075788203E-2</v>
      </c>
      <c r="AZ9" s="17">
        <v>0.18753844072536199</v>
      </c>
    </row>
    <row r="10" spans="2:52">
      <c r="B10" s="18" t="s">
        <v>379</v>
      </c>
      <c r="C10" s="17">
        <v>0.11194257156382501</v>
      </c>
      <c r="D10" s="17">
        <v>0.119943154099671</v>
      </c>
      <c r="E10" s="17">
        <v>0.104825885140898</v>
      </c>
      <c r="F10" s="17"/>
      <c r="G10" s="17">
        <v>0.156813975711287</v>
      </c>
      <c r="H10" s="17">
        <v>0.19457859438713901</v>
      </c>
      <c r="I10" s="17">
        <v>0.140263339001862</v>
      </c>
      <c r="J10" s="17">
        <v>8.9751563786303598E-2</v>
      </c>
      <c r="K10" s="17">
        <v>5.8265708426164298E-2</v>
      </c>
      <c r="L10" s="17">
        <v>4.6677762606711901E-2</v>
      </c>
      <c r="M10" s="17"/>
      <c r="N10" s="17">
        <v>0.121001594286638</v>
      </c>
      <c r="O10" s="17">
        <v>0.112024363118509</v>
      </c>
      <c r="P10" s="17">
        <v>0.10663572131413</v>
      </c>
      <c r="Q10" s="17">
        <v>0.102715482540974</v>
      </c>
      <c r="R10" s="17"/>
      <c r="S10" s="17">
        <v>0.17090123789387901</v>
      </c>
      <c r="T10" s="17">
        <v>0.109084398087052</v>
      </c>
      <c r="U10" s="17">
        <v>6.3219250447714107E-2</v>
      </c>
      <c r="V10" s="17">
        <v>9.5510679161425693E-2</v>
      </c>
      <c r="W10" s="17">
        <v>0.12065034853729401</v>
      </c>
      <c r="X10" s="17">
        <v>8.0871596196572498E-2</v>
      </c>
      <c r="Y10" s="17">
        <v>0.107313206713554</v>
      </c>
      <c r="Z10" s="17">
        <v>0.154575165187292</v>
      </c>
      <c r="AA10" s="17">
        <v>0.102218394861133</v>
      </c>
      <c r="AB10" s="17">
        <v>0.10988011202029201</v>
      </c>
      <c r="AC10" s="17">
        <v>0.113374330322678</v>
      </c>
      <c r="AD10" s="17">
        <v>5.9856387991071597E-2</v>
      </c>
      <c r="AE10" s="17"/>
      <c r="AF10" s="17">
        <v>0.106292037518485</v>
      </c>
      <c r="AG10" s="17">
        <v>0.10115126583844999</v>
      </c>
      <c r="AH10" s="17">
        <v>0.125618220858387</v>
      </c>
      <c r="AI10" s="17"/>
      <c r="AJ10" s="17">
        <v>0.112013086898476</v>
      </c>
      <c r="AK10" s="17">
        <v>0.14040221079450699</v>
      </c>
      <c r="AL10" s="17">
        <v>6.0523950671082301E-2</v>
      </c>
      <c r="AM10" s="17">
        <v>0</v>
      </c>
      <c r="AN10" s="17">
        <v>8.2473588397717595E-2</v>
      </c>
      <c r="AO10" s="17"/>
      <c r="AP10" s="17">
        <v>0.18356084919287</v>
      </c>
      <c r="AQ10" s="17">
        <v>0.14003553437615299</v>
      </c>
      <c r="AR10" s="17">
        <v>6.7405901509326502E-2</v>
      </c>
      <c r="AS10" s="17">
        <v>2.18001401863702E-2</v>
      </c>
      <c r="AT10" s="17">
        <v>5.2003859312113397E-2</v>
      </c>
      <c r="AU10" s="17"/>
      <c r="AV10" s="17">
        <v>0.10868869881608501</v>
      </c>
      <c r="AW10" s="17">
        <v>8.6745716107498802E-2</v>
      </c>
      <c r="AX10" s="17">
        <v>0.13502439665673599</v>
      </c>
      <c r="AY10" s="17">
        <v>0.157316738326744</v>
      </c>
      <c r="AZ10" s="17">
        <v>0.13182401348131101</v>
      </c>
    </row>
    <row r="11" spans="2:52">
      <c r="B11" s="18" t="s">
        <v>380</v>
      </c>
      <c r="C11" s="17">
        <v>0.27880181713532498</v>
      </c>
      <c r="D11" s="17">
        <v>0.23248172636400699</v>
      </c>
      <c r="E11" s="17">
        <v>0.32036397766196401</v>
      </c>
      <c r="F11" s="17"/>
      <c r="G11" s="17">
        <v>0.30596254718789501</v>
      </c>
      <c r="H11" s="17">
        <v>0.29753594458751698</v>
      </c>
      <c r="I11" s="17">
        <v>0.369841408587335</v>
      </c>
      <c r="J11" s="17">
        <v>0.29514517074426599</v>
      </c>
      <c r="K11" s="17">
        <v>0.22963580818264101</v>
      </c>
      <c r="L11" s="17">
        <v>0.190126647926562</v>
      </c>
      <c r="M11" s="17"/>
      <c r="N11" s="17">
        <v>0.26162140483326002</v>
      </c>
      <c r="O11" s="17">
        <v>0.29643160999943302</v>
      </c>
      <c r="P11" s="17">
        <v>0.277326295633395</v>
      </c>
      <c r="Q11" s="17">
        <v>0.28477660448250702</v>
      </c>
      <c r="R11" s="17"/>
      <c r="S11" s="17">
        <v>0.25104251572699499</v>
      </c>
      <c r="T11" s="17">
        <v>0.26783778780359502</v>
      </c>
      <c r="U11" s="17">
        <v>0.21250196922151601</v>
      </c>
      <c r="V11" s="17">
        <v>0.31390912689821598</v>
      </c>
      <c r="W11" s="17">
        <v>0.30689238683367398</v>
      </c>
      <c r="X11" s="17">
        <v>0.28890539112479002</v>
      </c>
      <c r="Y11" s="17">
        <v>0.34101911540895002</v>
      </c>
      <c r="Z11" s="17">
        <v>0.225785522067944</v>
      </c>
      <c r="AA11" s="17">
        <v>0.27050615067469003</v>
      </c>
      <c r="AB11" s="17">
        <v>0.30226121082873297</v>
      </c>
      <c r="AC11" s="17">
        <v>0.27137094061491102</v>
      </c>
      <c r="AD11" s="17">
        <v>0.32659514628151098</v>
      </c>
      <c r="AE11" s="17"/>
      <c r="AF11" s="17">
        <v>0.24166137230065299</v>
      </c>
      <c r="AG11" s="17">
        <v>0.30160882348699403</v>
      </c>
      <c r="AH11" s="17">
        <v>0.27920558423150799</v>
      </c>
      <c r="AI11" s="17"/>
      <c r="AJ11" s="17">
        <v>0.241416296033787</v>
      </c>
      <c r="AK11" s="17">
        <v>0.31489002644695502</v>
      </c>
      <c r="AL11" s="17">
        <v>0.317234276518291</v>
      </c>
      <c r="AM11" s="17">
        <v>0.29880401234672199</v>
      </c>
      <c r="AN11" s="17">
        <v>0.30824993070131101</v>
      </c>
      <c r="AO11" s="17"/>
      <c r="AP11" s="17">
        <v>0.26419507684079702</v>
      </c>
      <c r="AQ11" s="17">
        <v>0.308397876070442</v>
      </c>
      <c r="AR11" s="17">
        <v>0.28046157612228201</v>
      </c>
      <c r="AS11" s="17">
        <v>0.19267305027560599</v>
      </c>
      <c r="AT11" s="17">
        <v>0.27832868422228701</v>
      </c>
      <c r="AU11" s="17"/>
      <c r="AV11" s="17">
        <v>0.25990575093810098</v>
      </c>
      <c r="AW11" s="17">
        <v>0.28586354916567402</v>
      </c>
      <c r="AX11" s="17">
        <v>0.29647413694423602</v>
      </c>
      <c r="AY11" s="17">
        <v>0.26018741876637802</v>
      </c>
      <c r="AZ11" s="17">
        <v>0.244223896563763</v>
      </c>
    </row>
    <row r="12" spans="2:52">
      <c r="B12" s="18" t="s">
        <v>381</v>
      </c>
      <c r="C12" s="17">
        <v>0.286828358737581</v>
      </c>
      <c r="D12" s="17">
        <v>0.31291165291196299</v>
      </c>
      <c r="E12" s="17">
        <v>0.262856786403317</v>
      </c>
      <c r="F12" s="17"/>
      <c r="G12" s="17">
        <v>0.188894886280222</v>
      </c>
      <c r="H12" s="17">
        <v>0.18032624322219301</v>
      </c>
      <c r="I12" s="17">
        <v>0.20050619168776501</v>
      </c>
      <c r="J12" s="17">
        <v>0.301225919839752</v>
      </c>
      <c r="K12" s="17">
        <v>0.367024177470886</v>
      </c>
      <c r="L12" s="17">
        <v>0.44223190425471298</v>
      </c>
      <c r="M12" s="17"/>
      <c r="N12" s="17">
        <v>0.30045259412043401</v>
      </c>
      <c r="O12" s="17">
        <v>0.275811336846008</v>
      </c>
      <c r="P12" s="17">
        <v>0.30594757519461702</v>
      </c>
      <c r="Q12" s="17">
        <v>0.26365993352661699</v>
      </c>
      <c r="R12" s="17"/>
      <c r="S12" s="17">
        <v>0.209781528507827</v>
      </c>
      <c r="T12" s="17">
        <v>0.30047400573698801</v>
      </c>
      <c r="U12" s="17">
        <v>0.330899902057182</v>
      </c>
      <c r="V12" s="17">
        <v>0.24030830244657</v>
      </c>
      <c r="W12" s="17">
        <v>0.31110670710551702</v>
      </c>
      <c r="X12" s="17">
        <v>0.28412890744344799</v>
      </c>
      <c r="Y12" s="17">
        <v>0.26695435604505202</v>
      </c>
      <c r="Z12" s="17">
        <v>0.40328838826373198</v>
      </c>
      <c r="AA12" s="17">
        <v>0.28936453216520902</v>
      </c>
      <c r="AB12" s="17">
        <v>0.32726808549453701</v>
      </c>
      <c r="AC12" s="17">
        <v>0.38748319297073602</v>
      </c>
      <c r="AD12" s="17">
        <v>0.15018789769573099</v>
      </c>
      <c r="AE12" s="17"/>
      <c r="AF12" s="17">
        <v>0.33506566521939901</v>
      </c>
      <c r="AG12" s="17">
        <v>0.30614854503898198</v>
      </c>
      <c r="AH12" s="17">
        <v>0.20955040038356099</v>
      </c>
      <c r="AI12" s="17"/>
      <c r="AJ12" s="17">
        <v>0.33588697476875501</v>
      </c>
      <c r="AK12" s="17">
        <v>0.25894052948291002</v>
      </c>
      <c r="AL12" s="17">
        <v>0.33812319891147402</v>
      </c>
      <c r="AM12" s="17">
        <v>0.25037445617981502</v>
      </c>
      <c r="AN12" s="17">
        <v>0.232826824208415</v>
      </c>
      <c r="AO12" s="17"/>
      <c r="AP12" s="17">
        <v>0.317665178739447</v>
      </c>
      <c r="AQ12" s="17">
        <v>0.24796219998212299</v>
      </c>
      <c r="AR12" s="17">
        <v>0.31885569636953398</v>
      </c>
      <c r="AS12" s="17">
        <v>0.37764088116022498</v>
      </c>
      <c r="AT12" s="17">
        <v>0.31536788005423999</v>
      </c>
      <c r="AU12" s="17"/>
      <c r="AV12" s="17">
        <v>0.32641890398694001</v>
      </c>
      <c r="AW12" s="17">
        <v>0.29023397352536701</v>
      </c>
      <c r="AX12" s="17">
        <v>0.25472509919250702</v>
      </c>
      <c r="AY12" s="17">
        <v>0.25404919042850499</v>
      </c>
      <c r="AZ12" s="17">
        <v>0.16095781006622301</v>
      </c>
    </row>
    <row r="13" spans="2:52">
      <c r="B13" s="18" t="s">
        <v>382</v>
      </c>
      <c r="C13" s="17">
        <v>0.18125149505950799</v>
      </c>
      <c r="D13" s="17">
        <v>0.220813860479357</v>
      </c>
      <c r="E13" s="17">
        <v>0.14585442608815599</v>
      </c>
      <c r="F13" s="17"/>
      <c r="G13" s="17">
        <v>7.2901289214863801E-2</v>
      </c>
      <c r="H13" s="17">
        <v>0.108549139054104</v>
      </c>
      <c r="I13" s="17">
        <v>0.12929068865292501</v>
      </c>
      <c r="J13" s="17">
        <v>0.214832100633537</v>
      </c>
      <c r="K13" s="17">
        <v>0.277920053432196</v>
      </c>
      <c r="L13" s="17">
        <v>0.26074833499501499</v>
      </c>
      <c r="M13" s="17"/>
      <c r="N13" s="17">
        <v>0.18744665832431701</v>
      </c>
      <c r="O13" s="17">
        <v>0.174540886551494</v>
      </c>
      <c r="P13" s="17">
        <v>0.17200257682786199</v>
      </c>
      <c r="Q13" s="17">
        <v>0.184875863913748</v>
      </c>
      <c r="R13" s="17"/>
      <c r="S13" s="17">
        <v>0.136892712809009</v>
      </c>
      <c r="T13" s="17">
        <v>0.212155168179227</v>
      </c>
      <c r="U13" s="17">
        <v>0.25181975702760001</v>
      </c>
      <c r="V13" s="17">
        <v>0.18934776666431299</v>
      </c>
      <c r="W13" s="17">
        <v>0.16622255717496701</v>
      </c>
      <c r="X13" s="17">
        <v>0.17422685142685401</v>
      </c>
      <c r="Y13" s="17">
        <v>0.158581536790255</v>
      </c>
      <c r="Z13" s="17">
        <v>0.16778145485155899</v>
      </c>
      <c r="AA13" s="17">
        <v>0.189213631754068</v>
      </c>
      <c r="AB13" s="17">
        <v>0.167860130700863</v>
      </c>
      <c r="AC13" s="17">
        <v>0.123279588775006</v>
      </c>
      <c r="AD13" s="17">
        <v>0.31399779751397799</v>
      </c>
      <c r="AE13" s="17"/>
      <c r="AF13" s="17">
        <v>0.23882703697548099</v>
      </c>
      <c r="AG13" s="17">
        <v>0.16593341668362699</v>
      </c>
      <c r="AH13" s="17">
        <v>0.15575104381709401</v>
      </c>
      <c r="AI13" s="17"/>
      <c r="AJ13" s="17">
        <v>0.19793039002781301</v>
      </c>
      <c r="AK13" s="17">
        <v>0.159683391780712</v>
      </c>
      <c r="AL13" s="17">
        <v>0.16335747350327301</v>
      </c>
      <c r="AM13" s="17">
        <v>0.30778218069248398</v>
      </c>
      <c r="AN13" s="17">
        <v>0.176235802239954</v>
      </c>
      <c r="AO13" s="17"/>
      <c r="AP13" s="17">
        <v>0.12518342882005601</v>
      </c>
      <c r="AQ13" s="17">
        <v>0.16256450371863401</v>
      </c>
      <c r="AR13" s="17">
        <v>0.17467266928473599</v>
      </c>
      <c r="AS13" s="17">
        <v>0.33324995184040002</v>
      </c>
      <c r="AT13" s="17">
        <v>0.17935909457844901</v>
      </c>
      <c r="AU13" s="17"/>
      <c r="AV13" s="17">
        <v>0.18470599907043</v>
      </c>
      <c r="AW13" s="17">
        <v>0.18382340801854299</v>
      </c>
      <c r="AX13" s="17">
        <v>0.16885686153995999</v>
      </c>
      <c r="AY13" s="17">
        <v>0.14396873159419701</v>
      </c>
      <c r="AZ13" s="17">
        <v>0.142621398623449</v>
      </c>
    </row>
    <row r="14" spans="2:52">
      <c r="B14" s="18" t="s">
        <v>107</v>
      </c>
      <c r="C14" s="19">
        <v>0.104413140725811</v>
      </c>
      <c r="D14" s="19">
        <v>6.4679380326392893E-2</v>
      </c>
      <c r="E14" s="19">
        <v>0.140276991394053</v>
      </c>
      <c r="F14" s="19"/>
      <c r="G14" s="19">
        <v>0.17269714811835099</v>
      </c>
      <c r="H14" s="19">
        <v>0.14304943045487101</v>
      </c>
      <c r="I14" s="19">
        <v>0.123220890131206</v>
      </c>
      <c r="J14" s="19">
        <v>9.1873603705510204E-2</v>
      </c>
      <c r="K14" s="19">
        <v>5.41453806469799E-2</v>
      </c>
      <c r="L14" s="19">
        <v>5.7355596331043097E-2</v>
      </c>
      <c r="M14" s="19"/>
      <c r="N14" s="19">
        <v>7.5892226508877197E-2</v>
      </c>
      <c r="O14" s="19">
        <v>0.121984191848712</v>
      </c>
      <c r="P14" s="19">
        <v>8.6306652164067799E-2</v>
      </c>
      <c r="Q14" s="19">
        <v>0.14219699699420699</v>
      </c>
      <c r="R14" s="19"/>
      <c r="S14" s="19">
        <v>0.13982821270836501</v>
      </c>
      <c r="T14" s="19">
        <v>9.4792197903484698E-2</v>
      </c>
      <c r="U14" s="19">
        <v>0.110647727244959</v>
      </c>
      <c r="V14" s="19">
        <v>0.12110332057711599</v>
      </c>
      <c r="W14" s="19">
        <v>6.08783474492509E-2</v>
      </c>
      <c r="X14" s="19">
        <v>0.128906861949179</v>
      </c>
      <c r="Y14" s="19">
        <v>9.27848102922154E-2</v>
      </c>
      <c r="Z14" s="19">
        <v>2.43691837541157E-2</v>
      </c>
      <c r="AA14" s="19">
        <v>0.12484311390453</v>
      </c>
      <c r="AB14" s="19">
        <v>7.5979339088834599E-2</v>
      </c>
      <c r="AC14" s="19">
        <v>9.5950271917691496E-2</v>
      </c>
      <c r="AD14" s="19">
        <v>0.110903508293861</v>
      </c>
      <c r="AE14" s="19"/>
      <c r="AF14" s="19">
        <v>5.0789842833292798E-2</v>
      </c>
      <c r="AG14" s="19">
        <v>9.0051931720523004E-2</v>
      </c>
      <c r="AH14" s="19">
        <v>0.17764995261478</v>
      </c>
      <c r="AI14" s="19"/>
      <c r="AJ14" s="19">
        <v>6.4034639455849196E-2</v>
      </c>
      <c r="AK14" s="19">
        <v>8.8274719694394196E-2</v>
      </c>
      <c r="AL14" s="19">
        <v>9.33604651952262E-2</v>
      </c>
      <c r="AM14" s="19">
        <v>0.1064971912302</v>
      </c>
      <c r="AN14" s="19">
        <v>0.18916190670597999</v>
      </c>
      <c r="AO14" s="19"/>
      <c r="AP14" s="19">
        <v>4.2384626425028001E-2</v>
      </c>
      <c r="AQ14" s="19">
        <v>9.9949359190938905E-2</v>
      </c>
      <c r="AR14" s="19">
        <v>0.13176075691308201</v>
      </c>
      <c r="AS14" s="19">
        <v>4.86251336326117E-2</v>
      </c>
      <c r="AT14" s="19">
        <v>0.15702655787019701</v>
      </c>
      <c r="AU14" s="19"/>
      <c r="AV14" s="19">
        <v>9.8777838519309602E-2</v>
      </c>
      <c r="AW14" s="19">
        <v>0.136439049723413</v>
      </c>
      <c r="AX14" s="19">
        <v>0.100424058506592</v>
      </c>
      <c r="AY14" s="19">
        <v>9.1976303808388005E-2</v>
      </c>
      <c r="AZ14" s="19">
        <v>0.13283444053989099</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4.12387561586069E-2</v>
      </c>
      <c r="D9" s="17">
        <v>5.8513361156458103E-2</v>
      </c>
      <c r="E9" s="17">
        <v>2.5923735621809999E-2</v>
      </c>
      <c r="F9" s="17"/>
      <c r="G9" s="17">
        <v>0.108831153091174</v>
      </c>
      <c r="H9" s="17">
        <v>6.6880482709853195E-2</v>
      </c>
      <c r="I9" s="17">
        <v>5.9656731190644401E-2</v>
      </c>
      <c r="J9" s="17">
        <v>1.5897391129606499E-2</v>
      </c>
      <c r="K9" s="17">
        <v>1.09356702281726E-2</v>
      </c>
      <c r="L9" s="17">
        <v>3.0425329332669699E-3</v>
      </c>
      <c r="M9" s="17"/>
      <c r="N9" s="17">
        <v>6.5756214814399694E-2</v>
      </c>
      <c r="O9" s="17">
        <v>2.4835145607173401E-2</v>
      </c>
      <c r="P9" s="17">
        <v>4.7062801025930502E-2</v>
      </c>
      <c r="Q9" s="17">
        <v>2.1717215446688101E-2</v>
      </c>
      <c r="R9" s="17"/>
      <c r="S9" s="17">
        <v>9.6163508993395097E-2</v>
      </c>
      <c r="T9" s="17">
        <v>2.87665655166074E-2</v>
      </c>
      <c r="U9" s="17">
        <v>7.9662640156527107E-3</v>
      </c>
      <c r="V9" s="17">
        <v>4.0751028151606403E-2</v>
      </c>
      <c r="W9" s="17">
        <v>4.2175690919230902E-2</v>
      </c>
      <c r="X9" s="17">
        <v>4.45199684257198E-2</v>
      </c>
      <c r="Y9" s="17">
        <v>1.8150698552416501E-2</v>
      </c>
      <c r="Z9" s="17">
        <v>4.4999584370985501E-2</v>
      </c>
      <c r="AA9" s="17">
        <v>1.9803171597983098E-2</v>
      </c>
      <c r="AB9" s="17">
        <v>5.9948850944523902E-2</v>
      </c>
      <c r="AC9" s="17">
        <v>2.2759200016321299E-2</v>
      </c>
      <c r="AD9" s="17">
        <v>1.9830655921278199E-2</v>
      </c>
      <c r="AE9" s="17"/>
      <c r="AF9" s="17">
        <v>2.4337881226760099E-2</v>
      </c>
      <c r="AG9" s="17">
        <v>4.9320440682304303E-2</v>
      </c>
      <c r="AH9" s="17">
        <v>4.4353468033451401E-2</v>
      </c>
      <c r="AI9" s="17"/>
      <c r="AJ9" s="17">
        <v>4.8002845873240899E-2</v>
      </c>
      <c r="AK9" s="17">
        <v>5.2566501526685801E-2</v>
      </c>
      <c r="AL9" s="17">
        <v>1.87192533332779E-2</v>
      </c>
      <c r="AM9" s="17">
        <v>3.6542159550779899E-2</v>
      </c>
      <c r="AN9" s="17">
        <v>2.19046419044743E-2</v>
      </c>
      <c r="AO9" s="17"/>
      <c r="AP9" s="17">
        <v>6.96474801679383E-2</v>
      </c>
      <c r="AQ9" s="17">
        <v>5.3644749814749398E-2</v>
      </c>
      <c r="AR9" s="17">
        <v>2.0139507736239699E-2</v>
      </c>
      <c r="AS9" s="17">
        <v>1.6701083765584299E-2</v>
      </c>
      <c r="AT9" s="17">
        <v>1.5172521993269E-2</v>
      </c>
      <c r="AU9" s="17"/>
      <c r="AV9" s="17">
        <v>2.1381508441501398E-2</v>
      </c>
      <c r="AW9" s="17">
        <v>2.48813969770698E-2</v>
      </c>
      <c r="AX9" s="17">
        <v>4.7659280973428503E-2</v>
      </c>
      <c r="AY9" s="17">
        <v>0.10768217635039</v>
      </c>
      <c r="AZ9" s="17">
        <v>9.7381807346970703E-2</v>
      </c>
    </row>
    <row r="10" spans="2:52">
      <c r="B10" s="18" t="s">
        <v>379</v>
      </c>
      <c r="C10" s="17">
        <v>0.12953371492582699</v>
      </c>
      <c r="D10" s="17">
        <v>0.15139006940086899</v>
      </c>
      <c r="E10" s="17">
        <v>0.108179036685342</v>
      </c>
      <c r="F10" s="17"/>
      <c r="G10" s="17">
        <v>0.17955094545244499</v>
      </c>
      <c r="H10" s="17">
        <v>0.17579284322282199</v>
      </c>
      <c r="I10" s="17">
        <v>0.15824169944199201</v>
      </c>
      <c r="J10" s="17">
        <v>8.4536972268280594E-2</v>
      </c>
      <c r="K10" s="17">
        <v>0.100258350106511</v>
      </c>
      <c r="L10" s="17">
        <v>9.3183833340129599E-2</v>
      </c>
      <c r="M10" s="17"/>
      <c r="N10" s="17">
        <v>0.137412077543108</v>
      </c>
      <c r="O10" s="17">
        <v>0.12285390687214</v>
      </c>
      <c r="P10" s="17">
        <v>0.149550921114424</v>
      </c>
      <c r="Q10" s="17">
        <v>0.107962303312011</v>
      </c>
      <c r="R10" s="17"/>
      <c r="S10" s="17">
        <v>0.17930086868938799</v>
      </c>
      <c r="T10" s="17">
        <v>0.11766179343318001</v>
      </c>
      <c r="U10" s="17">
        <v>0.106588114473187</v>
      </c>
      <c r="V10" s="17">
        <v>0.13870901841314601</v>
      </c>
      <c r="W10" s="17">
        <v>0.13491821736316201</v>
      </c>
      <c r="X10" s="17">
        <v>0.124051568834425</v>
      </c>
      <c r="Y10" s="17">
        <v>0.14585177509894701</v>
      </c>
      <c r="Z10" s="17">
        <v>0.12131487785303301</v>
      </c>
      <c r="AA10" s="17">
        <v>0.108127282919079</v>
      </c>
      <c r="AB10" s="17">
        <v>0.115780153754223</v>
      </c>
      <c r="AC10" s="17">
        <v>8.4663722283718101E-2</v>
      </c>
      <c r="AD10" s="17">
        <v>0.128384155724202</v>
      </c>
      <c r="AE10" s="17"/>
      <c r="AF10" s="17">
        <v>0.161063188509914</v>
      </c>
      <c r="AG10" s="17">
        <v>0.110509331206417</v>
      </c>
      <c r="AH10" s="17">
        <v>0.111665157920891</v>
      </c>
      <c r="AI10" s="17"/>
      <c r="AJ10" s="17">
        <v>0.153944546277095</v>
      </c>
      <c r="AK10" s="17">
        <v>0.135532518386307</v>
      </c>
      <c r="AL10" s="17">
        <v>7.48595265195105E-2</v>
      </c>
      <c r="AM10" s="17">
        <v>5.4497951515797401E-2</v>
      </c>
      <c r="AN10" s="17">
        <v>9.2436900608034903E-2</v>
      </c>
      <c r="AO10" s="17"/>
      <c r="AP10" s="17">
        <v>0.22135714288371</v>
      </c>
      <c r="AQ10" s="17">
        <v>0.13187157478543901</v>
      </c>
      <c r="AR10" s="17">
        <v>9.2336262627541202E-2</v>
      </c>
      <c r="AS10" s="17">
        <v>0.11394748670494401</v>
      </c>
      <c r="AT10" s="17">
        <v>7.7344345917106705E-2</v>
      </c>
      <c r="AU10" s="17"/>
      <c r="AV10" s="17">
        <v>0.10692866357764801</v>
      </c>
      <c r="AW10" s="17">
        <v>0.10348476596471</v>
      </c>
      <c r="AX10" s="17">
        <v>0.14162655671399901</v>
      </c>
      <c r="AY10" s="17">
        <v>0.18213060277418999</v>
      </c>
      <c r="AZ10" s="17">
        <v>0.21940302116464999</v>
      </c>
    </row>
    <row r="11" spans="2:52">
      <c r="B11" s="18" t="s">
        <v>380</v>
      </c>
      <c r="C11" s="17">
        <v>0.30443374670400503</v>
      </c>
      <c r="D11" s="17">
        <v>0.31546704796499497</v>
      </c>
      <c r="E11" s="17">
        <v>0.29601311817132903</v>
      </c>
      <c r="F11" s="17"/>
      <c r="G11" s="17">
        <v>0.212919305070535</v>
      </c>
      <c r="H11" s="17">
        <v>0.28692549850226801</v>
      </c>
      <c r="I11" s="17">
        <v>0.26933919971494802</v>
      </c>
      <c r="J11" s="17">
        <v>0.33744379134359398</v>
      </c>
      <c r="K11" s="17">
        <v>0.318384330049306</v>
      </c>
      <c r="L11" s="17">
        <v>0.369456403502192</v>
      </c>
      <c r="M11" s="17"/>
      <c r="N11" s="17">
        <v>0.30732650477779</v>
      </c>
      <c r="O11" s="17">
        <v>0.28611431261481701</v>
      </c>
      <c r="P11" s="17">
        <v>0.31989062942825303</v>
      </c>
      <c r="Q11" s="17">
        <v>0.313206884632523</v>
      </c>
      <c r="R11" s="17"/>
      <c r="S11" s="17">
        <v>0.26263869691038499</v>
      </c>
      <c r="T11" s="17">
        <v>0.307571687870764</v>
      </c>
      <c r="U11" s="17">
        <v>0.28071492929863801</v>
      </c>
      <c r="V11" s="17">
        <v>0.32162593534876899</v>
      </c>
      <c r="W11" s="17">
        <v>0.33123447651362498</v>
      </c>
      <c r="X11" s="17">
        <v>0.27197494874095701</v>
      </c>
      <c r="Y11" s="17">
        <v>0.34097000235798097</v>
      </c>
      <c r="Z11" s="17">
        <v>0.32443817184998702</v>
      </c>
      <c r="AA11" s="17">
        <v>0.34755326659084901</v>
      </c>
      <c r="AB11" s="17">
        <v>0.23426854797327601</v>
      </c>
      <c r="AC11" s="17">
        <v>0.43410004856030798</v>
      </c>
      <c r="AD11" s="17">
        <v>0.207575430842383</v>
      </c>
      <c r="AE11" s="17"/>
      <c r="AF11" s="17">
        <v>0.413313627089271</v>
      </c>
      <c r="AG11" s="17">
        <v>0.24207872355802601</v>
      </c>
      <c r="AH11" s="17">
        <v>0.28058660562842003</v>
      </c>
      <c r="AI11" s="17"/>
      <c r="AJ11" s="17">
        <v>0.408614921293452</v>
      </c>
      <c r="AK11" s="17">
        <v>0.26088137983076698</v>
      </c>
      <c r="AL11" s="17">
        <v>0.232720963532902</v>
      </c>
      <c r="AM11" s="17">
        <v>0.36023061135966999</v>
      </c>
      <c r="AN11" s="17">
        <v>0.259106224640615</v>
      </c>
      <c r="AO11" s="17"/>
      <c r="AP11" s="17">
        <v>0.412377906297618</v>
      </c>
      <c r="AQ11" s="17">
        <v>0.279526267033473</v>
      </c>
      <c r="AR11" s="17">
        <v>0.270915425936058</v>
      </c>
      <c r="AS11" s="17">
        <v>0.35121515908234202</v>
      </c>
      <c r="AT11" s="17">
        <v>0.296158314070258</v>
      </c>
      <c r="AU11" s="17"/>
      <c r="AV11" s="17">
        <v>0.31439460818898601</v>
      </c>
      <c r="AW11" s="17">
        <v>0.30848989987349701</v>
      </c>
      <c r="AX11" s="17">
        <v>0.30235458847911401</v>
      </c>
      <c r="AY11" s="17">
        <v>0.26862297442609601</v>
      </c>
      <c r="AZ11" s="17">
        <v>0.22823612925002701</v>
      </c>
    </row>
    <row r="12" spans="2:52">
      <c r="B12" s="18" t="s">
        <v>381</v>
      </c>
      <c r="C12" s="17">
        <v>0.29144443017073501</v>
      </c>
      <c r="D12" s="17">
        <v>0.27013949453622499</v>
      </c>
      <c r="E12" s="17">
        <v>0.31049976231246401</v>
      </c>
      <c r="F12" s="17"/>
      <c r="G12" s="17">
        <v>0.26021437800116098</v>
      </c>
      <c r="H12" s="17">
        <v>0.21214556386672601</v>
      </c>
      <c r="I12" s="17">
        <v>0.31120194902187498</v>
      </c>
      <c r="J12" s="17">
        <v>0.26749525084535603</v>
      </c>
      <c r="K12" s="17">
        <v>0.36739506070539901</v>
      </c>
      <c r="L12" s="17">
        <v>0.32964755900248299</v>
      </c>
      <c r="M12" s="17"/>
      <c r="N12" s="17">
        <v>0.29471527406817999</v>
      </c>
      <c r="O12" s="17">
        <v>0.32753693043198601</v>
      </c>
      <c r="P12" s="17">
        <v>0.27042691420779003</v>
      </c>
      <c r="Q12" s="17">
        <v>0.25298841269418298</v>
      </c>
      <c r="R12" s="17"/>
      <c r="S12" s="17">
        <v>0.22879753288645599</v>
      </c>
      <c r="T12" s="17">
        <v>0.30337090285757301</v>
      </c>
      <c r="U12" s="17">
        <v>0.34957642699223701</v>
      </c>
      <c r="V12" s="17">
        <v>0.25630367859477299</v>
      </c>
      <c r="W12" s="17">
        <v>0.33997473342357198</v>
      </c>
      <c r="X12" s="17">
        <v>0.31881400240028901</v>
      </c>
      <c r="Y12" s="17">
        <v>0.32164859100739102</v>
      </c>
      <c r="Z12" s="17">
        <v>0.33503586521679202</v>
      </c>
      <c r="AA12" s="17">
        <v>0.283255302459057</v>
      </c>
      <c r="AB12" s="17">
        <v>0.28891449392347801</v>
      </c>
      <c r="AC12" s="17">
        <v>0.25385156146071403</v>
      </c>
      <c r="AD12" s="17">
        <v>0.22236122381425399</v>
      </c>
      <c r="AE12" s="17"/>
      <c r="AF12" s="17">
        <v>0.22926450893272399</v>
      </c>
      <c r="AG12" s="17">
        <v>0.352720984401795</v>
      </c>
      <c r="AH12" s="17">
        <v>0.275416960243271</v>
      </c>
      <c r="AI12" s="17"/>
      <c r="AJ12" s="17">
        <v>0.263055037017704</v>
      </c>
      <c r="AK12" s="17">
        <v>0.30249750509874901</v>
      </c>
      <c r="AL12" s="17">
        <v>0.35825023164659597</v>
      </c>
      <c r="AM12" s="17">
        <v>0.222191674527353</v>
      </c>
      <c r="AN12" s="17">
        <v>0.29350838699964299</v>
      </c>
      <c r="AO12" s="17"/>
      <c r="AP12" s="17">
        <v>0.20963388778497699</v>
      </c>
      <c r="AQ12" s="17">
        <v>0.29661759548758299</v>
      </c>
      <c r="AR12" s="17">
        <v>0.34579375895358999</v>
      </c>
      <c r="AS12" s="17">
        <v>0.29056546058358701</v>
      </c>
      <c r="AT12" s="17">
        <v>0.34824151475701598</v>
      </c>
      <c r="AU12" s="17"/>
      <c r="AV12" s="17">
        <v>0.300524499676873</v>
      </c>
      <c r="AW12" s="17">
        <v>0.28960269082088902</v>
      </c>
      <c r="AX12" s="17">
        <v>0.30530495523508999</v>
      </c>
      <c r="AY12" s="17">
        <v>0.21693909916473</v>
      </c>
      <c r="AZ12" s="17">
        <v>0.165379637628989</v>
      </c>
    </row>
    <row r="13" spans="2:52">
      <c r="B13" s="18" t="s">
        <v>382</v>
      </c>
      <c r="C13" s="17">
        <v>0.15214960275818001</v>
      </c>
      <c r="D13" s="17">
        <v>0.158089556359432</v>
      </c>
      <c r="E13" s="17">
        <v>0.14803163139627801</v>
      </c>
      <c r="F13" s="17"/>
      <c r="G13" s="17">
        <v>0.13217323496148101</v>
      </c>
      <c r="H13" s="17">
        <v>0.160226659416559</v>
      </c>
      <c r="I13" s="17">
        <v>0.12645046618622899</v>
      </c>
      <c r="J13" s="17">
        <v>0.20202178627749401</v>
      </c>
      <c r="K13" s="17">
        <v>0.149696093516164</v>
      </c>
      <c r="L13" s="17">
        <v>0.139429366077746</v>
      </c>
      <c r="M13" s="17"/>
      <c r="N13" s="17">
        <v>0.143224155622351</v>
      </c>
      <c r="O13" s="17">
        <v>0.158928803091091</v>
      </c>
      <c r="P13" s="17">
        <v>0.14799446911066699</v>
      </c>
      <c r="Q13" s="17">
        <v>0.162967430667566</v>
      </c>
      <c r="R13" s="17"/>
      <c r="S13" s="17">
        <v>0.14991926353063201</v>
      </c>
      <c r="T13" s="17">
        <v>0.15768213662043801</v>
      </c>
      <c r="U13" s="17">
        <v>0.15941075201174701</v>
      </c>
      <c r="V13" s="17">
        <v>0.14516359290156899</v>
      </c>
      <c r="W13" s="17">
        <v>8.2430604297507801E-2</v>
      </c>
      <c r="X13" s="17">
        <v>0.13381829405651699</v>
      </c>
      <c r="Y13" s="17">
        <v>0.11428045969381399</v>
      </c>
      <c r="Z13" s="17">
        <v>0.13657219029336601</v>
      </c>
      <c r="AA13" s="17">
        <v>0.15543056202695099</v>
      </c>
      <c r="AB13" s="17">
        <v>0.226813233078552</v>
      </c>
      <c r="AC13" s="17">
        <v>0.14608657913522199</v>
      </c>
      <c r="AD13" s="17">
        <v>0.33895290425372798</v>
      </c>
      <c r="AE13" s="17"/>
      <c r="AF13" s="17">
        <v>0.11422562596149601</v>
      </c>
      <c r="AG13" s="17">
        <v>0.185639589590889</v>
      </c>
      <c r="AH13" s="17">
        <v>0.14211227430995699</v>
      </c>
      <c r="AI13" s="17"/>
      <c r="AJ13" s="17">
        <v>7.1420329859305895E-2</v>
      </c>
      <c r="AK13" s="17">
        <v>0.18788488483789101</v>
      </c>
      <c r="AL13" s="17">
        <v>0.24880803533929499</v>
      </c>
      <c r="AM13" s="17">
        <v>0.260024829576884</v>
      </c>
      <c r="AN13" s="17">
        <v>0.17437439765483201</v>
      </c>
      <c r="AO13" s="17"/>
      <c r="AP13" s="17">
        <v>4.4653792273505598E-2</v>
      </c>
      <c r="AQ13" s="17">
        <v>0.17322192813083401</v>
      </c>
      <c r="AR13" s="17">
        <v>0.19836105862141401</v>
      </c>
      <c r="AS13" s="17">
        <v>0.15466278564433</v>
      </c>
      <c r="AT13" s="17">
        <v>9.5429736046757294E-2</v>
      </c>
      <c r="AU13" s="17"/>
      <c r="AV13" s="17">
        <v>0.148886172435514</v>
      </c>
      <c r="AW13" s="17">
        <v>0.16187020299074401</v>
      </c>
      <c r="AX13" s="17">
        <v>0.14949590725586301</v>
      </c>
      <c r="AY13" s="17">
        <v>0.16491125240826399</v>
      </c>
      <c r="AZ13" s="17">
        <v>0.249886535662635</v>
      </c>
    </row>
    <row r="14" spans="2:52">
      <c r="B14" s="18" t="s">
        <v>107</v>
      </c>
      <c r="C14" s="19">
        <v>8.1199749282646103E-2</v>
      </c>
      <c r="D14" s="19">
        <v>4.6400470582022103E-2</v>
      </c>
      <c r="E14" s="19">
        <v>0.111352715812776</v>
      </c>
      <c r="F14" s="19"/>
      <c r="G14" s="19">
        <v>0.106310983423204</v>
      </c>
      <c r="H14" s="19">
        <v>9.8028952281771803E-2</v>
      </c>
      <c r="I14" s="19">
        <v>7.51099544443109E-2</v>
      </c>
      <c r="J14" s="19">
        <v>9.2604808135668598E-2</v>
      </c>
      <c r="K14" s="19">
        <v>5.3330495394447001E-2</v>
      </c>
      <c r="L14" s="19">
        <v>6.5240305144182498E-2</v>
      </c>
      <c r="M14" s="19"/>
      <c r="N14" s="19">
        <v>5.1565773174170798E-2</v>
      </c>
      <c r="O14" s="19">
        <v>7.9730901382793304E-2</v>
      </c>
      <c r="P14" s="19">
        <v>6.5074265112934904E-2</v>
      </c>
      <c r="Q14" s="19">
        <v>0.14115775324702901</v>
      </c>
      <c r="R14" s="19"/>
      <c r="S14" s="19">
        <v>8.3180128989744501E-2</v>
      </c>
      <c r="T14" s="19">
        <v>8.4946913701437504E-2</v>
      </c>
      <c r="U14" s="19">
        <v>9.5743513208538605E-2</v>
      </c>
      <c r="V14" s="19">
        <v>9.7446746590135497E-2</v>
      </c>
      <c r="W14" s="19">
        <v>6.9266277482901706E-2</v>
      </c>
      <c r="X14" s="19">
        <v>0.10682121754209301</v>
      </c>
      <c r="Y14" s="19">
        <v>5.9098473289449602E-2</v>
      </c>
      <c r="Z14" s="19">
        <v>3.7639310415836402E-2</v>
      </c>
      <c r="AA14" s="19">
        <v>8.5830414406080996E-2</v>
      </c>
      <c r="AB14" s="19">
        <v>7.4274720325946605E-2</v>
      </c>
      <c r="AC14" s="19">
        <v>5.8538888543717298E-2</v>
      </c>
      <c r="AD14" s="19">
        <v>8.2895629444154698E-2</v>
      </c>
      <c r="AE14" s="19"/>
      <c r="AF14" s="19">
        <v>5.7795168279834899E-2</v>
      </c>
      <c r="AG14" s="19">
        <v>5.9730930560568898E-2</v>
      </c>
      <c r="AH14" s="19">
        <v>0.14586553386400899</v>
      </c>
      <c r="AI14" s="19"/>
      <c r="AJ14" s="19">
        <v>5.4962319679201697E-2</v>
      </c>
      <c r="AK14" s="19">
        <v>6.0637210319600697E-2</v>
      </c>
      <c r="AL14" s="19">
        <v>6.6641989628419496E-2</v>
      </c>
      <c r="AM14" s="19">
        <v>6.6512773469515604E-2</v>
      </c>
      <c r="AN14" s="19">
        <v>0.1586694481924</v>
      </c>
      <c r="AO14" s="19"/>
      <c r="AP14" s="19">
        <v>4.2329790592251303E-2</v>
      </c>
      <c r="AQ14" s="19">
        <v>6.5117884747921295E-2</v>
      </c>
      <c r="AR14" s="19">
        <v>7.2453986125157105E-2</v>
      </c>
      <c r="AS14" s="19">
        <v>7.2908024219213205E-2</v>
      </c>
      <c r="AT14" s="19">
        <v>0.16765356721559299</v>
      </c>
      <c r="AU14" s="19"/>
      <c r="AV14" s="19">
        <v>0.107884547679477</v>
      </c>
      <c r="AW14" s="19">
        <v>0.111671043373089</v>
      </c>
      <c r="AX14" s="19">
        <v>5.3558711342505401E-2</v>
      </c>
      <c r="AY14" s="19">
        <v>5.9713894876330602E-2</v>
      </c>
      <c r="AZ14" s="19">
        <v>3.9712868946727903E-2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389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3.5140785872297103E-2</v>
      </c>
      <c r="D9" s="17">
        <v>4.5083976786615798E-2</v>
      </c>
      <c r="E9" s="17">
        <v>2.6420426151093499E-2</v>
      </c>
      <c r="F9" s="17"/>
      <c r="G9" s="17">
        <v>9.3698532596574E-2</v>
      </c>
      <c r="H9" s="17">
        <v>6.1675153585745997E-2</v>
      </c>
      <c r="I9" s="17">
        <v>4.4619616227560499E-2</v>
      </c>
      <c r="J9" s="17">
        <v>7.9607967691165803E-3</v>
      </c>
      <c r="K9" s="17">
        <v>7.6284176138665697E-3</v>
      </c>
      <c r="L9" s="17">
        <v>9.0610343478707105E-3</v>
      </c>
      <c r="M9" s="17"/>
      <c r="N9" s="17">
        <v>6.0054021828120203E-2</v>
      </c>
      <c r="O9" s="17">
        <v>1.23708181764301E-2</v>
      </c>
      <c r="P9" s="17">
        <v>4.1753549074654402E-2</v>
      </c>
      <c r="Q9" s="17">
        <v>2.2665825705141099E-2</v>
      </c>
      <c r="R9" s="17"/>
      <c r="S9" s="17">
        <v>7.8314423226632193E-2</v>
      </c>
      <c r="T9" s="17">
        <v>2.2467325267300199E-2</v>
      </c>
      <c r="U9" s="17">
        <v>7.9662640156527107E-3</v>
      </c>
      <c r="V9" s="17">
        <v>5.9505733501270197E-2</v>
      </c>
      <c r="W9" s="17">
        <v>3.7920147861625501E-2</v>
      </c>
      <c r="X9" s="17">
        <v>2.3362755742434901E-2</v>
      </c>
      <c r="Y9" s="17">
        <v>1.9650674465372001E-2</v>
      </c>
      <c r="Z9" s="17">
        <v>4.5737555336120603E-2</v>
      </c>
      <c r="AA9" s="17">
        <v>2.6590941527443301E-2</v>
      </c>
      <c r="AB9" s="17">
        <v>2.2460983691322701E-2</v>
      </c>
      <c r="AC9" s="17">
        <v>2.1057493487698201E-2</v>
      </c>
      <c r="AD9" s="17">
        <v>1.9830655921278199E-2</v>
      </c>
      <c r="AE9" s="17"/>
      <c r="AF9" s="17">
        <v>2.27253921431772E-2</v>
      </c>
      <c r="AG9" s="17">
        <v>4.1368599152433801E-2</v>
      </c>
      <c r="AH9" s="17">
        <v>4.6682601966616499E-2</v>
      </c>
      <c r="AI9" s="17"/>
      <c r="AJ9" s="17">
        <v>4.05406146113024E-2</v>
      </c>
      <c r="AK9" s="17">
        <v>4.8595056965633598E-2</v>
      </c>
      <c r="AL9" s="17">
        <v>7.0837344712963001E-3</v>
      </c>
      <c r="AM9" s="17">
        <v>3.3865570753034403E-2</v>
      </c>
      <c r="AN9" s="17">
        <v>1.9888687626548902E-2</v>
      </c>
      <c r="AO9" s="17"/>
      <c r="AP9" s="17">
        <v>6.4290139498426505E-2</v>
      </c>
      <c r="AQ9" s="17">
        <v>4.6590366771489901E-2</v>
      </c>
      <c r="AR9" s="17">
        <v>2.4420208997980499E-2</v>
      </c>
      <c r="AS9" s="17">
        <v>1.63068790743085E-2</v>
      </c>
      <c r="AT9" s="17">
        <v>1.0313594092591199E-2</v>
      </c>
      <c r="AU9" s="17"/>
      <c r="AV9" s="17">
        <v>1.20465577201096E-2</v>
      </c>
      <c r="AW9" s="17">
        <v>2.1897514633090798E-2</v>
      </c>
      <c r="AX9" s="17">
        <v>4.5663669123494503E-2</v>
      </c>
      <c r="AY9" s="17">
        <v>8.6545082128407794E-2</v>
      </c>
      <c r="AZ9" s="17">
        <v>0.14923221084816601</v>
      </c>
    </row>
    <row r="10" spans="2:52">
      <c r="B10" s="18" t="s">
        <v>379</v>
      </c>
      <c r="C10" s="17">
        <v>0.13456523230114301</v>
      </c>
      <c r="D10" s="17">
        <v>0.160799710256877</v>
      </c>
      <c r="E10" s="17">
        <v>0.110108279736311</v>
      </c>
      <c r="F10" s="17"/>
      <c r="G10" s="17">
        <v>0.153591007883282</v>
      </c>
      <c r="H10" s="17">
        <v>0.203460098715847</v>
      </c>
      <c r="I10" s="17">
        <v>0.144140051360546</v>
      </c>
      <c r="J10" s="17">
        <v>0.112930151345495</v>
      </c>
      <c r="K10" s="17">
        <v>8.5803895398267493E-2</v>
      </c>
      <c r="L10" s="17">
        <v>0.108756975732288</v>
      </c>
      <c r="M10" s="17"/>
      <c r="N10" s="17">
        <v>0.16629623313779099</v>
      </c>
      <c r="O10" s="17">
        <v>0.121155496322175</v>
      </c>
      <c r="P10" s="17">
        <v>0.14901237434911199</v>
      </c>
      <c r="Q10" s="17">
        <v>9.3968012371678303E-2</v>
      </c>
      <c r="R10" s="17"/>
      <c r="S10" s="17">
        <v>0.19383193331360299</v>
      </c>
      <c r="T10" s="17">
        <v>0.14069497430049699</v>
      </c>
      <c r="U10" s="17">
        <v>0.16208955855985099</v>
      </c>
      <c r="V10" s="17">
        <v>9.5214791004902793E-2</v>
      </c>
      <c r="W10" s="17">
        <v>0.15776174543638199</v>
      </c>
      <c r="X10" s="17">
        <v>0.12225760236932701</v>
      </c>
      <c r="Y10" s="17">
        <v>0.149789122013193</v>
      </c>
      <c r="Z10" s="17">
        <v>0.13691457990283001</v>
      </c>
      <c r="AA10" s="17">
        <v>0.11338945267874399</v>
      </c>
      <c r="AB10" s="17">
        <v>6.45430833516622E-2</v>
      </c>
      <c r="AC10" s="17">
        <v>0.114132253991649</v>
      </c>
      <c r="AD10" s="17">
        <v>8.6691678110694503E-2</v>
      </c>
      <c r="AE10" s="17"/>
      <c r="AF10" s="17">
        <v>0.150843172331144</v>
      </c>
      <c r="AG10" s="17">
        <v>0.12424977436906801</v>
      </c>
      <c r="AH10" s="17">
        <v>0.136036006118747</v>
      </c>
      <c r="AI10" s="17"/>
      <c r="AJ10" s="17">
        <v>0.18070540025190401</v>
      </c>
      <c r="AK10" s="17">
        <v>0.13368806177975701</v>
      </c>
      <c r="AL10" s="17">
        <v>0.105025247987071</v>
      </c>
      <c r="AM10" s="17">
        <v>9.1503202624956897E-2</v>
      </c>
      <c r="AN10" s="17">
        <v>8.8015687142046398E-2</v>
      </c>
      <c r="AO10" s="17"/>
      <c r="AP10" s="17">
        <v>0.246838299017858</v>
      </c>
      <c r="AQ10" s="17">
        <v>0.13785744150597001</v>
      </c>
      <c r="AR10" s="17">
        <v>0.117840227494342</v>
      </c>
      <c r="AS10" s="17">
        <v>9.8258050901240096E-2</v>
      </c>
      <c r="AT10" s="17">
        <v>8.9676729071156203E-2</v>
      </c>
      <c r="AU10" s="17"/>
      <c r="AV10" s="17">
        <v>9.0459224671190094E-2</v>
      </c>
      <c r="AW10" s="17">
        <v>9.5152114919433803E-2</v>
      </c>
      <c r="AX10" s="17">
        <v>0.17075872320538801</v>
      </c>
      <c r="AY10" s="17">
        <v>0.20462864747003801</v>
      </c>
      <c r="AZ10" s="17">
        <v>0.207471707054323</v>
      </c>
    </row>
    <row r="11" spans="2:52">
      <c r="B11" s="18" t="s">
        <v>380</v>
      </c>
      <c r="C11" s="17">
        <v>0.34420909987374199</v>
      </c>
      <c r="D11" s="17">
        <v>0.35159345117097901</v>
      </c>
      <c r="E11" s="17">
        <v>0.337711913897219</v>
      </c>
      <c r="F11" s="17"/>
      <c r="G11" s="17">
        <v>0.303650959367125</v>
      </c>
      <c r="H11" s="17">
        <v>0.27118822940813297</v>
      </c>
      <c r="I11" s="17">
        <v>0.35480431542054303</v>
      </c>
      <c r="J11" s="17">
        <v>0.338216743847502</v>
      </c>
      <c r="K11" s="17">
        <v>0.38300503693733101</v>
      </c>
      <c r="L11" s="17">
        <v>0.40031829961093202</v>
      </c>
      <c r="M11" s="17"/>
      <c r="N11" s="17">
        <v>0.35476158654723799</v>
      </c>
      <c r="O11" s="17">
        <v>0.36640596667734499</v>
      </c>
      <c r="P11" s="17">
        <v>0.327020949507069</v>
      </c>
      <c r="Q11" s="17">
        <v>0.313380755237467</v>
      </c>
      <c r="R11" s="17"/>
      <c r="S11" s="17">
        <v>0.27653406586030299</v>
      </c>
      <c r="T11" s="17">
        <v>0.37039312263233298</v>
      </c>
      <c r="U11" s="17">
        <v>0.29095357428893198</v>
      </c>
      <c r="V11" s="17">
        <v>0.36043999500069701</v>
      </c>
      <c r="W11" s="17">
        <v>0.391122044513455</v>
      </c>
      <c r="X11" s="17">
        <v>0.32448975395685897</v>
      </c>
      <c r="Y11" s="17">
        <v>0.36846371531086503</v>
      </c>
      <c r="Z11" s="17">
        <v>0.34590466144098703</v>
      </c>
      <c r="AA11" s="17">
        <v>0.350192628982127</v>
      </c>
      <c r="AB11" s="17">
        <v>0.37109407372176101</v>
      </c>
      <c r="AC11" s="17">
        <v>0.412190145915724</v>
      </c>
      <c r="AD11" s="17">
        <v>0.29475863238268502</v>
      </c>
      <c r="AE11" s="17"/>
      <c r="AF11" s="17">
        <v>0.386602497533726</v>
      </c>
      <c r="AG11" s="17">
        <v>0.34290979184354198</v>
      </c>
      <c r="AH11" s="17">
        <v>0.28316022803660301</v>
      </c>
      <c r="AI11" s="17"/>
      <c r="AJ11" s="17">
        <v>0.39781767526116901</v>
      </c>
      <c r="AK11" s="17">
        <v>0.31073607518836699</v>
      </c>
      <c r="AL11" s="17">
        <v>0.37606055415849998</v>
      </c>
      <c r="AM11" s="17">
        <v>0.33458330899928801</v>
      </c>
      <c r="AN11" s="17">
        <v>0.29567468912141998</v>
      </c>
      <c r="AO11" s="17"/>
      <c r="AP11" s="17">
        <v>0.422512171996199</v>
      </c>
      <c r="AQ11" s="17">
        <v>0.32236968339984901</v>
      </c>
      <c r="AR11" s="17">
        <v>0.32853442464948202</v>
      </c>
      <c r="AS11" s="17">
        <v>0.33628353200827998</v>
      </c>
      <c r="AT11" s="17">
        <v>0.32886478461089502</v>
      </c>
      <c r="AU11" s="17"/>
      <c r="AV11" s="17">
        <v>0.35837676231746202</v>
      </c>
      <c r="AW11" s="17">
        <v>0.34739645158350801</v>
      </c>
      <c r="AX11" s="17">
        <v>0.32650935069014198</v>
      </c>
      <c r="AY11" s="17">
        <v>0.30044543305389498</v>
      </c>
      <c r="AZ11" s="17">
        <v>0.19520994563880001</v>
      </c>
    </row>
    <row r="12" spans="2:52">
      <c r="B12" s="18" t="s">
        <v>381</v>
      </c>
      <c r="C12" s="17">
        <v>0.28555513526812998</v>
      </c>
      <c r="D12" s="17">
        <v>0.269458906046664</v>
      </c>
      <c r="E12" s="17">
        <v>0.30160281443003401</v>
      </c>
      <c r="F12" s="17"/>
      <c r="G12" s="17">
        <v>0.227792473214947</v>
      </c>
      <c r="H12" s="17">
        <v>0.24323069644774301</v>
      </c>
      <c r="I12" s="17">
        <v>0.250442379141806</v>
      </c>
      <c r="J12" s="17">
        <v>0.321430105778512</v>
      </c>
      <c r="K12" s="17">
        <v>0.343879654146175</v>
      </c>
      <c r="L12" s="17">
        <v>0.31740944805923699</v>
      </c>
      <c r="M12" s="17"/>
      <c r="N12" s="17">
        <v>0.268246987684574</v>
      </c>
      <c r="O12" s="17">
        <v>0.30123061981844901</v>
      </c>
      <c r="P12" s="17">
        <v>0.27676678718222703</v>
      </c>
      <c r="Q12" s="17">
        <v>0.29610671710694197</v>
      </c>
      <c r="R12" s="17"/>
      <c r="S12" s="17">
        <v>0.25683317291991598</v>
      </c>
      <c r="T12" s="17">
        <v>0.264812412730903</v>
      </c>
      <c r="U12" s="17">
        <v>0.32606108517014099</v>
      </c>
      <c r="V12" s="17">
        <v>0.25774362213749802</v>
      </c>
      <c r="W12" s="17">
        <v>0.32455853040063998</v>
      </c>
      <c r="X12" s="17">
        <v>0.28753737356963599</v>
      </c>
      <c r="Y12" s="17">
        <v>0.29255819492531798</v>
      </c>
      <c r="Z12" s="17">
        <v>0.30705687517738001</v>
      </c>
      <c r="AA12" s="17">
        <v>0.28231122411665199</v>
      </c>
      <c r="AB12" s="17">
        <v>0.31667627700906997</v>
      </c>
      <c r="AC12" s="17">
        <v>0.28265179145231201</v>
      </c>
      <c r="AD12" s="17">
        <v>0.26477667509449798</v>
      </c>
      <c r="AE12" s="17"/>
      <c r="AF12" s="17">
        <v>0.26713309313887101</v>
      </c>
      <c r="AG12" s="17">
        <v>0.309380517762959</v>
      </c>
      <c r="AH12" s="17">
        <v>0.29162463026775198</v>
      </c>
      <c r="AI12" s="17"/>
      <c r="AJ12" s="17">
        <v>0.26698284192352101</v>
      </c>
      <c r="AK12" s="17">
        <v>0.27914735307998101</v>
      </c>
      <c r="AL12" s="17">
        <v>0.34832977725483599</v>
      </c>
      <c r="AM12" s="17">
        <v>0.240512109932044</v>
      </c>
      <c r="AN12" s="17">
        <v>0.31772724522388401</v>
      </c>
      <c r="AO12" s="17"/>
      <c r="AP12" s="17">
        <v>0.18240020713688099</v>
      </c>
      <c r="AQ12" s="17">
        <v>0.291033960002408</v>
      </c>
      <c r="AR12" s="17">
        <v>0.34584295400762199</v>
      </c>
      <c r="AS12" s="17">
        <v>0.33736602721416098</v>
      </c>
      <c r="AT12" s="17">
        <v>0.32394650778226303</v>
      </c>
      <c r="AU12" s="17"/>
      <c r="AV12" s="17">
        <v>0.316812362255118</v>
      </c>
      <c r="AW12" s="17">
        <v>0.29495104768853803</v>
      </c>
      <c r="AX12" s="17">
        <v>0.28971948847618001</v>
      </c>
      <c r="AY12" s="17">
        <v>0.22778925573409001</v>
      </c>
      <c r="AZ12" s="17">
        <v>0.234789725039415</v>
      </c>
    </row>
    <row r="13" spans="2:52">
      <c r="B13" s="18" t="s">
        <v>382</v>
      </c>
      <c r="C13" s="17">
        <v>0.122225662576453</v>
      </c>
      <c r="D13" s="17">
        <v>0.122604070722795</v>
      </c>
      <c r="E13" s="17">
        <v>0.122027899674021</v>
      </c>
      <c r="F13" s="17"/>
      <c r="G13" s="17">
        <v>0.143474654667609</v>
      </c>
      <c r="H13" s="17">
        <v>0.110088774211816</v>
      </c>
      <c r="I13" s="17">
        <v>0.12791295530424901</v>
      </c>
      <c r="J13" s="17">
        <v>0.14487959763618</v>
      </c>
      <c r="K13" s="17">
        <v>0.114869032467631</v>
      </c>
      <c r="L13" s="17">
        <v>9.9673223101995695E-2</v>
      </c>
      <c r="M13" s="17"/>
      <c r="N13" s="17">
        <v>9.6449327701465803E-2</v>
      </c>
      <c r="O13" s="17">
        <v>0.11854497180578</v>
      </c>
      <c r="P13" s="17">
        <v>0.14842554138787101</v>
      </c>
      <c r="Q13" s="17">
        <v>0.143799325770049</v>
      </c>
      <c r="R13" s="17"/>
      <c r="S13" s="17">
        <v>0.11881546072976699</v>
      </c>
      <c r="T13" s="17">
        <v>0.12525175142877701</v>
      </c>
      <c r="U13" s="17">
        <v>0.13103354685122001</v>
      </c>
      <c r="V13" s="17">
        <v>0.13441107662749699</v>
      </c>
      <c r="W13" s="17">
        <v>4.0727496833945498E-2</v>
      </c>
      <c r="X13" s="17">
        <v>0.14070777209115101</v>
      </c>
      <c r="Y13" s="17">
        <v>0.100451672049423</v>
      </c>
      <c r="Z13" s="17">
        <v>0.115041993517532</v>
      </c>
      <c r="AA13" s="17">
        <v>0.14897013193804201</v>
      </c>
      <c r="AB13" s="17">
        <v>0.12801947705244801</v>
      </c>
      <c r="AC13" s="17">
        <v>0.10368151252192601</v>
      </c>
      <c r="AD13" s="17">
        <v>0.23988887368679701</v>
      </c>
      <c r="AE13" s="17"/>
      <c r="AF13" s="17">
        <v>0.105153765938962</v>
      </c>
      <c r="AG13" s="17">
        <v>0.121564530186245</v>
      </c>
      <c r="AH13" s="17">
        <v>0.120306714104693</v>
      </c>
      <c r="AI13" s="17"/>
      <c r="AJ13" s="17">
        <v>6.6325021276172097E-2</v>
      </c>
      <c r="AK13" s="17">
        <v>0.156793040576689</v>
      </c>
      <c r="AL13" s="17">
        <v>9.8882193376182204E-2</v>
      </c>
      <c r="AM13" s="17">
        <v>0.16549648022642399</v>
      </c>
      <c r="AN13" s="17">
        <v>0.145938000635218</v>
      </c>
      <c r="AO13" s="17"/>
      <c r="AP13" s="17">
        <v>3.8878435310254401E-2</v>
      </c>
      <c r="AQ13" s="17">
        <v>0.134111835567266</v>
      </c>
      <c r="AR13" s="17">
        <v>0.128620092929777</v>
      </c>
      <c r="AS13" s="17">
        <v>0.144145750855113</v>
      </c>
      <c r="AT13" s="17">
        <v>8.3319155538458103E-2</v>
      </c>
      <c r="AU13" s="17"/>
      <c r="AV13" s="17">
        <v>0.13116101979799399</v>
      </c>
      <c r="AW13" s="17">
        <v>0.13989743687622599</v>
      </c>
      <c r="AX13" s="17">
        <v>0.10206851890664299</v>
      </c>
      <c r="AY13" s="17">
        <v>0.123679884101495</v>
      </c>
      <c r="AZ13" s="17">
        <v>0.17358354247256799</v>
      </c>
    </row>
    <row r="14" spans="2:52">
      <c r="B14" s="18" t="s">
        <v>107</v>
      </c>
      <c r="C14" s="19">
        <v>7.8304084108235805E-2</v>
      </c>
      <c r="D14" s="19">
        <v>5.0459885016068198E-2</v>
      </c>
      <c r="E14" s="19">
        <v>0.102128666111321</v>
      </c>
      <c r="F14" s="19"/>
      <c r="G14" s="19">
        <v>7.7792372270463594E-2</v>
      </c>
      <c r="H14" s="19">
        <v>0.11035704763071499</v>
      </c>
      <c r="I14" s="19">
        <v>7.8080682545296001E-2</v>
      </c>
      <c r="J14" s="19">
        <v>7.4582604623194201E-2</v>
      </c>
      <c r="K14" s="19">
        <v>6.4813963436728905E-2</v>
      </c>
      <c r="L14" s="19">
        <v>6.4781019147676297E-2</v>
      </c>
      <c r="M14" s="19"/>
      <c r="N14" s="19">
        <v>5.41918431008118E-2</v>
      </c>
      <c r="O14" s="19">
        <v>8.0292127199820901E-2</v>
      </c>
      <c r="P14" s="19">
        <v>5.7020798499066702E-2</v>
      </c>
      <c r="Q14" s="19">
        <v>0.13007936380872201</v>
      </c>
      <c r="R14" s="19"/>
      <c r="S14" s="19">
        <v>7.5670943949778496E-2</v>
      </c>
      <c r="T14" s="19">
        <v>7.6380413640190395E-2</v>
      </c>
      <c r="U14" s="19">
        <v>8.18959711142037E-2</v>
      </c>
      <c r="V14" s="19">
        <v>9.2684781728134796E-2</v>
      </c>
      <c r="W14" s="19">
        <v>4.7910034953952303E-2</v>
      </c>
      <c r="X14" s="19">
        <v>0.101644742270592</v>
      </c>
      <c r="Y14" s="19">
        <v>6.9086621235828594E-2</v>
      </c>
      <c r="Z14" s="19">
        <v>4.9344334625149901E-2</v>
      </c>
      <c r="AA14" s="19">
        <v>7.8545620756991799E-2</v>
      </c>
      <c r="AB14" s="19">
        <v>9.7206105173736304E-2</v>
      </c>
      <c r="AC14" s="19">
        <v>6.6286802630689506E-2</v>
      </c>
      <c r="AD14" s="19">
        <v>9.4053484804047904E-2</v>
      </c>
      <c r="AE14" s="19"/>
      <c r="AF14" s="19">
        <v>6.7542078914119799E-2</v>
      </c>
      <c r="AG14" s="19">
        <v>6.0526786685753599E-2</v>
      </c>
      <c r="AH14" s="19">
        <v>0.12218981950558901</v>
      </c>
      <c r="AI14" s="19"/>
      <c r="AJ14" s="19">
        <v>4.7628446675932502E-2</v>
      </c>
      <c r="AK14" s="19">
        <v>7.1040412409573095E-2</v>
      </c>
      <c r="AL14" s="19">
        <v>6.4618492752114398E-2</v>
      </c>
      <c r="AM14" s="19">
        <v>0.13403932746425301</v>
      </c>
      <c r="AN14" s="19">
        <v>0.13275569025088299</v>
      </c>
      <c r="AO14" s="19"/>
      <c r="AP14" s="19">
        <v>4.5080747040382098E-2</v>
      </c>
      <c r="AQ14" s="19">
        <v>6.80367127530183E-2</v>
      </c>
      <c r="AR14" s="19">
        <v>5.4742091920795898E-2</v>
      </c>
      <c r="AS14" s="19">
        <v>6.7639759946896694E-2</v>
      </c>
      <c r="AT14" s="19">
        <v>0.16387922890463599</v>
      </c>
      <c r="AU14" s="19"/>
      <c r="AV14" s="19">
        <v>9.1144073238125997E-2</v>
      </c>
      <c r="AW14" s="19">
        <v>0.10070543429920301</v>
      </c>
      <c r="AX14" s="19">
        <v>6.5280249598152304E-2</v>
      </c>
      <c r="AY14" s="19">
        <v>5.6911697512074901E-2</v>
      </c>
      <c r="AZ14" s="19">
        <v>3.9712868946727903E-2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3.8172300225493401E-2</v>
      </c>
      <c r="D9" s="17">
        <v>4.9799673532828999E-2</v>
      </c>
      <c r="E9" s="17">
        <v>2.69973826812599E-2</v>
      </c>
      <c r="F9" s="17"/>
      <c r="G9" s="17">
        <v>7.3195403978575796E-2</v>
      </c>
      <c r="H9" s="17">
        <v>7.8539302504642194E-2</v>
      </c>
      <c r="I9" s="17">
        <v>5.31110140512185E-2</v>
      </c>
      <c r="J9" s="17">
        <v>1.49788727832067E-2</v>
      </c>
      <c r="K9" s="17">
        <v>6.7628269203945301E-3</v>
      </c>
      <c r="L9" s="17">
        <v>1.0721967281549999E-2</v>
      </c>
      <c r="M9" s="17"/>
      <c r="N9" s="17">
        <v>5.7871590610444799E-2</v>
      </c>
      <c r="O9" s="17">
        <v>1.972266038026E-2</v>
      </c>
      <c r="P9" s="17">
        <v>4.10336953985454E-2</v>
      </c>
      <c r="Q9" s="17">
        <v>3.1255405714018802E-2</v>
      </c>
      <c r="R9" s="17"/>
      <c r="S9" s="17">
        <v>8.2673422115026193E-2</v>
      </c>
      <c r="T9" s="17">
        <v>1.86873429624515E-2</v>
      </c>
      <c r="U9" s="17">
        <v>1.4635782418007E-2</v>
      </c>
      <c r="V9" s="17">
        <v>4.3746562672516302E-2</v>
      </c>
      <c r="W9" s="17">
        <v>2.3615045424650101E-2</v>
      </c>
      <c r="X9" s="17">
        <v>4.0779251278557901E-2</v>
      </c>
      <c r="Y9" s="17">
        <v>2.27892351738503E-2</v>
      </c>
      <c r="Z9" s="17">
        <v>7.62336669231332E-2</v>
      </c>
      <c r="AA9" s="17">
        <v>2.11015250701833E-2</v>
      </c>
      <c r="AB9" s="17">
        <v>4.66000694378432E-2</v>
      </c>
      <c r="AC9" s="17">
        <v>3.5275018105042098E-2</v>
      </c>
      <c r="AD9" s="17">
        <v>1.9830655921278199E-2</v>
      </c>
      <c r="AE9" s="17"/>
      <c r="AF9" s="17">
        <v>3.2423943708923202E-2</v>
      </c>
      <c r="AG9" s="17">
        <v>4.1489940556091502E-2</v>
      </c>
      <c r="AH9" s="17">
        <v>3.01795056419066E-2</v>
      </c>
      <c r="AI9" s="17"/>
      <c r="AJ9" s="17">
        <v>4.9864702314719601E-2</v>
      </c>
      <c r="AK9" s="17">
        <v>3.8432010457713203E-2</v>
      </c>
      <c r="AL9" s="17">
        <v>2.2484320286790999E-2</v>
      </c>
      <c r="AM9" s="17">
        <v>0</v>
      </c>
      <c r="AN9" s="17">
        <v>2.51989771145829E-2</v>
      </c>
      <c r="AO9" s="17"/>
      <c r="AP9" s="17">
        <v>7.6725213681979001E-2</v>
      </c>
      <c r="AQ9" s="17">
        <v>4.4835533063262302E-2</v>
      </c>
      <c r="AR9" s="17">
        <v>2.4169888571696201E-2</v>
      </c>
      <c r="AS9" s="17">
        <v>6.72067220048847E-3</v>
      </c>
      <c r="AT9" s="17">
        <v>1.8528638273661999E-2</v>
      </c>
      <c r="AU9" s="17"/>
      <c r="AV9" s="17">
        <v>1.15539744992507E-2</v>
      </c>
      <c r="AW9" s="17">
        <v>2.6806920302715202E-2</v>
      </c>
      <c r="AX9" s="17">
        <v>4.9314003527868702E-2</v>
      </c>
      <c r="AY9" s="17">
        <v>8.8765716832615305E-2</v>
      </c>
      <c r="AZ9" s="17">
        <v>9.7021197015168398E-2</v>
      </c>
    </row>
    <row r="10" spans="2:52">
      <c r="B10" s="18" t="s">
        <v>379</v>
      </c>
      <c r="C10" s="17">
        <v>0.11874252283888299</v>
      </c>
      <c r="D10" s="17">
        <v>0.12807173631107299</v>
      </c>
      <c r="E10" s="17">
        <v>0.110478115183956</v>
      </c>
      <c r="F10" s="17"/>
      <c r="G10" s="17">
        <v>0.17635144160871499</v>
      </c>
      <c r="H10" s="17">
        <v>0.15045210740142001</v>
      </c>
      <c r="I10" s="17">
        <v>0.115457327690903</v>
      </c>
      <c r="J10" s="17">
        <v>6.6519922944485096E-2</v>
      </c>
      <c r="K10" s="17">
        <v>9.2184004728971106E-2</v>
      </c>
      <c r="L10" s="17">
        <v>0.11986598122938701</v>
      </c>
      <c r="M10" s="17"/>
      <c r="N10" s="17">
        <v>0.13623049442325499</v>
      </c>
      <c r="O10" s="17">
        <v>0.115203892482201</v>
      </c>
      <c r="P10" s="17">
        <v>0.13002127409613501</v>
      </c>
      <c r="Q10" s="17">
        <v>8.8975963275798806E-2</v>
      </c>
      <c r="R10" s="17"/>
      <c r="S10" s="17">
        <v>0.1467203910822</v>
      </c>
      <c r="T10" s="17">
        <v>0.12794987573123201</v>
      </c>
      <c r="U10" s="17">
        <v>0.11610115743721799</v>
      </c>
      <c r="V10" s="17">
        <v>0.100612279881656</v>
      </c>
      <c r="W10" s="17">
        <v>0.10529729216816899</v>
      </c>
      <c r="X10" s="17">
        <v>9.9784595320412797E-2</v>
      </c>
      <c r="Y10" s="17">
        <v>0.11685820129699501</v>
      </c>
      <c r="Z10" s="17">
        <v>0.12608890403637801</v>
      </c>
      <c r="AA10" s="17">
        <v>0.130163778167284</v>
      </c>
      <c r="AB10" s="17">
        <v>8.75700950081824E-2</v>
      </c>
      <c r="AC10" s="17">
        <v>0.129102813955178</v>
      </c>
      <c r="AD10" s="17">
        <v>0.109730052740168</v>
      </c>
      <c r="AE10" s="17"/>
      <c r="AF10" s="17">
        <v>0.12839082676499899</v>
      </c>
      <c r="AG10" s="17">
        <v>0.101425082495853</v>
      </c>
      <c r="AH10" s="17">
        <v>0.113413478080348</v>
      </c>
      <c r="AI10" s="17"/>
      <c r="AJ10" s="17">
        <v>0.14861549743426999</v>
      </c>
      <c r="AK10" s="17">
        <v>0.108934306651827</v>
      </c>
      <c r="AL10" s="17">
        <v>9.7711994156886306E-2</v>
      </c>
      <c r="AM10" s="17">
        <v>3.1444076294970098E-2</v>
      </c>
      <c r="AN10" s="17">
        <v>8.3360897252003699E-2</v>
      </c>
      <c r="AO10" s="17"/>
      <c r="AP10" s="17">
        <v>0.20716137642165899</v>
      </c>
      <c r="AQ10" s="17">
        <v>0.115673897267346</v>
      </c>
      <c r="AR10" s="17">
        <v>0.102555678314805</v>
      </c>
      <c r="AS10" s="17">
        <v>8.6241878693685506E-2</v>
      </c>
      <c r="AT10" s="17">
        <v>7.5624427306434594E-2</v>
      </c>
      <c r="AU10" s="17"/>
      <c r="AV10" s="17">
        <v>0.101084809181226</v>
      </c>
      <c r="AW10" s="17">
        <v>0.104650953029023</v>
      </c>
      <c r="AX10" s="17">
        <v>0.147245508314544</v>
      </c>
      <c r="AY10" s="17">
        <v>0.112553415385304</v>
      </c>
      <c r="AZ10" s="17">
        <v>0.19131354822246599</v>
      </c>
    </row>
    <row r="11" spans="2:52">
      <c r="B11" s="18" t="s">
        <v>380</v>
      </c>
      <c r="C11" s="17">
        <v>0.205598317908776</v>
      </c>
      <c r="D11" s="17">
        <v>0.24005473652419801</v>
      </c>
      <c r="E11" s="17">
        <v>0.175123792595936</v>
      </c>
      <c r="F11" s="17"/>
      <c r="G11" s="17">
        <v>0.16704127789353801</v>
      </c>
      <c r="H11" s="17">
        <v>0.20902664503315399</v>
      </c>
      <c r="I11" s="17">
        <v>0.205172346409986</v>
      </c>
      <c r="J11" s="17">
        <v>0.17398938739044401</v>
      </c>
      <c r="K11" s="17">
        <v>0.23447852310562001</v>
      </c>
      <c r="L11" s="17">
        <v>0.235315964606649</v>
      </c>
      <c r="M11" s="17"/>
      <c r="N11" s="17">
        <v>0.216848573752004</v>
      </c>
      <c r="O11" s="17">
        <v>0.19180545591085099</v>
      </c>
      <c r="P11" s="17">
        <v>0.207681039962296</v>
      </c>
      <c r="Q11" s="17">
        <v>0.20390457950622501</v>
      </c>
      <c r="R11" s="17"/>
      <c r="S11" s="17">
        <v>0.20489470195609799</v>
      </c>
      <c r="T11" s="17">
        <v>0.197329980482743</v>
      </c>
      <c r="U11" s="17">
        <v>0.167460168730072</v>
      </c>
      <c r="V11" s="17">
        <v>0.17867147662237501</v>
      </c>
      <c r="W11" s="17">
        <v>0.273433470643629</v>
      </c>
      <c r="X11" s="17">
        <v>0.20392041481693801</v>
      </c>
      <c r="Y11" s="17">
        <v>0.21844482078226701</v>
      </c>
      <c r="Z11" s="17">
        <v>0.20894308315006399</v>
      </c>
      <c r="AA11" s="17">
        <v>0.253412567904018</v>
      </c>
      <c r="AB11" s="17">
        <v>0.175871951950788</v>
      </c>
      <c r="AC11" s="17">
        <v>0.16321606976362599</v>
      </c>
      <c r="AD11" s="17">
        <v>0.17517903730020301</v>
      </c>
      <c r="AE11" s="17"/>
      <c r="AF11" s="17">
        <v>0.23415337037860101</v>
      </c>
      <c r="AG11" s="17">
        <v>0.207750265193994</v>
      </c>
      <c r="AH11" s="17">
        <v>0.19882096130968699</v>
      </c>
      <c r="AI11" s="17"/>
      <c r="AJ11" s="17">
        <v>0.25126127307137902</v>
      </c>
      <c r="AK11" s="17">
        <v>0.19875477915287901</v>
      </c>
      <c r="AL11" s="17">
        <v>0.219797510678716</v>
      </c>
      <c r="AM11" s="17">
        <v>0.27079050919043202</v>
      </c>
      <c r="AN11" s="17">
        <v>0.156257603564388</v>
      </c>
      <c r="AO11" s="17"/>
      <c r="AP11" s="17">
        <v>0.33447342432913202</v>
      </c>
      <c r="AQ11" s="17">
        <v>0.17636146622028001</v>
      </c>
      <c r="AR11" s="17">
        <v>0.21161746024108799</v>
      </c>
      <c r="AS11" s="17">
        <v>0.17934140817522901</v>
      </c>
      <c r="AT11" s="17">
        <v>0.15969360140389499</v>
      </c>
      <c r="AU11" s="17"/>
      <c r="AV11" s="17">
        <v>0.20245159998225701</v>
      </c>
      <c r="AW11" s="17">
        <v>0.18585421698756899</v>
      </c>
      <c r="AX11" s="17">
        <v>0.20680792701072101</v>
      </c>
      <c r="AY11" s="17">
        <v>0.231540467543492</v>
      </c>
      <c r="AZ11" s="17">
        <v>0.17009837454986501</v>
      </c>
    </row>
    <row r="12" spans="2:52">
      <c r="B12" s="18" t="s">
        <v>381</v>
      </c>
      <c r="C12" s="17">
        <v>0.32539718096466602</v>
      </c>
      <c r="D12" s="17">
        <v>0.31296704973630701</v>
      </c>
      <c r="E12" s="17">
        <v>0.33760946111451101</v>
      </c>
      <c r="F12" s="17"/>
      <c r="G12" s="17">
        <v>0.29819604908852898</v>
      </c>
      <c r="H12" s="17">
        <v>0.23424471701733701</v>
      </c>
      <c r="I12" s="17">
        <v>0.31561250959290399</v>
      </c>
      <c r="J12" s="17">
        <v>0.33808295899899099</v>
      </c>
      <c r="K12" s="17">
        <v>0.30889528395127802</v>
      </c>
      <c r="L12" s="17">
        <v>0.42525425042027498</v>
      </c>
      <c r="M12" s="17"/>
      <c r="N12" s="17">
        <v>0.35974354639870998</v>
      </c>
      <c r="O12" s="17">
        <v>0.35347445816384498</v>
      </c>
      <c r="P12" s="17">
        <v>0.27460267930554799</v>
      </c>
      <c r="Q12" s="17">
        <v>0.28132559077805502</v>
      </c>
      <c r="R12" s="17"/>
      <c r="S12" s="17">
        <v>0.26439083833689297</v>
      </c>
      <c r="T12" s="17">
        <v>0.34746670594280599</v>
      </c>
      <c r="U12" s="17">
        <v>0.34704471725682801</v>
      </c>
      <c r="V12" s="17">
        <v>0.33769082692294999</v>
      </c>
      <c r="W12" s="17">
        <v>0.34612489771251398</v>
      </c>
      <c r="X12" s="17">
        <v>0.26468703548005501</v>
      </c>
      <c r="Y12" s="17">
        <v>0.38288616091805699</v>
      </c>
      <c r="Z12" s="17">
        <v>0.34619355570971599</v>
      </c>
      <c r="AA12" s="17">
        <v>0.245395886999006</v>
      </c>
      <c r="AB12" s="17">
        <v>0.47466617443403902</v>
      </c>
      <c r="AC12" s="17">
        <v>0.33204541582472802</v>
      </c>
      <c r="AD12" s="17">
        <v>0.16172665016381901</v>
      </c>
      <c r="AE12" s="17"/>
      <c r="AF12" s="17">
        <v>0.34630027989948098</v>
      </c>
      <c r="AG12" s="17">
        <v>0.33302295462988002</v>
      </c>
      <c r="AH12" s="17">
        <v>0.26853012840666801</v>
      </c>
      <c r="AI12" s="17"/>
      <c r="AJ12" s="17">
        <v>0.34325187777016802</v>
      </c>
      <c r="AK12" s="17">
        <v>0.28009364739798098</v>
      </c>
      <c r="AL12" s="17">
        <v>0.38011740587471898</v>
      </c>
      <c r="AM12" s="17">
        <v>0.287980413113469</v>
      </c>
      <c r="AN12" s="17">
        <v>0.31272866358921397</v>
      </c>
      <c r="AO12" s="17"/>
      <c r="AP12" s="17">
        <v>0.26452950980696299</v>
      </c>
      <c r="AQ12" s="17">
        <v>0.32050139762170499</v>
      </c>
      <c r="AR12" s="17">
        <v>0.35785257843025098</v>
      </c>
      <c r="AS12" s="17">
        <v>0.37819218879465299</v>
      </c>
      <c r="AT12" s="17">
        <v>0.37745990672597102</v>
      </c>
      <c r="AU12" s="17"/>
      <c r="AV12" s="17">
        <v>0.339017821965929</v>
      </c>
      <c r="AW12" s="17">
        <v>0.31795307232487502</v>
      </c>
      <c r="AX12" s="17">
        <v>0.33504014992780501</v>
      </c>
      <c r="AY12" s="17">
        <v>0.30836924109900299</v>
      </c>
      <c r="AZ12" s="17">
        <v>0.23325558441202801</v>
      </c>
    </row>
    <row r="13" spans="2:52">
      <c r="B13" s="18" t="s">
        <v>382</v>
      </c>
      <c r="C13" s="17">
        <v>0.27557154192039002</v>
      </c>
      <c r="D13" s="17">
        <v>0.245246979483425</v>
      </c>
      <c r="E13" s="17">
        <v>0.30356120064178299</v>
      </c>
      <c r="F13" s="17"/>
      <c r="G13" s="17">
        <v>0.23690892619773099</v>
      </c>
      <c r="H13" s="17">
        <v>0.25929515852517898</v>
      </c>
      <c r="I13" s="17">
        <v>0.27753225593435299</v>
      </c>
      <c r="J13" s="17">
        <v>0.37162474406021201</v>
      </c>
      <c r="K13" s="17">
        <v>0.33448581914451198</v>
      </c>
      <c r="L13" s="17">
        <v>0.19281969881379299</v>
      </c>
      <c r="M13" s="17"/>
      <c r="N13" s="17">
        <v>0.21024851846166301</v>
      </c>
      <c r="O13" s="17">
        <v>0.289870624517725</v>
      </c>
      <c r="P13" s="17">
        <v>0.31263033367403897</v>
      </c>
      <c r="Q13" s="17">
        <v>0.32277546151202302</v>
      </c>
      <c r="R13" s="17"/>
      <c r="S13" s="17">
        <v>0.25100551839031598</v>
      </c>
      <c r="T13" s="17">
        <v>0.269048589078006</v>
      </c>
      <c r="U13" s="17">
        <v>0.324061815399178</v>
      </c>
      <c r="V13" s="17">
        <v>0.29118333891946802</v>
      </c>
      <c r="W13" s="17">
        <v>0.20723365334521601</v>
      </c>
      <c r="X13" s="17">
        <v>0.34401462529031601</v>
      </c>
      <c r="Y13" s="17">
        <v>0.24751602141156301</v>
      </c>
      <c r="Z13" s="17">
        <v>0.22884609677242701</v>
      </c>
      <c r="AA13" s="17">
        <v>0.32163001648598399</v>
      </c>
      <c r="AB13" s="17">
        <v>0.198218836116164</v>
      </c>
      <c r="AC13" s="17">
        <v>0.28565795529937499</v>
      </c>
      <c r="AD13" s="17">
        <v>0.47660930430621501</v>
      </c>
      <c r="AE13" s="17"/>
      <c r="AF13" s="17">
        <v>0.24101049495803401</v>
      </c>
      <c r="AG13" s="17">
        <v>0.29115654436351901</v>
      </c>
      <c r="AH13" s="17">
        <v>0.30403526873805298</v>
      </c>
      <c r="AI13" s="17"/>
      <c r="AJ13" s="17">
        <v>0.19148634042989199</v>
      </c>
      <c r="AK13" s="17">
        <v>0.34430929935378102</v>
      </c>
      <c r="AL13" s="17">
        <v>0.26489261577532802</v>
      </c>
      <c r="AM13" s="17">
        <v>0.409785001401129</v>
      </c>
      <c r="AN13" s="17">
        <v>0.33391020923758602</v>
      </c>
      <c r="AO13" s="17"/>
      <c r="AP13" s="17">
        <v>9.8764539231211701E-2</v>
      </c>
      <c r="AQ13" s="17">
        <v>0.31482050433296099</v>
      </c>
      <c r="AR13" s="17">
        <v>0.28412704876093497</v>
      </c>
      <c r="AS13" s="17">
        <v>0.337760039729668</v>
      </c>
      <c r="AT13" s="17">
        <v>0.271660880770278</v>
      </c>
      <c r="AU13" s="17"/>
      <c r="AV13" s="17">
        <v>0.29765737257970398</v>
      </c>
      <c r="AW13" s="17">
        <v>0.31468292655440999</v>
      </c>
      <c r="AX13" s="17">
        <v>0.24040790218956501</v>
      </c>
      <c r="AY13" s="17">
        <v>0.223332104285655</v>
      </c>
      <c r="AZ13" s="17">
        <v>0.30831129580047201</v>
      </c>
    </row>
    <row r="14" spans="2:52">
      <c r="B14" s="18" t="s">
        <v>107</v>
      </c>
      <c r="C14" s="19">
        <v>3.6518136141792203E-2</v>
      </c>
      <c r="D14" s="19">
        <v>2.3859824412168499E-2</v>
      </c>
      <c r="E14" s="19">
        <v>4.6230047782554198E-2</v>
      </c>
      <c r="F14" s="19"/>
      <c r="G14" s="19">
        <v>4.8306901232909497E-2</v>
      </c>
      <c r="H14" s="19">
        <v>6.8442069518267798E-2</v>
      </c>
      <c r="I14" s="19">
        <v>3.3114546320635797E-2</v>
      </c>
      <c r="J14" s="19">
        <v>3.4804113822661499E-2</v>
      </c>
      <c r="K14" s="19">
        <v>2.3193542149225099E-2</v>
      </c>
      <c r="L14" s="19">
        <v>1.60221376483454E-2</v>
      </c>
      <c r="M14" s="19"/>
      <c r="N14" s="19">
        <v>1.9057276353923399E-2</v>
      </c>
      <c r="O14" s="19">
        <v>2.9922908545119201E-2</v>
      </c>
      <c r="P14" s="19">
        <v>3.4030977563435601E-2</v>
      </c>
      <c r="Q14" s="19">
        <v>7.1762999213879297E-2</v>
      </c>
      <c r="R14" s="19"/>
      <c r="S14" s="19">
        <v>5.0315128119468103E-2</v>
      </c>
      <c r="T14" s="19">
        <v>3.9517505802761498E-2</v>
      </c>
      <c r="U14" s="19">
        <v>3.0696358758697601E-2</v>
      </c>
      <c r="V14" s="19">
        <v>4.80955149810358E-2</v>
      </c>
      <c r="W14" s="19">
        <v>4.4295640705821801E-2</v>
      </c>
      <c r="X14" s="19">
        <v>4.68140778137199E-2</v>
      </c>
      <c r="Y14" s="19">
        <v>1.1505560417268201E-2</v>
      </c>
      <c r="Z14" s="19">
        <v>1.36946934082819E-2</v>
      </c>
      <c r="AA14" s="19">
        <v>2.8296225373524501E-2</v>
      </c>
      <c r="AB14" s="19">
        <v>1.7072873052983401E-2</v>
      </c>
      <c r="AC14" s="19">
        <v>5.4702727052051398E-2</v>
      </c>
      <c r="AD14" s="19">
        <v>5.6924299568315802E-2</v>
      </c>
      <c r="AE14" s="19"/>
      <c r="AF14" s="19">
        <v>1.7721084289961799E-2</v>
      </c>
      <c r="AG14" s="19">
        <v>2.5155212760663001E-2</v>
      </c>
      <c r="AH14" s="19">
        <v>8.5020657823337703E-2</v>
      </c>
      <c r="AI14" s="19"/>
      <c r="AJ14" s="19">
        <v>1.55203089795706E-2</v>
      </c>
      <c r="AK14" s="19">
        <v>2.9475956985819101E-2</v>
      </c>
      <c r="AL14" s="19">
        <v>1.49961532275599E-2</v>
      </c>
      <c r="AM14" s="19">
        <v>0</v>
      </c>
      <c r="AN14" s="19">
        <v>8.8543649242224604E-2</v>
      </c>
      <c r="AO14" s="19"/>
      <c r="AP14" s="19">
        <v>1.8345936529054099E-2</v>
      </c>
      <c r="AQ14" s="19">
        <v>2.78072014944458E-2</v>
      </c>
      <c r="AR14" s="19">
        <v>1.9677345681224898E-2</v>
      </c>
      <c r="AS14" s="19">
        <v>1.17438124062763E-2</v>
      </c>
      <c r="AT14" s="19">
        <v>9.7032545519760094E-2</v>
      </c>
      <c r="AU14" s="19"/>
      <c r="AV14" s="19">
        <v>4.8234421791633203E-2</v>
      </c>
      <c r="AW14" s="19">
        <v>5.0051910801407397E-2</v>
      </c>
      <c r="AX14" s="19">
        <v>2.11845090294966E-2</v>
      </c>
      <c r="AY14" s="19">
        <v>3.5439054853930403E-2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4.1628026901536698E-2</v>
      </c>
      <c r="D9" s="17">
        <v>5.3570336130876098E-2</v>
      </c>
      <c r="E9" s="17">
        <v>3.1149594281100201E-2</v>
      </c>
      <c r="F9" s="17"/>
      <c r="G9" s="17">
        <v>0.116878162387103</v>
      </c>
      <c r="H9" s="17">
        <v>6.5962770998673995E-2</v>
      </c>
      <c r="I9" s="17">
        <v>4.6929311201396297E-2</v>
      </c>
      <c r="J9" s="17">
        <v>1.5582195308875601E-2</v>
      </c>
      <c r="K9" s="17">
        <v>1.31930585572807E-2</v>
      </c>
      <c r="L9" s="17">
        <v>9.7041064357359305E-3</v>
      </c>
      <c r="M9" s="17"/>
      <c r="N9" s="17">
        <v>5.95170224679301E-2</v>
      </c>
      <c r="O9" s="17">
        <v>2.69259574177051E-2</v>
      </c>
      <c r="P9" s="17">
        <v>4.16370021099556E-2</v>
      </c>
      <c r="Q9" s="17">
        <v>3.5115899041635798E-2</v>
      </c>
      <c r="R9" s="17"/>
      <c r="S9" s="17">
        <v>8.5003738418958794E-2</v>
      </c>
      <c r="T9" s="17">
        <v>1.99393198766427E-2</v>
      </c>
      <c r="U9" s="17">
        <v>3.2963463192590699E-2</v>
      </c>
      <c r="V9" s="17">
        <v>4.6318063308599902E-2</v>
      </c>
      <c r="W9" s="17">
        <v>4.9938926963239601E-2</v>
      </c>
      <c r="X9" s="17">
        <v>3.4083830059187199E-2</v>
      </c>
      <c r="Y9" s="17">
        <v>2.6477660080920701E-2</v>
      </c>
      <c r="Z9" s="17">
        <v>5.9219770779733602E-2</v>
      </c>
      <c r="AA9" s="17">
        <v>2.00468463384826E-2</v>
      </c>
      <c r="AB9" s="17">
        <v>5.0949899534658498E-2</v>
      </c>
      <c r="AC9" s="17">
        <v>3.2404246617230702E-2</v>
      </c>
      <c r="AD9" s="17">
        <v>1.9830655921278199E-2</v>
      </c>
      <c r="AE9" s="17"/>
      <c r="AF9" s="17">
        <v>3.32436969637257E-2</v>
      </c>
      <c r="AG9" s="17">
        <v>3.9003434212101597E-2</v>
      </c>
      <c r="AH9" s="17">
        <v>5.7802475178036702E-2</v>
      </c>
      <c r="AI9" s="17"/>
      <c r="AJ9" s="17">
        <v>4.7061418957140499E-2</v>
      </c>
      <c r="AK9" s="17">
        <v>4.9139176679047297E-2</v>
      </c>
      <c r="AL9" s="17">
        <v>2.9644988905319199E-2</v>
      </c>
      <c r="AM9" s="17">
        <v>3.4677968265112498E-2</v>
      </c>
      <c r="AN9" s="17">
        <v>2.2042108280548998E-2</v>
      </c>
      <c r="AO9" s="17"/>
      <c r="AP9" s="17">
        <v>5.3520022266449002E-2</v>
      </c>
      <c r="AQ9" s="17">
        <v>5.6071571423949203E-2</v>
      </c>
      <c r="AR9" s="17">
        <v>4.1142985893727203E-2</v>
      </c>
      <c r="AS9" s="17">
        <v>4.4662265970871598E-2</v>
      </c>
      <c r="AT9" s="17">
        <v>1.29392788971708E-2</v>
      </c>
      <c r="AU9" s="17"/>
      <c r="AV9" s="17">
        <v>2.54924227493767E-2</v>
      </c>
      <c r="AW9" s="17">
        <v>3.4835574223161997E-2</v>
      </c>
      <c r="AX9" s="17">
        <v>4.9742660634219997E-2</v>
      </c>
      <c r="AY9" s="17">
        <v>9.0971935991743205E-2</v>
      </c>
      <c r="AZ9" s="17">
        <v>0.108093114741922</v>
      </c>
    </row>
    <row r="10" spans="2:52">
      <c r="B10" s="18" t="s">
        <v>379</v>
      </c>
      <c r="C10" s="17">
        <v>0.19367718525890201</v>
      </c>
      <c r="D10" s="17">
        <v>0.198766349827904</v>
      </c>
      <c r="E10" s="17">
        <v>0.189879681414518</v>
      </c>
      <c r="F10" s="17"/>
      <c r="G10" s="17">
        <v>0.23779341203942</v>
      </c>
      <c r="H10" s="17">
        <v>0.23565140896539799</v>
      </c>
      <c r="I10" s="17">
        <v>0.18585493373897599</v>
      </c>
      <c r="J10" s="17">
        <v>0.15657915112080101</v>
      </c>
      <c r="K10" s="17">
        <v>0.170695986978387</v>
      </c>
      <c r="L10" s="17">
        <v>0.183842600019579</v>
      </c>
      <c r="M10" s="17"/>
      <c r="N10" s="17">
        <v>0.23202572113181399</v>
      </c>
      <c r="O10" s="17">
        <v>0.183452983698845</v>
      </c>
      <c r="P10" s="17">
        <v>0.201760102660233</v>
      </c>
      <c r="Q10" s="17">
        <v>0.14332218965194099</v>
      </c>
      <c r="R10" s="17"/>
      <c r="S10" s="17">
        <v>0.217284314998619</v>
      </c>
      <c r="T10" s="17">
        <v>0.199195113332926</v>
      </c>
      <c r="U10" s="17">
        <v>0.168465722936158</v>
      </c>
      <c r="V10" s="17">
        <v>0.18675372429682099</v>
      </c>
      <c r="W10" s="17">
        <v>0.145306300334441</v>
      </c>
      <c r="X10" s="17">
        <v>0.169170095764203</v>
      </c>
      <c r="Y10" s="17">
        <v>0.219530699208245</v>
      </c>
      <c r="Z10" s="17">
        <v>0.19127928802219399</v>
      </c>
      <c r="AA10" s="17">
        <v>0.181824313694084</v>
      </c>
      <c r="AB10" s="17">
        <v>0.24528502872996599</v>
      </c>
      <c r="AC10" s="17">
        <v>0.18644614976124901</v>
      </c>
      <c r="AD10" s="17">
        <v>0.159062695593225</v>
      </c>
      <c r="AE10" s="17"/>
      <c r="AF10" s="17">
        <v>0.19158741212545</v>
      </c>
      <c r="AG10" s="17">
        <v>0.192794450893953</v>
      </c>
      <c r="AH10" s="17">
        <v>0.18617035401995399</v>
      </c>
      <c r="AI10" s="17"/>
      <c r="AJ10" s="17">
        <v>0.226500133151535</v>
      </c>
      <c r="AK10" s="17">
        <v>0.16753928291543399</v>
      </c>
      <c r="AL10" s="17">
        <v>0.19146977371316201</v>
      </c>
      <c r="AM10" s="17">
        <v>9.2997660777865102E-2</v>
      </c>
      <c r="AN10" s="17">
        <v>0.154027590175602</v>
      </c>
      <c r="AO10" s="17"/>
      <c r="AP10" s="17">
        <v>0.27437295417009999</v>
      </c>
      <c r="AQ10" s="17">
        <v>0.19650285678343499</v>
      </c>
      <c r="AR10" s="17">
        <v>0.16753594943939101</v>
      </c>
      <c r="AS10" s="17">
        <v>0.14568611963674899</v>
      </c>
      <c r="AT10" s="17">
        <v>0.217839381709793</v>
      </c>
      <c r="AU10" s="17"/>
      <c r="AV10" s="17">
        <v>0.14171592966940799</v>
      </c>
      <c r="AW10" s="17">
        <v>0.200337737028776</v>
      </c>
      <c r="AX10" s="17">
        <v>0.21804896088143799</v>
      </c>
      <c r="AY10" s="17">
        <v>0.24134574062794001</v>
      </c>
      <c r="AZ10" s="17">
        <v>0.13069387485013501</v>
      </c>
    </row>
    <row r="11" spans="2:52">
      <c r="B11" s="18" t="s">
        <v>380</v>
      </c>
      <c r="C11" s="17">
        <v>0.31750412646542198</v>
      </c>
      <c r="D11" s="17">
        <v>0.33722151395334998</v>
      </c>
      <c r="E11" s="17">
        <v>0.299523662735179</v>
      </c>
      <c r="F11" s="17"/>
      <c r="G11" s="17">
        <v>0.249205598657677</v>
      </c>
      <c r="H11" s="17">
        <v>0.29324444370427799</v>
      </c>
      <c r="I11" s="17">
        <v>0.305107928520437</v>
      </c>
      <c r="J11" s="17">
        <v>0.30919332396939098</v>
      </c>
      <c r="K11" s="17">
        <v>0.36482603664895802</v>
      </c>
      <c r="L11" s="17">
        <v>0.36700516569667802</v>
      </c>
      <c r="M11" s="17"/>
      <c r="N11" s="17">
        <v>0.29109094995560802</v>
      </c>
      <c r="O11" s="17">
        <v>0.327307329557602</v>
      </c>
      <c r="P11" s="17">
        <v>0.35930793551504298</v>
      </c>
      <c r="Q11" s="17">
        <v>0.30611296916300601</v>
      </c>
      <c r="R11" s="17"/>
      <c r="S11" s="17">
        <v>0.32241490136380102</v>
      </c>
      <c r="T11" s="17">
        <v>0.31850473399733997</v>
      </c>
      <c r="U11" s="17">
        <v>0.35338219543125599</v>
      </c>
      <c r="V11" s="17">
        <v>0.37702741550026397</v>
      </c>
      <c r="W11" s="17">
        <v>0.33311926488076798</v>
      </c>
      <c r="X11" s="17">
        <v>0.276228099068559</v>
      </c>
      <c r="Y11" s="17">
        <v>0.31181633687260502</v>
      </c>
      <c r="Z11" s="17">
        <v>0.33882950909121801</v>
      </c>
      <c r="AA11" s="17">
        <v>0.31397774996024103</v>
      </c>
      <c r="AB11" s="17">
        <v>0.27293814962927898</v>
      </c>
      <c r="AC11" s="17">
        <v>0.27160566731550201</v>
      </c>
      <c r="AD11" s="17">
        <v>0.25187788987285298</v>
      </c>
      <c r="AE11" s="17"/>
      <c r="AF11" s="17">
        <v>0.37452860312876401</v>
      </c>
      <c r="AG11" s="17">
        <v>0.298999541435094</v>
      </c>
      <c r="AH11" s="17">
        <v>0.28409466401676597</v>
      </c>
      <c r="AI11" s="17"/>
      <c r="AJ11" s="17">
        <v>0.366973186758902</v>
      </c>
      <c r="AK11" s="17">
        <v>0.28744546049592201</v>
      </c>
      <c r="AL11" s="17">
        <v>0.32778758913438599</v>
      </c>
      <c r="AM11" s="17">
        <v>0.34966452521153502</v>
      </c>
      <c r="AN11" s="17">
        <v>0.29422159159139</v>
      </c>
      <c r="AO11" s="17"/>
      <c r="AP11" s="17">
        <v>0.38491520737097001</v>
      </c>
      <c r="AQ11" s="17">
        <v>0.29335987340020703</v>
      </c>
      <c r="AR11" s="17">
        <v>0.30976984699791799</v>
      </c>
      <c r="AS11" s="17">
        <v>0.38884613148598302</v>
      </c>
      <c r="AT11" s="17">
        <v>0.31286901717886301</v>
      </c>
      <c r="AU11" s="17"/>
      <c r="AV11" s="17">
        <v>0.34198485161742798</v>
      </c>
      <c r="AW11" s="17">
        <v>0.312712509502587</v>
      </c>
      <c r="AX11" s="17">
        <v>0.31916262372293103</v>
      </c>
      <c r="AY11" s="17">
        <v>0.24253265021704401</v>
      </c>
      <c r="AZ11" s="17">
        <v>0.44706333505111201</v>
      </c>
    </row>
    <row r="12" spans="2:52">
      <c r="B12" s="18" t="s">
        <v>381</v>
      </c>
      <c r="C12" s="17">
        <v>0.241200160844736</v>
      </c>
      <c r="D12" s="17">
        <v>0.23290887666268101</v>
      </c>
      <c r="E12" s="17">
        <v>0.24888531411048301</v>
      </c>
      <c r="F12" s="17"/>
      <c r="G12" s="17">
        <v>0.21681946107913899</v>
      </c>
      <c r="H12" s="17">
        <v>0.19280866916120501</v>
      </c>
      <c r="I12" s="17">
        <v>0.26198035708387502</v>
      </c>
      <c r="J12" s="17">
        <v>0.25227128255716802</v>
      </c>
      <c r="K12" s="17">
        <v>0.23136961888291899</v>
      </c>
      <c r="L12" s="17">
        <v>0.27634433319888901</v>
      </c>
      <c r="M12" s="17"/>
      <c r="N12" s="17">
        <v>0.25879449766523899</v>
      </c>
      <c r="O12" s="17">
        <v>0.25594291685287501</v>
      </c>
      <c r="P12" s="17">
        <v>0.20236382882624601</v>
      </c>
      <c r="Q12" s="17">
        <v>0.23034340432153</v>
      </c>
      <c r="R12" s="17"/>
      <c r="S12" s="17">
        <v>0.173907157776472</v>
      </c>
      <c r="T12" s="17">
        <v>0.25845880164719998</v>
      </c>
      <c r="U12" s="17">
        <v>0.25639092909863698</v>
      </c>
      <c r="V12" s="17">
        <v>0.19107119147712401</v>
      </c>
      <c r="W12" s="17">
        <v>0.29762707699053698</v>
      </c>
      <c r="X12" s="17">
        <v>0.22222677507996699</v>
      </c>
      <c r="Y12" s="17">
        <v>0.26503265295390799</v>
      </c>
      <c r="Z12" s="17">
        <v>0.28039152818952201</v>
      </c>
      <c r="AA12" s="17">
        <v>0.260460956493059</v>
      </c>
      <c r="AB12" s="17">
        <v>0.255872310654013</v>
      </c>
      <c r="AC12" s="17">
        <v>0.258063333071754</v>
      </c>
      <c r="AD12" s="17">
        <v>0.25250067525658598</v>
      </c>
      <c r="AE12" s="17"/>
      <c r="AF12" s="17">
        <v>0.22300366635451699</v>
      </c>
      <c r="AG12" s="17">
        <v>0.27163559470411403</v>
      </c>
      <c r="AH12" s="17">
        <v>0.193921253383676</v>
      </c>
      <c r="AI12" s="17"/>
      <c r="AJ12" s="17">
        <v>0.22121250553962399</v>
      </c>
      <c r="AK12" s="17">
        <v>0.27697487026262002</v>
      </c>
      <c r="AL12" s="17">
        <v>0.26520789849853799</v>
      </c>
      <c r="AM12" s="17">
        <v>0.188459383852287</v>
      </c>
      <c r="AN12" s="17">
        <v>0.213340322893217</v>
      </c>
      <c r="AO12" s="17"/>
      <c r="AP12" s="17">
        <v>0.18460870534260701</v>
      </c>
      <c r="AQ12" s="17">
        <v>0.26720891347600301</v>
      </c>
      <c r="AR12" s="17">
        <v>0.29145048235630799</v>
      </c>
      <c r="AS12" s="17">
        <v>0.18429180279660001</v>
      </c>
      <c r="AT12" s="17">
        <v>0.21763705374082701</v>
      </c>
      <c r="AU12" s="17"/>
      <c r="AV12" s="17">
        <v>0.27567981055110002</v>
      </c>
      <c r="AW12" s="17">
        <v>0.22225522049822599</v>
      </c>
      <c r="AX12" s="17">
        <v>0.229751277435398</v>
      </c>
      <c r="AY12" s="17">
        <v>0.23689293146696999</v>
      </c>
      <c r="AZ12" s="17">
        <v>4.3005655328124302E-2</v>
      </c>
    </row>
    <row r="13" spans="2:52">
      <c r="B13" s="18" t="s">
        <v>382</v>
      </c>
      <c r="C13" s="17">
        <v>0.12871141780916301</v>
      </c>
      <c r="D13" s="17">
        <v>0.11629846606540201</v>
      </c>
      <c r="E13" s="17">
        <v>0.140162090557229</v>
      </c>
      <c r="F13" s="17"/>
      <c r="G13" s="17">
        <v>0.13242946692136301</v>
      </c>
      <c r="H13" s="17">
        <v>0.115453220786592</v>
      </c>
      <c r="I13" s="17">
        <v>0.124044774364136</v>
      </c>
      <c r="J13" s="17">
        <v>0.169247328752198</v>
      </c>
      <c r="K13" s="17">
        <v>0.14142589964911501</v>
      </c>
      <c r="L13" s="17">
        <v>9.8637821941089193E-2</v>
      </c>
      <c r="M13" s="17"/>
      <c r="N13" s="17">
        <v>0.10225077765370499</v>
      </c>
      <c r="O13" s="17">
        <v>0.119785422137171</v>
      </c>
      <c r="P13" s="17">
        <v>0.13070098888815901</v>
      </c>
      <c r="Q13" s="17">
        <v>0.178090333031756</v>
      </c>
      <c r="R13" s="17"/>
      <c r="S13" s="17">
        <v>0.121023882127854</v>
      </c>
      <c r="T13" s="17">
        <v>0.106980269958312</v>
      </c>
      <c r="U13" s="17">
        <v>0.12451178638745899</v>
      </c>
      <c r="V13" s="17">
        <v>0.109106468122906</v>
      </c>
      <c r="W13" s="17">
        <v>8.6311618558459494E-2</v>
      </c>
      <c r="X13" s="17">
        <v>0.22310449065230001</v>
      </c>
      <c r="Y13" s="17">
        <v>0.110436037199096</v>
      </c>
      <c r="Z13" s="17">
        <v>9.8448792291533305E-2</v>
      </c>
      <c r="AA13" s="17">
        <v>0.151220367439792</v>
      </c>
      <c r="AB13" s="17">
        <v>0.10911395498414</v>
      </c>
      <c r="AC13" s="17">
        <v>0.18236603608386001</v>
      </c>
      <c r="AD13" s="17">
        <v>0.20354845167133301</v>
      </c>
      <c r="AE13" s="17"/>
      <c r="AF13" s="17">
        <v>0.102263440061707</v>
      </c>
      <c r="AG13" s="17">
        <v>0.134956060014149</v>
      </c>
      <c r="AH13" s="17">
        <v>0.15394088127084499</v>
      </c>
      <c r="AI13" s="17"/>
      <c r="AJ13" s="17">
        <v>6.6817992846768301E-2</v>
      </c>
      <c r="AK13" s="17">
        <v>0.169029340555229</v>
      </c>
      <c r="AL13" s="17">
        <v>0.14347243703367701</v>
      </c>
      <c r="AM13" s="17">
        <v>0.14209400807241701</v>
      </c>
      <c r="AN13" s="17">
        <v>0.175904603548411</v>
      </c>
      <c r="AO13" s="17"/>
      <c r="AP13" s="17">
        <v>5.1033968902030401E-2</v>
      </c>
      <c r="AQ13" s="17">
        <v>0.141551667186889</v>
      </c>
      <c r="AR13" s="17">
        <v>0.14807102028588201</v>
      </c>
      <c r="AS13" s="17">
        <v>0.119220907139292</v>
      </c>
      <c r="AT13" s="17">
        <v>7.6203524345095905E-2</v>
      </c>
      <c r="AU13" s="17"/>
      <c r="AV13" s="17">
        <v>0.12009594574136</v>
      </c>
      <c r="AW13" s="17">
        <v>0.14280096692768399</v>
      </c>
      <c r="AX13" s="17">
        <v>0.116138948992198</v>
      </c>
      <c r="AY13" s="17">
        <v>0.13868576496283599</v>
      </c>
      <c r="AZ13" s="17">
        <v>0.16740803408945101</v>
      </c>
    </row>
    <row r="14" spans="2:52">
      <c r="B14" s="18" t="s">
        <v>107</v>
      </c>
      <c r="C14" s="19">
        <v>7.7279082720240894E-2</v>
      </c>
      <c r="D14" s="19">
        <v>6.12344573597879E-2</v>
      </c>
      <c r="E14" s="19">
        <v>9.0399656901491404E-2</v>
      </c>
      <c r="F14" s="19"/>
      <c r="G14" s="19">
        <v>4.6873898915297398E-2</v>
      </c>
      <c r="H14" s="19">
        <v>9.6879486383852506E-2</v>
      </c>
      <c r="I14" s="19">
        <v>7.6082695091180305E-2</v>
      </c>
      <c r="J14" s="19">
        <v>9.7126718291565703E-2</v>
      </c>
      <c r="K14" s="19">
        <v>7.8489399283341102E-2</v>
      </c>
      <c r="L14" s="19">
        <v>6.4465972708028604E-2</v>
      </c>
      <c r="M14" s="19"/>
      <c r="N14" s="19">
        <v>5.6321031125703899E-2</v>
      </c>
      <c r="O14" s="19">
        <v>8.6585390335802995E-2</v>
      </c>
      <c r="P14" s="19">
        <v>6.4230142000362395E-2</v>
      </c>
      <c r="Q14" s="19">
        <v>0.107015204790131</v>
      </c>
      <c r="R14" s="19"/>
      <c r="S14" s="19">
        <v>8.0366005314295594E-2</v>
      </c>
      <c r="T14" s="19">
        <v>9.6921761187579406E-2</v>
      </c>
      <c r="U14" s="19">
        <v>6.4285902953899604E-2</v>
      </c>
      <c r="V14" s="19">
        <v>8.9723137294284896E-2</v>
      </c>
      <c r="W14" s="19">
        <v>8.7696812272554603E-2</v>
      </c>
      <c r="X14" s="19">
        <v>7.5186709375783298E-2</v>
      </c>
      <c r="Y14" s="19">
        <v>6.6706613685225097E-2</v>
      </c>
      <c r="Z14" s="19">
        <v>3.18311116257987E-2</v>
      </c>
      <c r="AA14" s="19">
        <v>7.2469766074342495E-2</v>
      </c>
      <c r="AB14" s="19">
        <v>6.5840656467943404E-2</v>
      </c>
      <c r="AC14" s="19">
        <v>6.9114567150405107E-2</v>
      </c>
      <c r="AD14" s="19">
        <v>0.113179631684725</v>
      </c>
      <c r="AE14" s="19"/>
      <c r="AF14" s="19">
        <v>7.5373181365837594E-2</v>
      </c>
      <c r="AG14" s="19">
        <v>6.2610918740588106E-2</v>
      </c>
      <c r="AH14" s="19">
        <v>0.124070372130722</v>
      </c>
      <c r="AI14" s="19"/>
      <c r="AJ14" s="19">
        <v>7.1434762746030306E-2</v>
      </c>
      <c r="AK14" s="19">
        <v>4.9871869091747102E-2</v>
      </c>
      <c r="AL14" s="19">
        <v>4.2417312714918602E-2</v>
      </c>
      <c r="AM14" s="19">
        <v>0.19210645382078401</v>
      </c>
      <c r="AN14" s="19">
        <v>0.140463783510831</v>
      </c>
      <c r="AO14" s="19"/>
      <c r="AP14" s="19">
        <v>5.1549141947843699E-2</v>
      </c>
      <c r="AQ14" s="19">
        <v>4.5305117729517903E-2</v>
      </c>
      <c r="AR14" s="19">
        <v>4.20297150267731E-2</v>
      </c>
      <c r="AS14" s="19">
        <v>0.117292772970504</v>
      </c>
      <c r="AT14" s="19">
        <v>0.16251174412825001</v>
      </c>
      <c r="AU14" s="19"/>
      <c r="AV14" s="19">
        <v>9.5031039671326395E-2</v>
      </c>
      <c r="AW14" s="19">
        <v>8.7057991819565306E-2</v>
      </c>
      <c r="AX14" s="19">
        <v>6.7155528333814996E-2</v>
      </c>
      <c r="AY14" s="19">
        <v>4.9570976733467199E-2</v>
      </c>
      <c r="AZ14" s="19">
        <v>0.103735985939255</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4.1167681631974297E-2</v>
      </c>
      <c r="D9" s="17">
        <v>6.0195289300185501E-2</v>
      </c>
      <c r="E9" s="17">
        <v>2.4263096859921101E-2</v>
      </c>
      <c r="F9" s="17"/>
      <c r="G9" s="17">
        <v>8.7620089788096198E-2</v>
      </c>
      <c r="H9" s="17">
        <v>7.1221429590138899E-2</v>
      </c>
      <c r="I9" s="17">
        <v>5.7730378864802603E-2</v>
      </c>
      <c r="J9" s="17">
        <v>1.7820323417356398E-2</v>
      </c>
      <c r="K9" s="17">
        <v>6.50615378024854E-3</v>
      </c>
      <c r="L9" s="17">
        <v>1.5696722034794299E-2</v>
      </c>
      <c r="M9" s="17"/>
      <c r="N9" s="17">
        <v>5.9618944531124402E-2</v>
      </c>
      <c r="O9" s="17">
        <v>2.4287391203101302E-2</v>
      </c>
      <c r="P9" s="17">
        <v>4.7599420710144197E-2</v>
      </c>
      <c r="Q9" s="17">
        <v>3.08056938025391E-2</v>
      </c>
      <c r="R9" s="17"/>
      <c r="S9" s="17">
        <v>7.9918038463784202E-2</v>
      </c>
      <c r="T9" s="17">
        <v>3.4604270274270099E-2</v>
      </c>
      <c r="U9" s="17">
        <v>2.8944308106917099E-2</v>
      </c>
      <c r="V9" s="17">
        <v>4.3135060910668099E-2</v>
      </c>
      <c r="W9" s="17">
        <v>2.9236538787057901E-2</v>
      </c>
      <c r="X9" s="17">
        <v>6.8696786042779096E-2</v>
      </c>
      <c r="Y9" s="17">
        <v>1.8143666125108301E-2</v>
      </c>
      <c r="Z9" s="17">
        <v>2.3684792102559599E-2</v>
      </c>
      <c r="AA9" s="17">
        <v>3.71853606673576E-2</v>
      </c>
      <c r="AB9" s="17">
        <v>1.50812029501087E-2</v>
      </c>
      <c r="AC9" s="17">
        <v>5.3293553552629498E-2</v>
      </c>
      <c r="AD9" s="17">
        <v>1.9830655921278199E-2</v>
      </c>
      <c r="AE9" s="17"/>
      <c r="AF9" s="17">
        <v>3.4347894775443699E-2</v>
      </c>
      <c r="AG9" s="17">
        <v>4.6975921833958198E-2</v>
      </c>
      <c r="AH9" s="17">
        <v>3.27135806903932E-2</v>
      </c>
      <c r="AI9" s="17"/>
      <c r="AJ9" s="17">
        <v>5.45826621637324E-2</v>
      </c>
      <c r="AK9" s="17">
        <v>5.1641422585688698E-2</v>
      </c>
      <c r="AL9" s="17">
        <v>2.4479031919089698E-2</v>
      </c>
      <c r="AM9" s="17">
        <v>0</v>
      </c>
      <c r="AN9" s="17">
        <v>2.1477984778459198E-2</v>
      </c>
      <c r="AO9" s="17"/>
      <c r="AP9" s="17">
        <v>6.6083361479230204E-2</v>
      </c>
      <c r="AQ9" s="17">
        <v>5.3615237306492397E-2</v>
      </c>
      <c r="AR9" s="17">
        <v>4.74626053542151E-2</v>
      </c>
      <c r="AS9" s="17">
        <v>1.8521671652369801E-2</v>
      </c>
      <c r="AT9" s="17">
        <v>5.7075237191253998E-3</v>
      </c>
      <c r="AU9" s="17"/>
      <c r="AV9" s="17">
        <v>2.0005776731849601E-2</v>
      </c>
      <c r="AW9" s="17">
        <v>2.7142004891801401E-2</v>
      </c>
      <c r="AX9" s="17">
        <v>5.3200008259168603E-2</v>
      </c>
      <c r="AY9" s="17">
        <v>9.7776455120769795E-2</v>
      </c>
      <c r="AZ9" s="17">
        <v>0.11511181594668</v>
      </c>
    </row>
    <row r="10" spans="2:52">
      <c r="B10" s="18" t="s">
        <v>379</v>
      </c>
      <c r="C10" s="17">
        <v>0.14021402580803299</v>
      </c>
      <c r="D10" s="17">
        <v>0.14826542687847699</v>
      </c>
      <c r="E10" s="17">
        <v>0.13233335481348699</v>
      </c>
      <c r="F10" s="17"/>
      <c r="G10" s="17">
        <v>0.17300499446387901</v>
      </c>
      <c r="H10" s="17">
        <v>0.21295391292466601</v>
      </c>
      <c r="I10" s="17">
        <v>0.16097872832811999</v>
      </c>
      <c r="J10" s="17">
        <v>0.11251419700693401</v>
      </c>
      <c r="K10" s="17">
        <v>8.7687305262711804E-2</v>
      </c>
      <c r="L10" s="17">
        <v>0.100805531543932</v>
      </c>
      <c r="M10" s="17"/>
      <c r="N10" s="17">
        <v>0.16719643494351599</v>
      </c>
      <c r="O10" s="17">
        <v>0.13165088945063499</v>
      </c>
      <c r="P10" s="17">
        <v>0.125527656779857</v>
      </c>
      <c r="Q10" s="17">
        <v>0.127130767821758</v>
      </c>
      <c r="R10" s="17"/>
      <c r="S10" s="17">
        <v>0.206428471847421</v>
      </c>
      <c r="T10" s="17">
        <v>0.12996118125991399</v>
      </c>
      <c r="U10" s="17">
        <v>0.107692792471638</v>
      </c>
      <c r="V10" s="17">
        <v>0.145340326367349</v>
      </c>
      <c r="W10" s="17">
        <v>0.16919350880504699</v>
      </c>
      <c r="X10" s="17">
        <v>0.128185644232582</v>
      </c>
      <c r="Y10" s="17">
        <v>0.10294234847793</v>
      </c>
      <c r="Z10" s="17">
        <v>0.17081900587075199</v>
      </c>
      <c r="AA10" s="17">
        <v>0.101410314345745</v>
      </c>
      <c r="AB10" s="17">
        <v>0.155005080002489</v>
      </c>
      <c r="AC10" s="17">
        <v>0.108617521464227</v>
      </c>
      <c r="AD10" s="17">
        <v>9.6981864860339606E-2</v>
      </c>
      <c r="AE10" s="17"/>
      <c r="AF10" s="17">
        <v>0.13188562016640101</v>
      </c>
      <c r="AG10" s="17">
        <v>0.145839608495303</v>
      </c>
      <c r="AH10" s="17">
        <v>0.13566106741651399</v>
      </c>
      <c r="AI10" s="17"/>
      <c r="AJ10" s="17">
        <v>0.164545543684782</v>
      </c>
      <c r="AK10" s="17">
        <v>0.149104677353845</v>
      </c>
      <c r="AL10" s="17">
        <v>9.7472873389820094E-2</v>
      </c>
      <c r="AM10" s="17">
        <v>0.10195440036513</v>
      </c>
      <c r="AN10" s="17">
        <v>8.58830722775758E-2</v>
      </c>
      <c r="AO10" s="17"/>
      <c r="AP10" s="17">
        <v>0.22343888410680199</v>
      </c>
      <c r="AQ10" s="17">
        <v>0.15616007545741101</v>
      </c>
      <c r="AR10" s="17">
        <v>0.116946705134468</v>
      </c>
      <c r="AS10" s="17">
        <v>8.9626786186731602E-2</v>
      </c>
      <c r="AT10" s="17">
        <v>7.5919268024283504E-2</v>
      </c>
      <c r="AU10" s="17"/>
      <c r="AV10" s="17">
        <v>9.7998643480999501E-2</v>
      </c>
      <c r="AW10" s="17">
        <v>0.104536861333884</v>
      </c>
      <c r="AX10" s="17">
        <v>0.18111491623141601</v>
      </c>
      <c r="AY10" s="17">
        <v>0.18728720181212799</v>
      </c>
      <c r="AZ10" s="17">
        <v>0.191314578015857</v>
      </c>
    </row>
    <row r="11" spans="2:52">
      <c r="B11" s="18" t="s">
        <v>380</v>
      </c>
      <c r="C11" s="17">
        <v>0.49613108090544999</v>
      </c>
      <c r="D11" s="17">
        <v>0.50618974842605102</v>
      </c>
      <c r="E11" s="17">
        <v>0.49022359351339001</v>
      </c>
      <c r="F11" s="17"/>
      <c r="G11" s="17">
        <v>0.39174352090658898</v>
      </c>
      <c r="H11" s="17">
        <v>0.41123044997366898</v>
      </c>
      <c r="I11" s="17">
        <v>0.47537421780113698</v>
      </c>
      <c r="J11" s="17">
        <v>0.542425684812884</v>
      </c>
      <c r="K11" s="17">
        <v>0.56391949850030099</v>
      </c>
      <c r="L11" s="17">
        <v>0.56578565220664501</v>
      </c>
      <c r="M11" s="17"/>
      <c r="N11" s="17">
        <v>0.50058042100028399</v>
      </c>
      <c r="O11" s="17">
        <v>0.49098076303399701</v>
      </c>
      <c r="P11" s="17">
        <v>0.53111591863962004</v>
      </c>
      <c r="Q11" s="17">
        <v>0.45800227543366701</v>
      </c>
      <c r="R11" s="17"/>
      <c r="S11" s="17">
        <v>0.39503796742990999</v>
      </c>
      <c r="T11" s="17">
        <v>0.482594710027902</v>
      </c>
      <c r="U11" s="17">
        <v>0.55729577988685397</v>
      </c>
      <c r="V11" s="17">
        <v>0.47393059127495302</v>
      </c>
      <c r="W11" s="17">
        <v>0.52957222816417104</v>
      </c>
      <c r="X11" s="17">
        <v>0.44739150429198798</v>
      </c>
      <c r="Y11" s="17">
        <v>0.537945050982513</v>
      </c>
      <c r="Z11" s="17">
        <v>0.54080888653432602</v>
      </c>
      <c r="AA11" s="17">
        <v>0.48248352637300201</v>
      </c>
      <c r="AB11" s="17">
        <v>0.57154358079929901</v>
      </c>
      <c r="AC11" s="17">
        <v>0.60201039859330197</v>
      </c>
      <c r="AD11" s="17">
        <v>0.51069612984537305</v>
      </c>
      <c r="AE11" s="17"/>
      <c r="AF11" s="17">
        <v>0.50970574620368203</v>
      </c>
      <c r="AG11" s="17">
        <v>0.52564225622893002</v>
      </c>
      <c r="AH11" s="17">
        <v>0.45629927743222698</v>
      </c>
      <c r="AI11" s="17"/>
      <c r="AJ11" s="17">
        <v>0.48959990049170499</v>
      </c>
      <c r="AK11" s="17">
        <v>0.51426765288547305</v>
      </c>
      <c r="AL11" s="17">
        <v>0.52639797630648699</v>
      </c>
      <c r="AM11" s="17">
        <v>0.49759476228180699</v>
      </c>
      <c r="AN11" s="17">
        <v>0.48180689958975698</v>
      </c>
      <c r="AO11" s="17"/>
      <c r="AP11" s="17">
        <v>0.48676734643511099</v>
      </c>
      <c r="AQ11" s="17">
        <v>0.51056764193297599</v>
      </c>
      <c r="AR11" s="17">
        <v>0.53319062441304899</v>
      </c>
      <c r="AS11" s="17">
        <v>0.43024444025505298</v>
      </c>
      <c r="AT11" s="17">
        <v>0.54557572635504303</v>
      </c>
      <c r="AU11" s="17"/>
      <c r="AV11" s="17">
        <v>0.506220769965534</v>
      </c>
      <c r="AW11" s="17">
        <v>0.54087164242214303</v>
      </c>
      <c r="AX11" s="17">
        <v>0.48193622366115202</v>
      </c>
      <c r="AY11" s="17">
        <v>0.44508007915117798</v>
      </c>
      <c r="AZ11" s="17">
        <v>0.40378327885617998</v>
      </c>
    </row>
    <row r="12" spans="2:52">
      <c r="B12" s="18" t="s">
        <v>381</v>
      </c>
      <c r="C12" s="17">
        <v>0.159118105749956</v>
      </c>
      <c r="D12" s="17">
        <v>0.14213308406803099</v>
      </c>
      <c r="E12" s="17">
        <v>0.17225020346224801</v>
      </c>
      <c r="F12" s="17"/>
      <c r="G12" s="17">
        <v>0.19435867656586001</v>
      </c>
      <c r="H12" s="17">
        <v>0.13760238314197801</v>
      </c>
      <c r="I12" s="17">
        <v>0.13968057679547799</v>
      </c>
      <c r="J12" s="17">
        <v>0.15249863538502301</v>
      </c>
      <c r="K12" s="17">
        <v>0.15509929154903901</v>
      </c>
      <c r="L12" s="17">
        <v>0.17811630306462001</v>
      </c>
      <c r="M12" s="17"/>
      <c r="N12" s="17">
        <v>0.15098936373053201</v>
      </c>
      <c r="O12" s="17">
        <v>0.192377401739594</v>
      </c>
      <c r="P12" s="17">
        <v>0.15257298871845401</v>
      </c>
      <c r="Q12" s="17">
        <v>0.13582931186519601</v>
      </c>
      <c r="R12" s="17"/>
      <c r="S12" s="17">
        <v>0.13827841321247999</v>
      </c>
      <c r="T12" s="17">
        <v>0.18427914190644001</v>
      </c>
      <c r="U12" s="17">
        <v>0.13839622095545001</v>
      </c>
      <c r="V12" s="17">
        <v>0.16724471182988601</v>
      </c>
      <c r="W12" s="17">
        <v>0.15249702814560501</v>
      </c>
      <c r="X12" s="17">
        <v>0.16489106064720799</v>
      </c>
      <c r="Y12" s="17">
        <v>0.178198368331694</v>
      </c>
      <c r="Z12" s="17">
        <v>0.17052151041066599</v>
      </c>
      <c r="AA12" s="17">
        <v>0.19453558654508399</v>
      </c>
      <c r="AB12" s="17">
        <v>0.148122308608343</v>
      </c>
      <c r="AC12" s="17">
        <v>7.2292178507768506E-2</v>
      </c>
      <c r="AD12" s="17">
        <v>0.112822851027678</v>
      </c>
      <c r="AE12" s="17"/>
      <c r="AF12" s="17">
        <v>0.15411707587689</v>
      </c>
      <c r="AG12" s="17">
        <v>0.160124490070955</v>
      </c>
      <c r="AH12" s="17">
        <v>0.125752110471158</v>
      </c>
      <c r="AI12" s="17"/>
      <c r="AJ12" s="17">
        <v>0.15046924924465699</v>
      </c>
      <c r="AK12" s="17">
        <v>0.13368396708819599</v>
      </c>
      <c r="AL12" s="17">
        <v>0.22479597881140401</v>
      </c>
      <c r="AM12" s="17">
        <v>0.23026890362682401</v>
      </c>
      <c r="AN12" s="17">
        <v>0.12804793984250301</v>
      </c>
      <c r="AO12" s="17"/>
      <c r="AP12" s="17">
        <v>0.111426919838909</v>
      </c>
      <c r="AQ12" s="17">
        <v>0.144347269384171</v>
      </c>
      <c r="AR12" s="17">
        <v>0.16222671508206801</v>
      </c>
      <c r="AS12" s="17">
        <v>0.245803797757879</v>
      </c>
      <c r="AT12" s="17">
        <v>0.14559850378231301</v>
      </c>
      <c r="AU12" s="17"/>
      <c r="AV12" s="17">
        <v>0.17114101874601301</v>
      </c>
      <c r="AW12" s="17">
        <v>0.154834728112689</v>
      </c>
      <c r="AX12" s="17">
        <v>0.14854752351327599</v>
      </c>
      <c r="AY12" s="17">
        <v>0.15314268656011501</v>
      </c>
      <c r="AZ12" s="17">
        <v>0.122269941162251</v>
      </c>
    </row>
    <row r="13" spans="2:52">
      <c r="B13" s="18" t="s">
        <v>382</v>
      </c>
      <c r="C13" s="17">
        <v>7.9913102644362494E-2</v>
      </c>
      <c r="D13" s="17">
        <v>8.4432028019917296E-2</v>
      </c>
      <c r="E13" s="17">
        <v>7.6482046800889603E-2</v>
      </c>
      <c r="F13" s="17"/>
      <c r="G13" s="17">
        <v>8.6659465863420299E-2</v>
      </c>
      <c r="H13" s="17">
        <v>6.3308546648253097E-2</v>
      </c>
      <c r="I13" s="17">
        <v>7.6513679236859006E-2</v>
      </c>
      <c r="J13" s="17">
        <v>9.8553365892737596E-2</v>
      </c>
      <c r="K13" s="17">
        <v>9.0906634985501694E-2</v>
      </c>
      <c r="L13" s="17">
        <v>6.9021678087098304E-2</v>
      </c>
      <c r="M13" s="17"/>
      <c r="N13" s="17">
        <v>6.9857018836810003E-2</v>
      </c>
      <c r="O13" s="17">
        <v>7.3422569781282906E-2</v>
      </c>
      <c r="P13" s="17">
        <v>6.9587321859731793E-2</v>
      </c>
      <c r="Q13" s="17">
        <v>0.114484225807538</v>
      </c>
      <c r="R13" s="17"/>
      <c r="S13" s="17">
        <v>9.7145393386690704E-2</v>
      </c>
      <c r="T13" s="17">
        <v>5.6188227496751598E-2</v>
      </c>
      <c r="U13" s="17">
        <v>8.8321426727872895E-2</v>
      </c>
      <c r="V13" s="17">
        <v>9.2631190332351204E-2</v>
      </c>
      <c r="W13" s="17">
        <v>6.3580071287926004E-2</v>
      </c>
      <c r="X13" s="17">
        <v>9.9572506832794699E-2</v>
      </c>
      <c r="Y13" s="17">
        <v>6.9894535088977902E-2</v>
      </c>
      <c r="Z13" s="17">
        <v>8.0471111673414294E-2</v>
      </c>
      <c r="AA13" s="17">
        <v>9.8409119328403905E-2</v>
      </c>
      <c r="AB13" s="17">
        <v>4.3135848900033497E-2</v>
      </c>
      <c r="AC13" s="17">
        <v>9.0184244311928202E-2</v>
      </c>
      <c r="AD13" s="17">
        <v>7.8989722272144E-2</v>
      </c>
      <c r="AE13" s="17"/>
      <c r="AF13" s="17">
        <v>0.10233550924035199</v>
      </c>
      <c r="AG13" s="17">
        <v>5.0743008327030797E-2</v>
      </c>
      <c r="AH13" s="17">
        <v>0.10519225463361399</v>
      </c>
      <c r="AI13" s="17"/>
      <c r="AJ13" s="17">
        <v>7.7240690412751098E-2</v>
      </c>
      <c r="AK13" s="17">
        <v>7.9874065746244893E-2</v>
      </c>
      <c r="AL13" s="17">
        <v>5.2331038422063901E-2</v>
      </c>
      <c r="AM13" s="17">
        <v>0.13753473100975699</v>
      </c>
      <c r="AN13" s="17">
        <v>0.110358229910163</v>
      </c>
      <c r="AO13" s="17"/>
      <c r="AP13" s="17">
        <v>6.2871132670432997E-2</v>
      </c>
      <c r="AQ13" s="17">
        <v>6.8712668921212999E-2</v>
      </c>
      <c r="AR13" s="17">
        <v>6.5896790785088297E-2</v>
      </c>
      <c r="AS13" s="17">
        <v>0.17633247003396499</v>
      </c>
      <c r="AT13" s="17">
        <v>5.3832950922726497E-2</v>
      </c>
      <c r="AU13" s="17"/>
      <c r="AV13" s="17">
        <v>7.7389089058907901E-2</v>
      </c>
      <c r="AW13" s="17">
        <v>8.0756177933975395E-2</v>
      </c>
      <c r="AX13" s="17">
        <v>7.6740878391162407E-2</v>
      </c>
      <c r="AY13" s="17">
        <v>8.4156258598919106E-2</v>
      </c>
      <c r="AZ13" s="17">
        <v>4.5999346441020897E-2</v>
      </c>
    </row>
    <row r="14" spans="2:52">
      <c r="B14" s="18" t="s">
        <v>107</v>
      </c>
      <c r="C14" s="19">
        <v>8.3456003260223899E-2</v>
      </c>
      <c r="D14" s="19">
        <v>5.8784423307338303E-2</v>
      </c>
      <c r="E14" s="19">
        <v>0.104447704550065</v>
      </c>
      <c r="F14" s="19"/>
      <c r="G14" s="19">
        <v>6.6613252412155502E-2</v>
      </c>
      <c r="H14" s="19">
        <v>0.103683277721295</v>
      </c>
      <c r="I14" s="19">
        <v>8.9722418973602905E-2</v>
      </c>
      <c r="J14" s="19">
        <v>7.6187793485065297E-2</v>
      </c>
      <c r="K14" s="19">
        <v>9.5881115922197793E-2</v>
      </c>
      <c r="L14" s="19">
        <v>7.0574113062911004E-2</v>
      </c>
      <c r="M14" s="19"/>
      <c r="N14" s="19">
        <v>5.1757816957733398E-2</v>
      </c>
      <c r="O14" s="19">
        <v>8.7280984791390598E-2</v>
      </c>
      <c r="P14" s="19">
        <v>7.3596693292192997E-2</v>
      </c>
      <c r="Q14" s="19">
        <v>0.13374772526930301</v>
      </c>
      <c r="R14" s="19"/>
      <c r="S14" s="19">
        <v>8.31917156597137E-2</v>
      </c>
      <c r="T14" s="19">
        <v>0.11237246903472201</v>
      </c>
      <c r="U14" s="19">
        <v>7.9349471851267395E-2</v>
      </c>
      <c r="V14" s="19">
        <v>7.7718119284792997E-2</v>
      </c>
      <c r="W14" s="19">
        <v>5.5920624810193401E-2</v>
      </c>
      <c r="X14" s="19">
        <v>9.1262497952648194E-2</v>
      </c>
      <c r="Y14" s="19">
        <v>9.2876030993776906E-2</v>
      </c>
      <c r="Z14" s="19">
        <v>1.36946934082819E-2</v>
      </c>
      <c r="AA14" s="19">
        <v>8.5976092740407503E-2</v>
      </c>
      <c r="AB14" s="19">
        <v>6.7111978739726103E-2</v>
      </c>
      <c r="AC14" s="19">
        <v>7.3602103570144198E-2</v>
      </c>
      <c r="AD14" s="19">
        <v>0.180678776073187</v>
      </c>
      <c r="AE14" s="19"/>
      <c r="AF14" s="19">
        <v>6.7608153737231502E-2</v>
      </c>
      <c r="AG14" s="19">
        <v>7.0674715043823097E-2</v>
      </c>
      <c r="AH14" s="19">
        <v>0.14438170935609401</v>
      </c>
      <c r="AI14" s="19"/>
      <c r="AJ14" s="19">
        <v>6.3561954002372495E-2</v>
      </c>
      <c r="AK14" s="19">
        <v>7.1428214340552396E-2</v>
      </c>
      <c r="AL14" s="19">
        <v>7.4523101151135196E-2</v>
      </c>
      <c r="AM14" s="19">
        <v>3.2647202716481201E-2</v>
      </c>
      <c r="AN14" s="19">
        <v>0.17242587360154199</v>
      </c>
      <c r="AO14" s="19"/>
      <c r="AP14" s="19">
        <v>4.9412355469514301E-2</v>
      </c>
      <c r="AQ14" s="19">
        <v>6.6597106997737507E-2</v>
      </c>
      <c r="AR14" s="19">
        <v>7.4276559231112205E-2</v>
      </c>
      <c r="AS14" s="19">
        <v>3.9470834114001201E-2</v>
      </c>
      <c r="AT14" s="19">
        <v>0.17336602719650901</v>
      </c>
      <c r="AU14" s="19"/>
      <c r="AV14" s="19">
        <v>0.12724470201669499</v>
      </c>
      <c r="AW14" s="19">
        <v>9.1858585305507501E-2</v>
      </c>
      <c r="AX14" s="19">
        <v>5.8460449943824599E-2</v>
      </c>
      <c r="AY14" s="19">
        <v>3.2557318756890101E-2</v>
      </c>
      <c r="AZ14" s="19">
        <v>0.12152103957801</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2004</v>
      </c>
      <c r="D7" s="10">
        <v>972</v>
      </c>
      <c r="E7" s="10">
        <v>1023</v>
      </c>
      <c r="F7" s="10"/>
      <c r="G7" s="10">
        <v>248</v>
      </c>
      <c r="H7" s="10">
        <v>338</v>
      </c>
      <c r="I7" s="10">
        <v>353</v>
      </c>
      <c r="J7" s="10">
        <v>350</v>
      </c>
      <c r="K7" s="10">
        <v>285</v>
      </c>
      <c r="L7" s="10">
        <v>430</v>
      </c>
      <c r="M7" s="10"/>
      <c r="N7" s="10">
        <v>693</v>
      </c>
      <c r="O7" s="10">
        <v>599</v>
      </c>
      <c r="P7" s="10">
        <v>322</v>
      </c>
      <c r="Q7" s="10">
        <v>383</v>
      </c>
      <c r="R7" s="10"/>
      <c r="S7" s="10">
        <v>284</v>
      </c>
      <c r="T7" s="10">
        <v>296</v>
      </c>
      <c r="U7" s="10">
        <v>169</v>
      </c>
      <c r="V7" s="10">
        <v>190</v>
      </c>
      <c r="W7" s="10">
        <v>162</v>
      </c>
      <c r="X7" s="10">
        <v>153</v>
      </c>
      <c r="Y7" s="10">
        <v>178</v>
      </c>
      <c r="Z7" s="10">
        <v>87</v>
      </c>
      <c r="AA7" s="10">
        <v>236</v>
      </c>
      <c r="AB7" s="10">
        <v>132</v>
      </c>
      <c r="AC7" s="10">
        <v>81</v>
      </c>
      <c r="AD7" s="10">
        <v>36</v>
      </c>
      <c r="AE7" s="10"/>
      <c r="AF7" s="10">
        <v>683</v>
      </c>
      <c r="AG7" s="10">
        <v>848</v>
      </c>
      <c r="AH7" s="10">
        <v>271</v>
      </c>
      <c r="AI7" s="10"/>
      <c r="AJ7" s="10">
        <v>732</v>
      </c>
      <c r="AK7" s="10">
        <v>558</v>
      </c>
      <c r="AL7" s="10">
        <v>140</v>
      </c>
      <c r="AM7" s="10">
        <v>28</v>
      </c>
      <c r="AN7" s="10">
        <v>249</v>
      </c>
      <c r="AO7" s="10"/>
      <c r="AP7" s="10">
        <v>402</v>
      </c>
      <c r="AQ7" s="10">
        <v>736</v>
      </c>
      <c r="AR7" s="10">
        <v>155</v>
      </c>
      <c r="AS7" s="10">
        <v>211</v>
      </c>
      <c r="AT7" s="10">
        <v>215</v>
      </c>
      <c r="AU7" s="10"/>
      <c r="AV7" s="10">
        <v>448</v>
      </c>
      <c r="AW7" s="10">
        <v>422</v>
      </c>
      <c r="AX7" s="10">
        <v>600</v>
      </c>
      <c r="AY7" s="10">
        <v>248</v>
      </c>
      <c r="AZ7" s="10">
        <v>35</v>
      </c>
    </row>
    <row r="8" spans="2:52" ht="30" customHeight="1">
      <c r="B8" s="11" t="s">
        <v>68</v>
      </c>
      <c r="C8" s="11">
        <v>1961</v>
      </c>
      <c r="D8" s="11">
        <v>928</v>
      </c>
      <c r="E8" s="11">
        <v>1024</v>
      </c>
      <c r="F8" s="11"/>
      <c r="G8" s="11">
        <v>264</v>
      </c>
      <c r="H8" s="11">
        <v>334</v>
      </c>
      <c r="I8" s="11">
        <v>337</v>
      </c>
      <c r="J8" s="11">
        <v>344</v>
      </c>
      <c r="K8" s="11">
        <v>271</v>
      </c>
      <c r="L8" s="11">
        <v>411</v>
      </c>
      <c r="M8" s="11"/>
      <c r="N8" s="11">
        <v>616</v>
      </c>
      <c r="O8" s="11">
        <v>548</v>
      </c>
      <c r="P8" s="11">
        <v>378</v>
      </c>
      <c r="Q8" s="11">
        <v>412</v>
      </c>
      <c r="R8" s="11"/>
      <c r="S8" s="11">
        <v>286</v>
      </c>
      <c r="T8" s="11">
        <v>271</v>
      </c>
      <c r="U8" s="11">
        <v>158</v>
      </c>
      <c r="V8" s="11">
        <v>180</v>
      </c>
      <c r="W8" s="11">
        <v>150</v>
      </c>
      <c r="X8" s="11">
        <v>156</v>
      </c>
      <c r="Y8" s="11">
        <v>164</v>
      </c>
      <c r="Z8" s="11">
        <v>79</v>
      </c>
      <c r="AA8" s="11">
        <v>226</v>
      </c>
      <c r="AB8" s="11">
        <v>167</v>
      </c>
      <c r="AC8" s="11">
        <v>85</v>
      </c>
      <c r="AD8" s="11">
        <v>39</v>
      </c>
      <c r="AE8" s="11"/>
      <c r="AF8" s="11">
        <v>665</v>
      </c>
      <c r="AG8" s="11">
        <v>815</v>
      </c>
      <c r="AH8" s="11">
        <v>271</v>
      </c>
      <c r="AI8" s="11"/>
      <c r="AJ8" s="11">
        <v>695</v>
      </c>
      <c r="AK8" s="11">
        <v>542</v>
      </c>
      <c r="AL8" s="11">
        <v>131</v>
      </c>
      <c r="AM8" s="11">
        <v>27</v>
      </c>
      <c r="AN8" s="11">
        <v>253</v>
      </c>
      <c r="AO8" s="11"/>
      <c r="AP8" s="11">
        <v>381</v>
      </c>
      <c r="AQ8" s="11">
        <v>723</v>
      </c>
      <c r="AR8" s="11">
        <v>147</v>
      </c>
      <c r="AS8" s="11">
        <v>204</v>
      </c>
      <c r="AT8" s="11">
        <v>211</v>
      </c>
      <c r="AU8" s="11"/>
      <c r="AV8" s="11">
        <v>453</v>
      </c>
      <c r="AW8" s="11">
        <v>429</v>
      </c>
      <c r="AX8" s="11">
        <v>577</v>
      </c>
      <c r="AY8" s="11">
        <v>229</v>
      </c>
      <c r="AZ8" s="11">
        <v>27</v>
      </c>
    </row>
    <row r="9" spans="2:52">
      <c r="B9" s="18" t="s">
        <v>378</v>
      </c>
      <c r="C9" s="17">
        <v>7.5927319805499896E-2</v>
      </c>
      <c r="D9" s="17">
        <v>9.5241800382592307E-2</v>
      </c>
      <c r="E9" s="17">
        <v>5.905197176917E-2</v>
      </c>
      <c r="F9" s="17"/>
      <c r="G9" s="17">
        <v>0.15838256575236101</v>
      </c>
      <c r="H9" s="17">
        <v>0.117622891697456</v>
      </c>
      <c r="I9" s="17">
        <v>9.1666691896071295E-2</v>
      </c>
      <c r="J9" s="17">
        <v>3.4997420212915603E-2</v>
      </c>
      <c r="K9" s="17">
        <v>5.6044068795437503E-2</v>
      </c>
      <c r="L9" s="17">
        <v>2.3502458170943999E-2</v>
      </c>
      <c r="M9" s="17"/>
      <c r="N9" s="17">
        <v>9.2800825930232894E-2</v>
      </c>
      <c r="O9" s="17">
        <v>6.5319360969059201E-2</v>
      </c>
      <c r="P9" s="17">
        <v>8.5377971281089093E-2</v>
      </c>
      <c r="Q9" s="17">
        <v>5.7417714982182302E-2</v>
      </c>
      <c r="R9" s="17"/>
      <c r="S9" s="17">
        <v>0.115864142141699</v>
      </c>
      <c r="T9" s="17">
        <v>4.7222025736399498E-2</v>
      </c>
      <c r="U9" s="17">
        <v>6.0085046049551998E-2</v>
      </c>
      <c r="V9" s="17">
        <v>7.1117620687158101E-2</v>
      </c>
      <c r="W9" s="17">
        <v>7.1886954895088104E-2</v>
      </c>
      <c r="X9" s="17">
        <v>9.4564515417076805E-2</v>
      </c>
      <c r="Y9" s="17">
        <v>6.9370223475336099E-2</v>
      </c>
      <c r="Z9" s="17">
        <v>7.8305470946363198E-2</v>
      </c>
      <c r="AA9" s="17">
        <v>9.5803618622410797E-2</v>
      </c>
      <c r="AB9" s="17">
        <v>4.1894558250962402E-2</v>
      </c>
      <c r="AC9" s="17">
        <v>4.3656242361808803E-2</v>
      </c>
      <c r="AD9" s="17">
        <v>0.13436982208055201</v>
      </c>
      <c r="AE9" s="17"/>
      <c r="AF9" s="17">
        <v>5.85356706927092E-2</v>
      </c>
      <c r="AG9" s="17">
        <v>7.8953316520637598E-2</v>
      </c>
      <c r="AH9" s="17">
        <v>8.54273305630356E-2</v>
      </c>
      <c r="AI9" s="17"/>
      <c r="AJ9" s="17">
        <v>9.1312559458973999E-2</v>
      </c>
      <c r="AK9" s="17">
        <v>8.1750825461093204E-2</v>
      </c>
      <c r="AL9" s="17">
        <v>6.7793073783431093E-2</v>
      </c>
      <c r="AM9" s="17">
        <v>6.8543539018146901E-2</v>
      </c>
      <c r="AN9" s="17">
        <v>2.9853487541068799E-2</v>
      </c>
      <c r="AO9" s="17"/>
      <c r="AP9" s="17">
        <v>0.133835351681618</v>
      </c>
      <c r="AQ9" s="17">
        <v>8.6038884434111298E-2</v>
      </c>
      <c r="AR9" s="17">
        <v>5.7579283087167803E-2</v>
      </c>
      <c r="AS9" s="17">
        <v>7.1435676594655606E-2</v>
      </c>
      <c r="AT9" s="17">
        <v>4.2556960424121902E-2</v>
      </c>
      <c r="AU9" s="17"/>
      <c r="AV9" s="17">
        <v>5.1486252806113297E-2</v>
      </c>
      <c r="AW9" s="17">
        <v>6.9273289114179001E-2</v>
      </c>
      <c r="AX9" s="17">
        <v>9.2026688655725594E-2</v>
      </c>
      <c r="AY9" s="17">
        <v>0.113445056451581</v>
      </c>
      <c r="AZ9" s="17">
        <v>0.14037755235903199</v>
      </c>
    </row>
    <row r="10" spans="2:52">
      <c r="B10" s="18" t="s">
        <v>379</v>
      </c>
      <c r="C10" s="17">
        <v>0.247319990030022</v>
      </c>
      <c r="D10" s="17">
        <v>0.25913567091329498</v>
      </c>
      <c r="E10" s="17">
        <v>0.23599907698582701</v>
      </c>
      <c r="F10" s="17"/>
      <c r="G10" s="17">
        <v>0.236912708132093</v>
      </c>
      <c r="H10" s="17">
        <v>0.30736613795621598</v>
      </c>
      <c r="I10" s="17">
        <v>0.253657540661823</v>
      </c>
      <c r="J10" s="17">
        <v>0.21858435041202301</v>
      </c>
      <c r="K10" s="17">
        <v>0.20691570586805699</v>
      </c>
      <c r="L10" s="17">
        <v>0.25069373846388499</v>
      </c>
      <c r="M10" s="17"/>
      <c r="N10" s="17">
        <v>0.28720731568753299</v>
      </c>
      <c r="O10" s="17">
        <v>0.225047741290925</v>
      </c>
      <c r="P10" s="17">
        <v>0.26932647823487499</v>
      </c>
      <c r="Q10" s="17">
        <v>0.193880386416342</v>
      </c>
      <c r="R10" s="17"/>
      <c r="S10" s="17">
        <v>0.29121013556559899</v>
      </c>
      <c r="T10" s="17">
        <v>0.27707469328064299</v>
      </c>
      <c r="U10" s="17">
        <v>0.20722321763874499</v>
      </c>
      <c r="V10" s="17">
        <v>0.19997434483724899</v>
      </c>
      <c r="W10" s="17">
        <v>0.25397186476870698</v>
      </c>
      <c r="X10" s="17">
        <v>0.202327894784021</v>
      </c>
      <c r="Y10" s="17">
        <v>0.23439700683008899</v>
      </c>
      <c r="Z10" s="17">
        <v>0.232301233499699</v>
      </c>
      <c r="AA10" s="17">
        <v>0.23413215954517499</v>
      </c>
      <c r="AB10" s="17">
        <v>0.312577805909169</v>
      </c>
      <c r="AC10" s="17">
        <v>0.219277135770829</v>
      </c>
      <c r="AD10" s="17">
        <v>0.19640889684913601</v>
      </c>
      <c r="AE10" s="17"/>
      <c r="AF10" s="17">
        <v>0.25419556000975402</v>
      </c>
      <c r="AG10" s="17">
        <v>0.25486905331978099</v>
      </c>
      <c r="AH10" s="17">
        <v>0.22674340219425501</v>
      </c>
      <c r="AI10" s="17"/>
      <c r="AJ10" s="17">
        <v>0.270615240288406</v>
      </c>
      <c r="AK10" s="17">
        <v>0.24769255103633001</v>
      </c>
      <c r="AL10" s="17">
        <v>0.19250656991703999</v>
      </c>
      <c r="AM10" s="17">
        <v>0.105800298684148</v>
      </c>
      <c r="AN10" s="17">
        <v>0.248507155084564</v>
      </c>
      <c r="AO10" s="17"/>
      <c r="AP10" s="17">
        <v>0.32533940494183899</v>
      </c>
      <c r="AQ10" s="17">
        <v>0.258677914294973</v>
      </c>
      <c r="AR10" s="17">
        <v>0.19033445469896301</v>
      </c>
      <c r="AS10" s="17">
        <v>0.19166273332042399</v>
      </c>
      <c r="AT10" s="17">
        <v>0.22180038710074701</v>
      </c>
      <c r="AU10" s="17"/>
      <c r="AV10" s="17">
        <v>0.226075081510931</v>
      </c>
      <c r="AW10" s="17">
        <v>0.242613735555541</v>
      </c>
      <c r="AX10" s="17">
        <v>0.267173216215779</v>
      </c>
      <c r="AY10" s="17">
        <v>0.27417931696689002</v>
      </c>
      <c r="AZ10" s="17">
        <v>0.28253673467461299</v>
      </c>
    </row>
    <row r="11" spans="2:52">
      <c r="B11" s="18" t="s">
        <v>380</v>
      </c>
      <c r="C11" s="17">
        <v>0.43071654817667299</v>
      </c>
      <c r="D11" s="17">
        <v>0.42157239596199703</v>
      </c>
      <c r="E11" s="17">
        <v>0.43900240971676102</v>
      </c>
      <c r="F11" s="17"/>
      <c r="G11" s="17">
        <v>0.33719263446046599</v>
      </c>
      <c r="H11" s="17">
        <v>0.34755092105231999</v>
      </c>
      <c r="I11" s="17">
        <v>0.37936728723011898</v>
      </c>
      <c r="J11" s="17">
        <v>0.497984459493584</v>
      </c>
      <c r="K11" s="17">
        <v>0.49502888928717398</v>
      </c>
      <c r="L11" s="17">
        <v>0.501858509984493</v>
      </c>
      <c r="M11" s="17"/>
      <c r="N11" s="17">
        <v>0.427583276937193</v>
      </c>
      <c r="O11" s="17">
        <v>0.46041152738556501</v>
      </c>
      <c r="P11" s="17">
        <v>0.43772127058603799</v>
      </c>
      <c r="Q11" s="17">
        <v>0.39195847785867699</v>
      </c>
      <c r="R11" s="17"/>
      <c r="S11" s="17">
        <v>0.33587416866286102</v>
      </c>
      <c r="T11" s="17">
        <v>0.398889415566894</v>
      </c>
      <c r="U11" s="17">
        <v>0.47985058311853801</v>
      </c>
      <c r="V11" s="17">
        <v>0.49410385913666999</v>
      </c>
      <c r="W11" s="17">
        <v>0.48906146373416498</v>
      </c>
      <c r="X11" s="17">
        <v>0.495932422013598</v>
      </c>
      <c r="Y11" s="17">
        <v>0.41949958661630998</v>
      </c>
      <c r="Z11" s="17">
        <v>0.49534812552822</v>
      </c>
      <c r="AA11" s="17">
        <v>0.39105874141466501</v>
      </c>
      <c r="AB11" s="17">
        <v>0.41943890249722698</v>
      </c>
      <c r="AC11" s="17">
        <v>0.47125672044647299</v>
      </c>
      <c r="AD11" s="17">
        <v>0.477436410595108</v>
      </c>
      <c r="AE11" s="17"/>
      <c r="AF11" s="17">
        <v>0.47986523085674199</v>
      </c>
      <c r="AG11" s="17">
        <v>0.42831264900531102</v>
      </c>
      <c r="AH11" s="17">
        <v>0.382877312282497</v>
      </c>
      <c r="AI11" s="17"/>
      <c r="AJ11" s="17">
        <v>0.46213913733600498</v>
      </c>
      <c r="AK11" s="17">
        <v>0.41809162315167198</v>
      </c>
      <c r="AL11" s="17">
        <v>0.46650829246678299</v>
      </c>
      <c r="AM11" s="17">
        <v>0.44097072158952699</v>
      </c>
      <c r="AN11" s="17">
        <v>0.37982738387610299</v>
      </c>
      <c r="AO11" s="17"/>
      <c r="AP11" s="17">
        <v>0.372040547720629</v>
      </c>
      <c r="AQ11" s="17">
        <v>0.43397962591782502</v>
      </c>
      <c r="AR11" s="17">
        <v>0.50661938278250296</v>
      </c>
      <c r="AS11" s="17">
        <v>0.46236780064110999</v>
      </c>
      <c r="AT11" s="17">
        <v>0.441062886950912</v>
      </c>
      <c r="AU11" s="17"/>
      <c r="AV11" s="17">
        <v>0.429315104226414</v>
      </c>
      <c r="AW11" s="17">
        <v>0.45102860897025898</v>
      </c>
      <c r="AX11" s="17">
        <v>0.42451881550578602</v>
      </c>
      <c r="AY11" s="17">
        <v>0.38282362244504498</v>
      </c>
      <c r="AZ11" s="17">
        <v>0.35241177970819298</v>
      </c>
    </row>
    <row r="12" spans="2:52">
      <c r="B12" s="18" t="s">
        <v>381</v>
      </c>
      <c r="C12" s="17">
        <v>9.9287783318839404E-2</v>
      </c>
      <c r="D12" s="17">
        <v>0.11616549061978999</v>
      </c>
      <c r="E12" s="17">
        <v>8.4815601427071702E-2</v>
      </c>
      <c r="F12" s="17"/>
      <c r="G12" s="17">
        <v>0.105087980200064</v>
      </c>
      <c r="H12" s="17">
        <v>8.9741384044536701E-2</v>
      </c>
      <c r="I12" s="17">
        <v>0.13512432226721499</v>
      </c>
      <c r="J12" s="17">
        <v>9.6178841884418401E-2</v>
      </c>
      <c r="K12" s="17">
        <v>0.10280711117500201</v>
      </c>
      <c r="L12" s="17">
        <v>7.4166702040186994E-2</v>
      </c>
      <c r="M12" s="17"/>
      <c r="N12" s="17">
        <v>8.4398782207162598E-2</v>
      </c>
      <c r="O12" s="17">
        <v>9.8576928434916403E-2</v>
      </c>
      <c r="P12" s="17">
        <v>9.4347596047996599E-2</v>
      </c>
      <c r="Q12" s="17">
        <v>0.126421868577829</v>
      </c>
      <c r="R12" s="17"/>
      <c r="S12" s="17">
        <v>0.13373821473671901</v>
      </c>
      <c r="T12" s="17">
        <v>9.41939893001629E-2</v>
      </c>
      <c r="U12" s="17">
        <v>8.2853281543046095E-2</v>
      </c>
      <c r="V12" s="17">
        <v>7.0026746756497504E-2</v>
      </c>
      <c r="W12" s="17">
        <v>8.8767389036716798E-2</v>
      </c>
      <c r="X12" s="17">
        <v>5.3551954012442303E-2</v>
      </c>
      <c r="Y12" s="17">
        <v>0.13082763359928001</v>
      </c>
      <c r="Z12" s="17">
        <v>8.4274765512201297E-2</v>
      </c>
      <c r="AA12" s="17">
        <v>0.13767221855915801</v>
      </c>
      <c r="AB12" s="17">
        <v>6.8189141742321505E-2</v>
      </c>
      <c r="AC12" s="17">
        <v>0.104310258907844</v>
      </c>
      <c r="AD12" s="17">
        <v>0.10496700648619101</v>
      </c>
      <c r="AE12" s="17"/>
      <c r="AF12" s="17">
        <v>7.6047444047027596E-2</v>
      </c>
      <c r="AG12" s="17">
        <v>0.108928742409258</v>
      </c>
      <c r="AH12" s="17">
        <v>0.122835081427606</v>
      </c>
      <c r="AI12" s="17"/>
      <c r="AJ12" s="17">
        <v>7.8233520254227196E-2</v>
      </c>
      <c r="AK12" s="17">
        <v>9.3195606406249104E-2</v>
      </c>
      <c r="AL12" s="17">
        <v>0.123385991517039</v>
      </c>
      <c r="AM12" s="17">
        <v>9.6894868554173799E-2</v>
      </c>
      <c r="AN12" s="17">
        <v>0.14005991547100499</v>
      </c>
      <c r="AO12" s="17"/>
      <c r="AP12" s="17">
        <v>8.2965924249777001E-2</v>
      </c>
      <c r="AQ12" s="17">
        <v>9.1974282615508093E-2</v>
      </c>
      <c r="AR12" s="17">
        <v>8.0643099690226996E-2</v>
      </c>
      <c r="AS12" s="17">
        <v>0.10711790497299099</v>
      </c>
      <c r="AT12" s="17">
        <v>8.9625335402004305E-2</v>
      </c>
      <c r="AU12" s="17"/>
      <c r="AV12" s="17">
        <v>0.113934334339352</v>
      </c>
      <c r="AW12" s="17">
        <v>7.0233892157879299E-2</v>
      </c>
      <c r="AX12" s="17">
        <v>9.8235576232318697E-2</v>
      </c>
      <c r="AY12" s="17">
        <v>0.115343475872831</v>
      </c>
      <c r="AZ12" s="17">
        <v>7.9037828882558406E-2</v>
      </c>
    </row>
    <row r="13" spans="2:52">
      <c r="B13" s="18" t="s">
        <v>382</v>
      </c>
      <c r="C13" s="17">
        <v>4.3633795065051599E-2</v>
      </c>
      <c r="D13" s="17">
        <v>4.8393217395336002E-2</v>
      </c>
      <c r="E13" s="17">
        <v>3.96828324993505E-2</v>
      </c>
      <c r="F13" s="17"/>
      <c r="G13" s="17">
        <v>3.97926798048579E-2</v>
      </c>
      <c r="H13" s="17">
        <v>5.0682033235776303E-2</v>
      </c>
      <c r="I13" s="17">
        <v>4.8224516249492998E-2</v>
      </c>
      <c r="J13" s="17">
        <v>5.4416765915446398E-2</v>
      </c>
      <c r="K13" s="17">
        <v>3.08922419281593E-2</v>
      </c>
      <c r="L13" s="17">
        <v>3.5989776396180402E-2</v>
      </c>
      <c r="M13" s="17"/>
      <c r="N13" s="17">
        <v>3.4435734644668203E-2</v>
      </c>
      <c r="O13" s="17">
        <v>3.1507821573393498E-2</v>
      </c>
      <c r="P13" s="17">
        <v>4.6121663860250899E-2</v>
      </c>
      <c r="Q13" s="17">
        <v>7.2018204925612006E-2</v>
      </c>
      <c r="R13" s="17"/>
      <c r="S13" s="17">
        <v>3.3663510917734299E-2</v>
      </c>
      <c r="T13" s="17">
        <v>4.7623236651612701E-2</v>
      </c>
      <c r="U13" s="17">
        <v>5.48878051571947E-2</v>
      </c>
      <c r="V13" s="17">
        <v>6.3529446140037901E-2</v>
      </c>
      <c r="W13" s="17">
        <v>1.4427407232461401E-2</v>
      </c>
      <c r="X13" s="17">
        <v>6.1272848086517701E-2</v>
      </c>
      <c r="Y13" s="17">
        <v>3.6487825365002301E-2</v>
      </c>
      <c r="Z13" s="17">
        <v>4.97333289716178E-2</v>
      </c>
      <c r="AA13" s="17">
        <v>2.6960601587007499E-2</v>
      </c>
      <c r="AB13" s="17">
        <v>4.4936309580641001E-2</v>
      </c>
      <c r="AC13" s="17">
        <v>9.0346087127121597E-2</v>
      </c>
      <c r="AD13" s="17">
        <v>0</v>
      </c>
      <c r="AE13" s="17"/>
      <c r="AF13" s="17">
        <v>5.1391806985506598E-2</v>
      </c>
      <c r="AG13" s="17">
        <v>3.3083892205725503E-2</v>
      </c>
      <c r="AH13" s="17">
        <v>4.7440868418345702E-2</v>
      </c>
      <c r="AI13" s="17"/>
      <c r="AJ13" s="17">
        <v>2.86930391375383E-2</v>
      </c>
      <c r="AK13" s="17">
        <v>6.2404589976371001E-2</v>
      </c>
      <c r="AL13" s="17">
        <v>2.7639784329847102E-2</v>
      </c>
      <c r="AM13" s="17">
        <v>0.121583144470798</v>
      </c>
      <c r="AN13" s="17">
        <v>4.6261679194861197E-2</v>
      </c>
      <c r="AO13" s="17"/>
      <c r="AP13" s="17">
        <v>2.65995976100705E-2</v>
      </c>
      <c r="AQ13" s="17">
        <v>4.0339616039349498E-2</v>
      </c>
      <c r="AR13" s="17">
        <v>5.6136840846735397E-2</v>
      </c>
      <c r="AS13" s="17">
        <v>7.47590469057232E-2</v>
      </c>
      <c r="AT13" s="17">
        <v>2.4146019553953402E-2</v>
      </c>
      <c r="AU13" s="17"/>
      <c r="AV13" s="17">
        <v>5.2031881993379998E-2</v>
      </c>
      <c r="AW13" s="17">
        <v>5.3223926896501801E-2</v>
      </c>
      <c r="AX13" s="17">
        <v>3.3792980573846998E-2</v>
      </c>
      <c r="AY13" s="17">
        <v>4.5850619141709299E-2</v>
      </c>
      <c r="AZ13" s="17">
        <v>2.1644753481929301E-2</v>
      </c>
    </row>
    <row r="14" spans="2:52">
      <c r="B14" s="18" t="s">
        <v>107</v>
      </c>
      <c r="C14" s="19">
        <v>0.103114563603913</v>
      </c>
      <c r="D14" s="19">
        <v>5.9491424726989699E-2</v>
      </c>
      <c r="E14" s="19">
        <v>0.14144810760182</v>
      </c>
      <c r="F14" s="19"/>
      <c r="G14" s="19">
        <v>0.122631431650158</v>
      </c>
      <c r="H14" s="19">
        <v>8.7036632013694798E-2</v>
      </c>
      <c r="I14" s="19">
        <v>9.1959641695279107E-2</v>
      </c>
      <c r="J14" s="19">
        <v>9.7838162081613195E-2</v>
      </c>
      <c r="K14" s="19">
        <v>0.10831198294617</v>
      </c>
      <c r="L14" s="19">
        <v>0.11378881494431101</v>
      </c>
      <c r="M14" s="19"/>
      <c r="N14" s="19">
        <v>7.3574064593210697E-2</v>
      </c>
      <c r="O14" s="19">
        <v>0.119136620346141</v>
      </c>
      <c r="P14" s="19">
        <v>6.71050199897507E-2</v>
      </c>
      <c r="Q14" s="19">
        <v>0.15830334723935799</v>
      </c>
      <c r="R14" s="19"/>
      <c r="S14" s="19">
        <v>8.9649827975387605E-2</v>
      </c>
      <c r="T14" s="19">
        <v>0.134996639464287</v>
      </c>
      <c r="U14" s="19">
        <v>0.11510006649292499</v>
      </c>
      <c r="V14" s="19">
        <v>0.101247982442387</v>
      </c>
      <c r="W14" s="19">
        <v>8.1884920332861405E-2</v>
      </c>
      <c r="X14" s="19">
        <v>9.2350365686344194E-2</v>
      </c>
      <c r="Y14" s="19">
        <v>0.109417724113983</v>
      </c>
      <c r="Z14" s="19">
        <v>6.0037075541898501E-2</v>
      </c>
      <c r="AA14" s="19">
        <v>0.11437266027158299</v>
      </c>
      <c r="AB14" s="19">
        <v>0.11296328201967901</v>
      </c>
      <c r="AC14" s="19">
        <v>7.1153555385923495E-2</v>
      </c>
      <c r="AD14" s="19">
        <v>8.6817863989013505E-2</v>
      </c>
      <c r="AE14" s="19"/>
      <c r="AF14" s="19">
        <v>7.9964287408261295E-2</v>
      </c>
      <c r="AG14" s="19">
        <v>9.5852346539286704E-2</v>
      </c>
      <c r="AH14" s="19">
        <v>0.134676005114261</v>
      </c>
      <c r="AI14" s="19"/>
      <c r="AJ14" s="19">
        <v>6.9006503524848994E-2</v>
      </c>
      <c r="AK14" s="19">
        <v>9.6864803968284299E-2</v>
      </c>
      <c r="AL14" s="19">
        <v>0.12216628798586</v>
      </c>
      <c r="AM14" s="19">
        <v>0.16620742768320501</v>
      </c>
      <c r="AN14" s="19">
        <v>0.155490378832398</v>
      </c>
      <c r="AO14" s="19"/>
      <c r="AP14" s="19">
        <v>5.9219173796065901E-2</v>
      </c>
      <c r="AQ14" s="19">
        <v>8.8989676698232795E-2</v>
      </c>
      <c r="AR14" s="19">
        <v>0.10868693889440301</v>
      </c>
      <c r="AS14" s="19">
        <v>9.2656837565095199E-2</v>
      </c>
      <c r="AT14" s="19">
        <v>0.180808410568261</v>
      </c>
      <c r="AU14" s="19"/>
      <c r="AV14" s="19">
        <v>0.12715734512380999</v>
      </c>
      <c r="AW14" s="19">
        <v>0.11362654730563999</v>
      </c>
      <c r="AX14" s="19">
        <v>8.4252722816543807E-2</v>
      </c>
      <c r="AY14" s="19">
        <v>6.8357909121944005E-2</v>
      </c>
      <c r="AZ14" s="19">
        <v>0.123991350893674</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AZ2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298</v>
      </c>
      <c r="C9" s="17">
        <v>0.46489756091984502</v>
      </c>
      <c r="D9" s="17">
        <v>0.41242728557229202</v>
      </c>
      <c r="E9" s="17">
        <v>0.51712960140819297</v>
      </c>
      <c r="F9" s="17"/>
      <c r="G9" s="17">
        <v>0.30400733498996901</v>
      </c>
      <c r="H9" s="17">
        <v>0.32411014266175497</v>
      </c>
      <c r="I9" s="17">
        <v>0.39535878445053502</v>
      </c>
      <c r="J9" s="17">
        <v>0.485496922133479</v>
      </c>
      <c r="K9" s="17">
        <v>0.56190022767551495</v>
      </c>
      <c r="L9" s="17">
        <v>0.66159475264295597</v>
      </c>
      <c r="M9" s="17"/>
      <c r="N9" s="17">
        <v>0.50281265185963897</v>
      </c>
      <c r="O9" s="17">
        <v>0.495314569242157</v>
      </c>
      <c r="P9" s="17">
        <v>0.402062523089188</v>
      </c>
      <c r="Q9" s="17">
        <v>0.44530524325430498</v>
      </c>
      <c r="R9" s="17"/>
      <c r="S9" s="17">
        <v>0.34479776686797198</v>
      </c>
      <c r="T9" s="17">
        <v>0.51541126802951998</v>
      </c>
      <c r="U9" s="17">
        <v>0.50707744754685202</v>
      </c>
      <c r="V9" s="17">
        <v>0.481896665228501</v>
      </c>
      <c r="W9" s="17">
        <v>0.47574081691117398</v>
      </c>
      <c r="X9" s="17">
        <v>0.42564802633733601</v>
      </c>
      <c r="Y9" s="17">
        <v>0.49258268800220001</v>
      </c>
      <c r="Z9" s="17">
        <v>0.484765983346374</v>
      </c>
      <c r="AA9" s="17">
        <v>0.45656040259187802</v>
      </c>
      <c r="AB9" s="17">
        <v>0.51069120807275004</v>
      </c>
      <c r="AC9" s="17">
        <v>0.47687178413428</v>
      </c>
      <c r="AD9" s="17">
        <v>0.50835028904353496</v>
      </c>
      <c r="AE9" s="17"/>
      <c r="AF9" s="17">
        <v>0.51218395212440604</v>
      </c>
      <c r="AG9" s="17">
        <v>0.47440380155614698</v>
      </c>
      <c r="AH9" s="17">
        <v>0.40252256980619</v>
      </c>
      <c r="AI9" s="17"/>
      <c r="AJ9" s="17">
        <v>0.52762942557055403</v>
      </c>
      <c r="AK9" s="17">
        <v>0.41066726087667199</v>
      </c>
      <c r="AL9" s="17">
        <v>0.53560366230605205</v>
      </c>
      <c r="AM9" s="17">
        <v>0.39273974660559002</v>
      </c>
      <c r="AN9" s="17">
        <v>0.42865479193901801</v>
      </c>
      <c r="AO9" s="17"/>
      <c r="AP9" s="17">
        <v>0.51426401704312097</v>
      </c>
      <c r="AQ9" s="17">
        <v>0.426966910639476</v>
      </c>
      <c r="AR9" s="17">
        <v>0.55249030377015695</v>
      </c>
      <c r="AS9" s="17">
        <v>0.47352260007024599</v>
      </c>
      <c r="AT9" s="17">
        <v>0.52978253533886799</v>
      </c>
      <c r="AU9" s="17"/>
      <c r="AV9" s="17">
        <v>0.48058204661679199</v>
      </c>
      <c r="AW9" s="17">
        <v>0.47426581832647002</v>
      </c>
      <c r="AX9" s="17">
        <v>0.45815319305513702</v>
      </c>
      <c r="AY9" s="17">
        <v>0.38845236887071199</v>
      </c>
      <c r="AZ9" s="17">
        <v>0.45701820878648403</v>
      </c>
    </row>
    <row r="10" spans="2:52" ht="30">
      <c r="B10" s="18" t="s">
        <v>299</v>
      </c>
      <c r="C10" s="17">
        <v>0.36563647482305001</v>
      </c>
      <c r="D10" s="17">
        <v>0.36721540827570398</v>
      </c>
      <c r="E10" s="17">
        <v>0.36431544121715598</v>
      </c>
      <c r="F10" s="17"/>
      <c r="G10" s="17">
        <v>0.291045449358871</v>
      </c>
      <c r="H10" s="17">
        <v>0.31078887973789399</v>
      </c>
      <c r="I10" s="17">
        <v>0.32546577866734699</v>
      </c>
      <c r="J10" s="17">
        <v>0.378135823583714</v>
      </c>
      <c r="K10" s="17">
        <v>0.41909971146138297</v>
      </c>
      <c r="L10" s="17">
        <v>0.44668914537010501</v>
      </c>
      <c r="M10" s="17"/>
      <c r="N10" s="17">
        <v>0.40588112388557301</v>
      </c>
      <c r="O10" s="17">
        <v>0.37300948487101299</v>
      </c>
      <c r="P10" s="17">
        <v>0.35375461615174603</v>
      </c>
      <c r="Q10" s="17">
        <v>0.325370650190837</v>
      </c>
      <c r="R10" s="17"/>
      <c r="S10" s="17">
        <v>0.30768366859364199</v>
      </c>
      <c r="T10" s="17">
        <v>0.37550172942139498</v>
      </c>
      <c r="U10" s="17">
        <v>0.40557132419221797</v>
      </c>
      <c r="V10" s="17">
        <v>0.36569328000512502</v>
      </c>
      <c r="W10" s="17">
        <v>0.32755604566101199</v>
      </c>
      <c r="X10" s="17">
        <v>0.376666762038326</v>
      </c>
      <c r="Y10" s="17">
        <v>0.39442561110316998</v>
      </c>
      <c r="Z10" s="17">
        <v>0.381006595551664</v>
      </c>
      <c r="AA10" s="17">
        <v>0.37856547304210197</v>
      </c>
      <c r="AB10" s="17">
        <v>0.37731835295529698</v>
      </c>
      <c r="AC10" s="17">
        <v>0.379027159749242</v>
      </c>
      <c r="AD10" s="17">
        <v>0.34039108623328201</v>
      </c>
      <c r="AE10" s="17"/>
      <c r="AF10" s="17">
        <v>0.35288371653239298</v>
      </c>
      <c r="AG10" s="17">
        <v>0.41490417939344099</v>
      </c>
      <c r="AH10" s="17">
        <v>0.285675347400973</v>
      </c>
      <c r="AI10" s="17"/>
      <c r="AJ10" s="17">
        <v>0.37968541649086102</v>
      </c>
      <c r="AK10" s="17">
        <v>0.36834492575438499</v>
      </c>
      <c r="AL10" s="17">
        <v>0.45080155816934497</v>
      </c>
      <c r="AM10" s="17">
        <v>0.31087900568695098</v>
      </c>
      <c r="AN10" s="17">
        <v>0.31051480627633499</v>
      </c>
      <c r="AO10" s="17"/>
      <c r="AP10" s="17">
        <v>0.38502025359464698</v>
      </c>
      <c r="AQ10" s="17">
        <v>0.36090730946380301</v>
      </c>
      <c r="AR10" s="17">
        <v>0.456624918940993</v>
      </c>
      <c r="AS10" s="17">
        <v>0.311627608974543</v>
      </c>
      <c r="AT10" s="17">
        <v>0.32237817499537702</v>
      </c>
      <c r="AU10" s="17"/>
      <c r="AV10" s="17">
        <v>0.32601656201127999</v>
      </c>
      <c r="AW10" s="17">
        <v>0.38830030680018002</v>
      </c>
      <c r="AX10" s="17">
        <v>0.38893010427785701</v>
      </c>
      <c r="AY10" s="17">
        <v>0.37617124031848798</v>
      </c>
      <c r="AZ10" s="17">
        <v>0.36574557558293702</v>
      </c>
    </row>
    <row r="11" spans="2:52" ht="30">
      <c r="B11" s="18" t="s">
        <v>300</v>
      </c>
      <c r="C11" s="17">
        <v>0.309772597512389</v>
      </c>
      <c r="D11" s="17">
        <v>0.24043049416036499</v>
      </c>
      <c r="E11" s="17">
        <v>0.37673496299328302</v>
      </c>
      <c r="F11" s="17"/>
      <c r="G11" s="17">
        <v>0.311774896587656</v>
      </c>
      <c r="H11" s="17">
        <v>0.34554318519743399</v>
      </c>
      <c r="I11" s="17">
        <v>0.34517037137809498</v>
      </c>
      <c r="J11" s="17">
        <v>0.308574134268366</v>
      </c>
      <c r="K11" s="17">
        <v>0.29091213519032699</v>
      </c>
      <c r="L11" s="17">
        <v>0.26404269728219398</v>
      </c>
      <c r="M11" s="17"/>
      <c r="N11" s="17">
        <v>0.26055007747771503</v>
      </c>
      <c r="O11" s="17">
        <v>0.29032483357581201</v>
      </c>
      <c r="P11" s="17">
        <v>0.33002380333803299</v>
      </c>
      <c r="Q11" s="17">
        <v>0.36407217772594402</v>
      </c>
      <c r="R11" s="17"/>
      <c r="S11" s="17">
        <v>0.25743503545306801</v>
      </c>
      <c r="T11" s="17">
        <v>0.298135104040467</v>
      </c>
      <c r="U11" s="17">
        <v>0.362015111767715</v>
      </c>
      <c r="V11" s="17">
        <v>0.29933649900120801</v>
      </c>
      <c r="W11" s="17">
        <v>0.32622679537864901</v>
      </c>
      <c r="X11" s="17">
        <v>0.29177687647735101</v>
      </c>
      <c r="Y11" s="17">
        <v>0.340663545599518</v>
      </c>
      <c r="Z11" s="17">
        <v>0.37984768905993599</v>
      </c>
      <c r="AA11" s="17">
        <v>0.307984045822421</v>
      </c>
      <c r="AB11" s="17">
        <v>0.307101930137399</v>
      </c>
      <c r="AC11" s="17">
        <v>0.288206732196782</v>
      </c>
      <c r="AD11" s="17">
        <v>0.38672750433377701</v>
      </c>
      <c r="AE11" s="17"/>
      <c r="AF11" s="17">
        <v>0.271758756551433</v>
      </c>
      <c r="AG11" s="17">
        <v>0.33120558712894399</v>
      </c>
      <c r="AH11" s="17">
        <v>0.32625481767269998</v>
      </c>
      <c r="AI11" s="17"/>
      <c r="AJ11" s="17">
        <v>0.248883761017197</v>
      </c>
      <c r="AK11" s="17">
        <v>0.35079623544702498</v>
      </c>
      <c r="AL11" s="17">
        <v>0.28852582324505499</v>
      </c>
      <c r="AM11" s="17">
        <v>0.31220860927094202</v>
      </c>
      <c r="AN11" s="17">
        <v>0.35711388354839801</v>
      </c>
      <c r="AO11" s="17"/>
      <c r="AP11" s="17">
        <v>0.23798552159279401</v>
      </c>
      <c r="AQ11" s="17">
        <v>0.343327512493103</v>
      </c>
      <c r="AR11" s="17">
        <v>0.37115788091589502</v>
      </c>
      <c r="AS11" s="17">
        <v>0.23248714033826801</v>
      </c>
      <c r="AT11" s="17">
        <v>0.29411447670096902</v>
      </c>
      <c r="AU11" s="17"/>
      <c r="AV11" s="17">
        <v>0.34924729881540401</v>
      </c>
      <c r="AW11" s="17">
        <v>0.31247768863300401</v>
      </c>
      <c r="AX11" s="17">
        <v>0.29282435470805601</v>
      </c>
      <c r="AY11" s="17">
        <v>0.30520462042632202</v>
      </c>
      <c r="AZ11" s="17">
        <v>0.16850480775329499</v>
      </c>
    </row>
    <row r="12" spans="2:52" ht="30">
      <c r="B12" s="18" t="s">
        <v>301</v>
      </c>
      <c r="C12" s="17">
        <v>0.20187425444651999</v>
      </c>
      <c r="D12" s="17">
        <v>0.20347532465670001</v>
      </c>
      <c r="E12" s="17">
        <v>0.201126705960018</v>
      </c>
      <c r="F12" s="17"/>
      <c r="G12" s="17">
        <v>0.17291923817852101</v>
      </c>
      <c r="H12" s="17">
        <v>0.16461009437431401</v>
      </c>
      <c r="I12" s="17">
        <v>0.14553318871319099</v>
      </c>
      <c r="J12" s="17">
        <v>0.203114644821874</v>
      </c>
      <c r="K12" s="17">
        <v>0.24543448027778</v>
      </c>
      <c r="L12" s="17">
        <v>0.26719854174691099</v>
      </c>
      <c r="M12" s="17"/>
      <c r="N12" s="17">
        <v>0.22118576171978799</v>
      </c>
      <c r="O12" s="17">
        <v>0.220705977572725</v>
      </c>
      <c r="P12" s="17">
        <v>0.18150391405688401</v>
      </c>
      <c r="Q12" s="17">
        <v>0.18081193787585201</v>
      </c>
      <c r="R12" s="17"/>
      <c r="S12" s="17">
        <v>0.21807545019708299</v>
      </c>
      <c r="T12" s="17">
        <v>0.21796888010764101</v>
      </c>
      <c r="U12" s="17">
        <v>0.20465303117809899</v>
      </c>
      <c r="V12" s="17">
        <v>0.20733566901255199</v>
      </c>
      <c r="W12" s="17">
        <v>0.221853143055464</v>
      </c>
      <c r="X12" s="17">
        <v>0.16646910062695</v>
      </c>
      <c r="Y12" s="17">
        <v>0.17389774368491301</v>
      </c>
      <c r="Z12" s="17">
        <v>0.24667379744033599</v>
      </c>
      <c r="AA12" s="17">
        <v>0.195084638709449</v>
      </c>
      <c r="AB12" s="17">
        <v>0.202971428618864</v>
      </c>
      <c r="AC12" s="17">
        <v>0.140091346469078</v>
      </c>
      <c r="AD12" s="17">
        <v>0.23178227934176701</v>
      </c>
      <c r="AE12" s="17"/>
      <c r="AF12" s="17">
        <v>0.236030921553122</v>
      </c>
      <c r="AG12" s="17">
        <v>0.200568294213821</v>
      </c>
      <c r="AH12" s="17">
        <v>0.174382591858949</v>
      </c>
      <c r="AI12" s="17"/>
      <c r="AJ12" s="17">
        <v>0.24538486635503501</v>
      </c>
      <c r="AK12" s="17">
        <v>0.16182186018175601</v>
      </c>
      <c r="AL12" s="17">
        <v>0.25202089712999598</v>
      </c>
      <c r="AM12" s="17">
        <v>0.224847193283118</v>
      </c>
      <c r="AN12" s="17">
        <v>0.16823015291021801</v>
      </c>
      <c r="AO12" s="17"/>
      <c r="AP12" s="17">
        <v>0.24913404222781099</v>
      </c>
      <c r="AQ12" s="17">
        <v>0.16371683568539999</v>
      </c>
      <c r="AR12" s="17">
        <v>0.226949512662664</v>
      </c>
      <c r="AS12" s="17">
        <v>0.25060577811849799</v>
      </c>
      <c r="AT12" s="17">
        <v>0.25195033099779102</v>
      </c>
      <c r="AU12" s="17"/>
      <c r="AV12" s="17">
        <v>0.20190683557571201</v>
      </c>
      <c r="AW12" s="17">
        <v>0.183919901739104</v>
      </c>
      <c r="AX12" s="17">
        <v>0.20842767024164199</v>
      </c>
      <c r="AY12" s="17">
        <v>0.20158769648748101</v>
      </c>
      <c r="AZ12" s="17">
        <v>0.18624356814576901</v>
      </c>
    </row>
    <row r="13" spans="2:52" ht="30">
      <c r="B13" s="18" t="s">
        <v>302</v>
      </c>
      <c r="C13" s="17">
        <v>0.19091063707033101</v>
      </c>
      <c r="D13" s="17">
        <v>0.16842597628133299</v>
      </c>
      <c r="E13" s="17">
        <v>0.213588847829737</v>
      </c>
      <c r="F13" s="17"/>
      <c r="G13" s="17">
        <v>0.241190430573199</v>
      </c>
      <c r="H13" s="17">
        <v>0.20906223666854201</v>
      </c>
      <c r="I13" s="17">
        <v>0.22232374760766199</v>
      </c>
      <c r="J13" s="17">
        <v>0.179756442935495</v>
      </c>
      <c r="K13" s="17">
        <v>0.16557934379092301</v>
      </c>
      <c r="L13" s="17">
        <v>0.14312762702439399</v>
      </c>
      <c r="M13" s="17"/>
      <c r="N13" s="17">
        <v>0.18165876583836199</v>
      </c>
      <c r="O13" s="17">
        <v>0.180152093024045</v>
      </c>
      <c r="P13" s="17">
        <v>0.216635463729384</v>
      </c>
      <c r="Q13" s="17">
        <v>0.19074686071765301</v>
      </c>
      <c r="R13" s="17"/>
      <c r="S13" s="17">
        <v>0.199116660664858</v>
      </c>
      <c r="T13" s="17">
        <v>0.155200433367049</v>
      </c>
      <c r="U13" s="17">
        <v>0.18834357690102899</v>
      </c>
      <c r="V13" s="17">
        <v>0.198864103980193</v>
      </c>
      <c r="W13" s="17">
        <v>0.17811229007752699</v>
      </c>
      <c r="X13" s="17">
        <v>0.19496127563200999</v>
      </c>
      <c r="Y13" s="17">
        <v>0.17480652375064801</v>
      </c>
      <c r="Z13" s="17">
        <v>0.226079192375713</v>
      </c>
      <c r="AA13" s="17">
        <v>0.18851788636529601</v>
      </c>
      <c r="AB13" s="17">
        <v>0.192632690973052</v>
      </c>
      <c r="AC13" s="17">
        <v>0.23038567373601199</v>
      </c>
      <c r="AD13" s="17">
        <v>0.241922131712413</v>
      </c>
      <c r="AE13" s="17"/>
      <c r="AF13" s="17">
        <v>0.16499608987269801</v>
      </c>
      <c r="AG13" s="17">
        <v>0.199604723506001</v>
      </c>
      <c r="AH13" s="17">
        <v>0.18726330214810799</v>
      </c>
      <c r="AI13" s="17"/>
      <c r="AJ13" s="17">
        <v>0.160322243069247</v>
      </c>
      <c r="AK13" s="17">
        <v>0.21149516942343799</v>
      </c>
      <c r="AL13" s="17">
        <v>0.193649775797572</v>
      </c>
      <c r="AM13" s="17">
        <v>0.14451190832585001</v>
      </c>
      <c r="AN13" s="17">
        <v>0.18713684612590401</v>
      </c>
      <c r="AO13" s="17"/>
      <c r="AP13" s="17">
        <v>0.16151617350488201</v>
      </c>
      <c r="AQ13" s="17">
        <v>0.221262189707507</v>
      </c>
      <c r="AR13" s="17">
        <v>0.18981154528520999</v>
      </c>
      <c r="AS13" s="17">
        <v>0.15319001560446399</v>
      </c>
      <c r="AT13" s="17">
        <v>0.17764048198164201</v>
      </c>
      <c r="AU13" s="17"/>
      <c r="AV13" s="17">
        <v>0.16545679827679399</v>
      </c>
      <c r="AW13" s="17">
        <v>0.208852264980913</v>
      </c>
      <c r="AX13" s="17">
        <v>0.196398718428936</v>
      </c>
      <c r="AY13" s="17">
        <v>0.241851182597634</v>
      </c>
      <c r="AZ13" s="17">
        <v>0.14913332308635899</v>
      </c>
    </row>
    <row r="14" spans="2:52" ht="30">
      <c r="B14" s="18" t="s">
        <v>303</v>
      </c>
      <c r="C14" s="17">
        <v>0.18836897801864</v>
      </c>
      <c r="D14" s="17">
        <v>0.20471686450988899</v>
      </c>
      <c r="E14" s="17">
        <v>0.17278068659874701</v>
      </c>
      <c r="F14" s="17"/>
      <c r="G14" s="17">
        <v>0.132922963625389</v>
      </c>
      <c r="H14" s="17">
        <v>0.15120499057726899</v>
      </c>
      <c r="I14" s="17">
        <v>0.15314566018874901</v>
      </c>
      <c r="J14" s="17">
        <v>0.193389729499994</v>
      </c>
      <c r="K14" s="17">
        <v>0.21622410578763801</v>
      </c>
      <c r="L14" s="17">
        <v>0.26149508044998598</v>
      </c>
      <c r="M14" s="17"/>
      <c r="N14" s="17">
        <v>0.17044830297001001</v>
      </c>
      <c r="O14" s="17">
        <v>0.21411856911845101</v>
      </c>
      <c r="P14" s="17">
        <v>0.182287323071916</v>
      </c>
      <c r="Q14" s="17">
        <v>0.183628985402711</v>
      </c>
      <c r="R14" s="17"/>
      <c r="S14" s="17">
        <v>0.16524295004627301</v>
      </c>
      <c r="T14" s="17">
        <v>0.21528083980163601</v>
      </c>
      <c r="U14" s="17">
        <v>0.21676627663400999</v>
      </c>
      <c r="V14" s="17">
        <v>0.18063909542612999</v>
      </c>
      <c r="W14" s="17">
        <v>0.23069530594792501</v>
      </c>
      <c r="X14" s="17">
        <v>0.170733023803575</v>
      </c>
      <c r="Y14" s="17">
        <v>0.19838666584570999</v>
      </c>
      <c r="Z14" s="17">
        <v>0.14723521331146699</v>
      </c>
      <c r="AA14" s="17">
        <v>0.172949684091395</v>
      </c>
      <c r="AB14" s="17">
        <v>0.18499615975912501</v>
      </c>
      <c r="AC14" s="17">
        <v>0.214999698603727</v>
      </c>
      <c r="AD14" s="17">
        <v>0.131685975351642</v>
      </c>
      <c r="AE14" s="17"/>
      <c r="AF14" s="17">
        <v>0.27650948964890998</v>
      </c>
      <c r="AG14" s="17">
        <v>0.152282967836329</v>
      </c>
      <c r="AH14" s="17">
        <v>0.14302541977569899</v>
      </c>
      <c r="AI14" s="17"/>
      <c r="AJ14" s="17">
        <v>0.28383049230374202</v>
      </c>
      <c r="AK14" s="17">
        <v>0.12620259687962701</v>
      </c>
      <c r="AL14" s="17">
        <v>0.15756927809160001</v>
      </c>
      <c r="AM14" s="17">
        <v>0.22731096059473899</v>
      </c>
      <c r="AN14" s="17">
        <v>0.14796298162615701</v>
      </c>
      <c r="AO14" s="17"/>
      <c r="AP14" s="17">
        <v>0.26046652462511</v>
      </c>
      <c r="AQ14" s="17">
        <v>0.14618062587755501</v>
      </c>
      <c r="AR14" s="17">
        <v>0.131056659909534</v>
      </c>
      <c r="AS14" s="17">
        <v>0.349906477090833</v>
      </c>
      <c r="AT14" s="17">
        <v>0.178707320413132</v>
      </c>
      <c r="AU14" s="17"/>
      <c r="AV14" s="17">
        <v>0.228419562329811</v>
      </c>
      <c r="AW14" s="17">
        <v>0.18904107069706499</v>
      </c>
      <c r="AX14" s="17">
        <v>0.140607405083853</v>
      </c>
      <c r="AY14" s="17">
        <v>0.153830965624174</v>
      </c>
      <c r="AZ14" s="17">
        <v>0.17178987116858599</v>
      </c>
    </row>
    <row r="15" spans="2:52" ht="30">
      <c r="B15" s="18" t="s">
        <v>304</v>
      </c>
      <c r="C15" s="17">
        <v>0.141031091233249</v>
      </c>
      <c r="D15" s="17">
        <v>0.19288963220671199</v>
      </c>
      <c r="E15" s="17">
        <v>9.0886497029198807E-2</v>
      </c>
      <c r="F15" s="17"/>
      <c r="G15" s="17">
        <v>0.18234450093164001</v>
      </c>
      <c r="H15" s="17">
        <v>0.14120700175492101</v>
      </c>
      <c r="I15" s="17">
        <v>0.15460050619774601</v>
      </c>
      <c r="J15" s="17">
        <v>0.151640460913679</v>
      </c>
      <c r="K15" s="17">
        <v>0.12412006544203801</v>
      </c>
      <c r="L15" s="17">
        <v>0.105087841918546</v>
      </c>
      <c r="M15" s="17"/>
      <c r="N15" s="17">
        <v>0.183555954726668</v>
      </c>
      <c r="O15" s="17">
        <v>0.14495435898904799</v>
      </c>
      <c r="P15" s="17">
        <v>0.120339101871802</v>
      </c>
      <c r="Q15" s="17">
        <v>0.10994031992294701</v>
      </c>
      <c r="R15" s="17"/>
      <c r="S15" s="17">
        <v>0.20463520050798001</v>
      </c>
      <c r="T15" s="17">
        <v>0.125857969934424</v>
      </c>
      <c r="U15" s="17">
        <v>9.6660901643360497E-2</v>
      </c>
      <c r="V15" s="17">
        <v>0.15300479890695901</v>
      </c>
      <c r="W15" s="17">
        <v>0.13058891469549999</v>
      </c>
      <c r="X15" s="17">
        <v>0.11845808438573199</v>
      </c>
      <c r="Y15" s="17">
        <v>0.123709741245036</v>
      </c>
      <c r="Z15" s="17">
        <v>0.105436702167284</v>
      </c>
      <c r="AA15" s="17">
        <v>0.163184876093734</v>
      </c>
      <c r="AB15" s="17">
        <v>0.13741586229722699</v>
      </c>
      <c r="AC15" s="17">
        <v>0.121363310542224</v>
      </c>
      <c r="AD15" s="17">
        <v>0.14049891446531401</v>
      </c>
      <c r="AE15" s="17"/>
      <c r="AF15" s="17">
        <v>0.129375429122597</v>
      </c>
      <c r="AG15" s="17">
        <v>0.149189633642383</v>
      </c>
      <c r="AH15" s="17">
        <v>0.116483157782851</v>
      </c>
      <c r="AI15" s="17"/>
      <c r="AJ15" s="17">
        <v>0.15135902411174301</v>
      </c>
      <c r="AK15" s="17">
        <v>0.16353440217933601</v>
      </c>
      <c r="AL15" s="17">
        <v>0.159608345047759</v>
      </c>
      <c r="AM15" s="17">
        <v>9.8635599664574095E-2</v>
      </c>
      <c r="AN15" s="17">
        <v>9.4588861289078896E-2</v>
      </c>
      <c r="AO15" s="17"/>
      <c r="AP15" s="17">
        <v>0.17191213386808901</v>
      </c>
      <c r="AQ15" s="17">
        <v>0.15885706356040399</v>
      </c>
      <c r="AR15" s="17">
        <v>0.12790534739305701</v>
      </c>
      <c r="AS15" s="17">
        <v>0.15937463262222701</v>
      </c>
      <c r="AT15" s="17">
        <v>5.80748464488288E-2</v>
      </c>
      <c r="AU15" s="17"/>
      <c r="AV15" s="17">
        <v>9.8425860040581001E-2</v>
      </c>
      <c r="AW15" s="17">
        <v>0.12489804884683101</v>
      </c>
      <c r="AX15" s="17">
        <v>0.17487993147199299</v>
      </c>
      <c r="AY15" s="17">
        <v>0.201960292529619</v>
      </c>
      <c r="AZ15" s="17">
        <v>0.20500921375474801</v>
      </c>
    </row>
    <row r="16" spans="2:52">
      <c r="B16" s="18" t="s">
        <v>305</v>
      </c>
      <c r="C16" s="17">
        <v>0.126660359512658</v>
      </c>
      <c r="D16" s="17">
        <v>0.14149417145695301</v>
      </c>
      <c r="E16" s="17">
        <v>0.112110054640263</v>
      </c>
      <c r="F16" s="17"/>
      <c r="G16" s="17">
        <v>0.154011743829089</v>
      </c>
      <c r="H16" s="17">
        <v>0.15682935657966601</v>
      </c>
      <c r="I16" s="17">
        <v>0.18143633192328101</v>
      </c>
      <c r="J16" s="17">
        <v>0.119685374714601</v>
      </c>
      <c r="K16" s="17">
        <v>7.1490282363866606E-2</v>
      </c>
      <c r="L16" s="17">
        <v>8.1920884747802694E-2</v>
      </c>
      <c r="M16" s="17"/>
      <c r="N16" s="17">
        <v>0.13485446993083899</v>
      </c>
      <c r="O16" s="17">
        <v>0.134075566370324</v>
      </c>
      <c r="P16" s="17">
        <v>0.14591604861516999</v>
      </c>
      <c r="Q16" s="17">
        <v>9.3715428659181907E-2</v>
      </c>
      <c r="R16" s="17"/>
      <c r="S16" s="17">
        <v>0.17438709697958299</v>
      </c>
      <c r="T16" s="17">
        <v>0.117525142923622</v>
      </c>
      <c r="U16" s="17">
        <v>9.2143561220624698E-2</v>
      </c>
      <c r="V16" s="17">
        <v>0.123702501365112</v>
      </c>
      <c r="W16" s="17">
        <v>0.14109129961097</v>
      </c>
      <c r="X16" s="17">
        <v>0.119175282923228</v>
      </c>
      <c r="Y16" s="17">
        <v>0.11834175980500899</v>
      </c>
      <c r="Z16" s="17">
        <v>0.135832609925752</v>
      </c>
      <c r="AA16" s="17">
        <v>0.139536496303582</v>
      </c>
      <c r="AB16" s="17">
        <v>8.6336820671366901E-2</v>
      </c>
      <c r="AC16" s="17">
        <v>0.120359202347843</v>
      </c>
      <c r="AD16" s="17">
        <v>0.12743660078301799</v>
      </c>
      <c r="AE16" s="17"/>
      <c r="AF16" s="17">
        <v>0.111998721286152</v>
      </c>
      <c r="AG16" s="17">
        <v>0.13474109507611301</v>
      </c>
      <c r="AH16" s="17">
        <v>0.119078205045052</v>
      </c>
      <c r="AI16" s="17"/>
      <c r="AJ16" s="17">
        <v>0.141813980783211</v>
      </c>
      <c r="AK16" s="17">
        <v>0.136613724177227</v>
      </c>
      <c r="AL16" s="17">
        <v>9.2070649931487003E-2</v>
      </c>
      <c r="AM16" s="17">
        <v>0.15615449936109399</v>
      </c>
      <c r="AN16" s="17">
        <v>9.4291694649699595E-2</v>
      </c>
      <c r="AO16" s="17"/>
      <c r="AP16" s="17">
        <v>0.15193660028459899</v>
      </c>
      <c r="AQ16" s="17">
        <v>0.14446953050690101</v>
      </c>
      <c r="AR16" s="17">
        <v>0.117932007078632</v>
      </c>
      <c r="AS16" s="17">
        <v>0.113324517254433</v>
      </c>
      <c r="AT16" s="17">
        <v>8.3629811717517696E-2</v>
      </c>
      <c r="AU16" s="17"/>
      <c r="AV16" s="17">
        <v>0.105663858473289</v>
      </c>
      <c r="AW16" s="17">
        <v>0.114908492830991</v>
      </c>
      <c r="AX16" s="17">
        <v>0.155443386906439</v>
      </c>
      <c r="AY16" s="17">
        <v>0.14345309755698199</v>
      </c>
      <c r="AZ16" s="17">
        <v>0.18764810366210799</v>
      </c>
    </row>
    <row r="17" spans="2:52" ht="30">
      <c r="B17" s="18" t="s">
        <v>306</v>
      </c>
      <c r="C17" s="17">
        <v>0.10136639538853801</v>
      </c>
      <c r="D17" s="17">
        <v>0.122310347987706</v>
      </c>
      <c r="E17" s="17">
        <v>8.1573577929865998E-2</v>
      </c>
      <c r="F17" s="17"/>
      <c r="G17" s="17">
        <v>9.5087578539291895E-2</v>
      </c>
      <c r="H17" s="17">
        <v>0.103654466272169</v>
      </c>
      <c r="I17" s="17">
        <v>8.3754723465928299E-2</v>
      </c>
      <c r="J17" s="17">
        <v>8.6884313694150506E-2</v>
      </c>
      <c r="K17" s="17">
        <v>9.9514994617685704E-2</v>
      </c>
      <c r="L17" s="17">
        <v>0.13103450317924101</v>
      </c>
      <c r="M17" s="17"/>
      <c r="N17" s="17">
        <v>0.10099118506027201</v>
      </c>
      <c r="O17" s="17">
        <v>0.108712269531075</v>
      </c>
      <c r="P17" s="17">
        <v>0.109753373666646</v>
      </c>
      <c r="Q17" s="17">
        <v>8.7943764528978494E-2</v>
      </c>
      <c r="R17" s="17"/>
      <c r="S17" s="17">
        <v>0.11588887720099</v>
      </c>
      <c r="T17" s="17">
        <v>9.0901487386500904E-2</v>
      </c>
      <c r="U17" s="17">
        <v>0.116652414647875</v>
      </c>
      <c r="V17" s="17">
        <v>0.11245603151238601</v>
      </c>
      <c r="W17" s="17">
        <v>7.6880448468186896E-2</v>
      </c>
      <c r="X17" s="17">
        <v>0.119033734530128</v>
      </c>
      <c r="Y17" s="17">
        <v>7.2847079615772498E-2</v>
      </c>
      <c r="Z17" s="17">
        <v>9.67390277052637E-2</v>
      </c>
      <c r="AA17" s="17">
        <v>9.0037725672439298E-2</v>
      </c>
      <c r="AB17" s="17">
        <v>0.12667738646485499</v>
      </c>
      <c r="AC17" s="17">
        <v>9.93322430495229E-2</v>
      </c>
      <c r="AD17" s="17">
        <v>6.0264146696918999E-2</v>
      </c>
      <c r="AE17" s="17"/>
      <c r="AF17" s="17">
        <v>0.11874605617930099</v>
      </c>
      <c r="AG17" s="17">
        <v>9.9594266357454803E-2</v>
      </c>
      <c r="AH17" s="17">
        <v>8.1568396604811799E-2</v>
      </c>
      <c r="AI17" s="17"/>
      <c r="AJ17" s="17">
        <v>0.11671993115920599</v>
      </c>
      <c r="AK17" s="17">
        <v>9.50813118314454E-2</v>
      </c>
      <c r="AL17" s="17">
        <v>9.2973840277815203E-2</v>
      </c>
      <c r="AM17" s="17">
        <v>0.132472550669784</v>
      </c>
      <c r="AN17" s="17">
        <v>6.7844524639225606E-2</v>
      </c>
      <c r="AO17" s="17"/>
      <c r="AP17" s="17">
        <v>0.109194456364703</v>
      </c>
      <c r="AQ17" s="17">
        <v>9.8914410179414006E-2</v>
      </c>
      <c r="AR17" s="17">
        <v>9.0109988021614698E-2</v>
      </c>
      <c r="AS17" s="17">
        <v>0.13397227948616999</v>
      </c>
      <c r="AT17" s="17">
        <v>9.1388552540049406E-2</v>
      </c>
      <c r="AU17" s="17"/>
      <c r="AV17" s="17">
        <v>9.3643864826767995E-2</v>
      </c>
      <c r="AW17" s="17">
        <v>0.10081889324359899</v>
      </c>
      <c r="AX17" s="17">
        <v>9.4972646290206506E-2</v>
      </c>
      <c r="AY17" s="17">
        <v>8.4648927099696306E-2</v>
      </c>
      <c r="AZ17" s="17">
        <v>8.0420360830383494E-2</v>
      </c>
    </row>
    <row r="18" spans="2:52">
      <c r="B18" s="18" t="s">
        <v>107</v>
      </c>
      <c r="C18" s="17">
        <v>8.9533701266300794E-2</v>
      </c>
      <c r="D18" s="17">
        <v>8.3520413500368304E-2</v>
      </c>
      <c r="E18" s="17">
        <v>9.4468020708212794E-2</v>
      </c>
      <c r="F18" s="17"/>
      <c r="G18" s="17">
        <v>5.6514030383424403E-2</v>
      </c>
      <c r="H18" s="17">
        <v>0.112496447119904</v>
      </c>
      <c r="I18" s="17">
        <v>8.8708978648428194E-2</v>
      </c>
      <c r="J18" s="17">
        <v>0.111541472430155</v>
      </c>
      <c r="K18" s="17">
        <v>0.11231978898719699</v>
      </c>
      <c r="L18" s="17">
        <v>6.0253244206785198E-2</v>
      </c>
      <c r="M18" s="17"/>
      <c r="N18" s="17">
        <v>6.6314812345337398E-2</v>
      </c>
      <c r="O18" s="17">
        <v>7.5933074523887506E-2</v>
      </c>
      <c r="P18" s="17">
        <v>8.2621478024287195E-2</v>
      </c>
      <c r="Q18" s="17">
        <v>0.134846468071742</v>
      </c>
      <c r="R18" s="17"/>
      <c r="S18" s="17">
        <v>8.0646239467302705E-2</v>
      </c>
      <c r="T18" s="17">
        <v>9.5032312310907405E-2</v>
      </c>
      <c r="U18" s="17">
        <v>8.1717160201739303E-2</v>
      </c>
      <c r="V18" s="17">
        <v>9.1923657734711006E-2</v>
      </c>
      <c r="W18" s="17">
        <v>8.5427676540789907E-2</v>
      </c>
      <c r="X18" s="17">
        <v>0.123342975710898</v>
      </c>
      <c r="Y18" s="17">
        <v>9.9577787193976794E-2</v>
      </c>
      <c r="Z18" s="17">
        <v>7.6539614927560506E-2</v>
      </c>
      <c r="AA18" s="17">
        <v>8.2547674779906294E-2</v>
      </c>
      <c r="AB18" s="17">
        <v>7.4611116721807896E-2</v>
      </c>
      <c r="AC18" s="17">
        <v>8.94870151280516E-2</v>
      </c>
      <c r="AD18" s="17">
        <v>9.00050240780393E-2</v>
      </c>
      <c r="AE18" s="17"/>
      <c r="AF18" s="17">
        <v>8.0302511106584998E-2</v>
      </c>
      <c r="AG18" s="17">
        <v>6.4828610946254903E-2</v>
      </c>
      <c r="AH18" s="17">
        <v>0.17002480202827699</v>
      </c>
      <c r="AI18" s="17"/>
      <c r="AJ18" s="17">
        <v>6.15244642235446E-2</v>
      </c>
      <c r="AK18" s="17">
        <v>8.2125795322489994E-2</v>
      </c>
      <c r="AL18" s="17">
        <v>5.8866182851094698E-2</v>
      </c>
      <c r="AM18" s="17">
        <v>6.6530067418191105E-2</v>
      </c>
      <c r="AN18" s="17">
        <v>0.176101297274327</v>
      </c>
      <c r="AO18" s="17"/>
      <c r="AP18" s="17">
        <v>5.5579265942360297E-2</v>
      </c>
      <c r="AQ18" s="17">
        <v>6.6398374173083599E-2</v>
      </c>
      <c r="AR18" s="17">
        <v>5.7750196145910898E-2</v>
      </c>
      <c r="AS18" s="17">
        <v>8.4125828660872995E-2</v>
      </c>
      <c r="AT18" s="17">
        <v>0.177714242155491</v>
      </c>
      <c r="AU18" s="17"/>
      <c r="AV18" s="17">
        <v>0.125217706592434</v>
      </c>
      <c r="AW18" s="17">
        <v>9.0536444606634195E-2</v>
      </c>
      <c r="AX18" s="17">
        <v>6.14503845712829E-2</v>
      </c>
      <c r="AY18" s="17">
        <v>5.6819311338426402E-2</v>
      </c>
      <c r="AZ18" s="17">
        <v>1.0131117830872401E-2</v>
      </c>
    </row>
    <row r="19" spans="2:52">
      <c r="B19" s="18" t="s">
        <v>307</v>
      </c>
      <c r="C19" s="17">
        <v>8.6938882808077197E-2</v>
      </c>
      <c r="D19" s="17">
        <v>8.3992154447543502E-2</v>
      </c>
      <c r="E19" s="17">
        <v>8.9965677451242898E-2</v>
      </c>
      <c r="F19" s="17"/>
      <c r="G19" s="17">
        <v>0.117445965027994</v>
      </c>
      <c r="H19" s="17">
        <v>0.122300250192246</v>
      </c>
      <c r="I19" s="17">
        <v>0.105690052202421</v>
      </c>
      <c r="J19" s="17">
        <v>7.4892039008690403E-2</v>
      </c>
      <c r="K19" s="17">
        <v>7.4117907133900304E-2</v>
      </c>
      <c r="L19" s="17">
        <v>4.0907500451455699E-2</v>
      </c>
      <c r="M19" s="17"/>
      <c r="N19" s="17">
        <v>9.0529564700157494E-2</v>
      </c>
      <c r="O19" s="17">
        <v>8.9828828759465199E-2</v>
      </c>
      <c r="P19" s="17">
        <v>8.2561376006629994E-2</v>
      </c>
      <c r="Q19" s="17">
        <v>8.3911214586746496E-2</v>
      </c>
      <c r="R19" s="17"/>
      <c r="S19" s="17">
        <v>9.7804455976171101E-2</v>
      </c>
      <c r="T19" s="17">
        <v>8.8218941569785797E-2</v>
      </c>
      <c r="U19" s="17">
        <v>7.1364077114420096E-2</v>
      </c>
      <c r="V19" s="17">
        <v>7.8271404709224196E-2</v>
      </c>
      <c r="W19" s="17">
        <v>6.1235623712865402E-2</v>
      </c>
      <c r="X19" s="17">
        <v>8.6298882784978603E-2</v>
      </c>
      <c r="Y19" s="17">
        <v>0.102502249693091</v>
      </c>
      <c r="Z19" s="17">
        <v>6.5543818666889395E-2</v>
      </c>
      <c r="AA19" s="17">
        <v>9.4014761939531705E-2</v>
      </c>
      <c r="AB19" s="17">
        <v>0.11059175219407701</v>
      </c>
      <c r="AC19" s="17">
        <v>5.8401828728477698E-2</v>
      </c>
      <c r="AD19" s="17">
        <v>9.7803768775876598E-2</v>
      </c>
      <c r="AE19" s="17"/>
      <c r="AF19" s="17">
        <v>6.5491394540354506E-2</v>
      </c>
      <c r="AG19" s="17">
        <v>0.100695600232386</v>
      </c>
      <c r="AH19" s="17">
        <v>8.8783031026851006E-2</v>
      </c>
      <c r="AI19" s="17"/>
      <c r="AJ19" s="17">
        <v>6.3129116880696695E-2</v>
      </c>
      <c r="AK19" s="17">
        <v>0.106881592879581</v>
      </c>
      <c r="AL19" s="17">
        <v>9.4442778774967706E-2</v>
      </c>
      <c r="AM19" s="17">
        <v>8.5909550783871996E-2</v>
      </c>
      <c r="AN19" s="17">
        <v>7.92272416336815E-2</v>
      </c>
      <c r="AO19" s="17"/>
      <c r="AP19" s="17">
        <v>6.3570761624845804E-2</v>
      </c>
      <c r="AQ19" s="17">
        <v>0.105780848240546</v>
      </c>
      <c r="AR19" s="17">
        <v>9.4724659496422295E-2</v>
      </c>
      <c r="AS19" s="17">
        <v>6.3655227773913095E-2</v>
      </c>
      <c r="AT19" s="17">
        <v>5.7721630195248397E-2</v>
      </c>
      <c r="AU19" s="17"/>
      <c r="AV19" s="17">
        <v>6.9590156938307293E-2</v>
      </c>
      <c r="AW19" s="17">
        <v>7.9377255506254393E-2</v>
      </c>
      <c r="AX19" s="17">
        <v>9.6554803499470904E-2</v>
      </c>
      <c r="AY19" s="17">
        <v>0.13053075243978801</v>
      </c>
      <c r="AZ19" s="17">
        <v>0.13973592925711001</v>
      </c>
    </row>
    <row r="20" spans="2:52">
      <c r="B20" s="18" t="s">
        <v>308</v>
      </c>
      <c r="C20" s="17">
        <v>8.1469953058153299E-2</v>
      </c>
      <c r="D20" s="17">
        <v>0.119023311371502</v>
      </c>
      <c r="E20" s="17">
        <v>4.5350252320355097E-2</v>
      </c>
      <c r="F20" s="17"/>
      <c r="G20" s="17">
        <v>0.12509036786588301</v>
      </c>
      <c r="H20" s="17">
        <v>8.4709984408376002E-2</v>
      </c>
      <c r="I20" s="17">
        <v>7.3285317020488502E-2</v>
      </c>
      <c r="J20" s="17">
        <v>8.4852727006545101E-2</v>
      </c>
      <c r="K20" s="17">
        <v>5.6487478446519898E-2</v>
      </c>
      <c r="L20" s="17">
        <v>7.0508895754434406E-2</v>
      </c>
      <c r="M20" s="17"/>
      <c r="N20" s="17">
        <v>8.9680391641127996E-2</v>
      </c>
      <c r="O20" s="17">
        <v>8.2912945138427896E-2</v>
      </c>
      <c r="P20" s="17">
        <v>8.4026171807434505E-2</v>
      </c>
      <c r="Q20" s="17">
        <v>6.8784025460440906E-2</v>
      </c>
      <c r="R20" s="17"/>
      <c r="S20" s="17">
        <v>9.8514527690706899E-2</v>
      </c>
      <c r="T20" s="17">
        <v>8.4895712266635295E-2</v>
      </c>
      <c r="U20" s="17">
        <v>8.7568687904217402E-2</v>
      </c>
      <c r="V20" s="17">
        <v>7.0486012226310402E-2</v>
      </c>
      <c r="W20" s="17">
        <v>6.6550912095402204E-2</v>
      </c>
      <c r="X20" s="17">
        <v>9.8983313818178598E-2</v>
      </c>
      <c r="Y20" s="17">
        <v>8.1239569770066702E-2</v>
      </c>
      <c r="Z20" s="17">
        <v>6.4717452253613597E-2</v>
      </c>
      <c r="AA20" s="17">
        <v>6.2226811742830901E-2</v>
      </c>
      <c r="AB20" s="17">
        <v>9.6062070075485007E-2</v>
      </c>
      <c r="AC20" s="17">
        <v>6.3528152487690004E-2</v>
      </c>
      <c r="AD20" s="17">
        <v>6.5684189518688402E-2</v>
      </c>
      <c r="AE20" s="17"/>
      <c r="AF20" s="17">
        <v>8.2879190893221405E-2</v>
      </c>
      <c r="AG20" s="17">
        <v>8.5177211206019496E-2</v>
      </c>
      <c r="AH20" s="17">
        <v>5.4645874503952099E-2</v>
      </c>
      <c r="AI20" s="17"/>
      <c r="AJ20" s="17">
        <v>7.9914062272814806E-2</v>
      </c>
      <c r="AK20" s="17">
        <v>9.1260049910639601E-2</v>
      </c>
      <c r="AL20" s="17">
        <v>7.3780760257526501E-2</v>
      </c>
      <c r="AM20" s="17">
        <v>0.153846402591582</v>
      </c>
      <c r="AN20" s="17">
        <v>5.6321207605050501E-2</v>
      </c>
      <c r="AO20" s="17"/>
      <c r="AP20" s="17">
        <v>8.3082421994847097E-2</v>
      </c>
      <c r="AQ20" s="17">
        <v>9.1517483735284899E-2</v>
      </c>
      <c r="AR20" s="17">
        <v>8.3895348761118996E-2</v>
      </c>
      <c r="AS20" s="17">
        <v>9.7199898405866098E-2</v>
      </c>
      <c r="AT20" s="17">
        <v>4.7448777910150799E-2</v>
      </c>
      <c r="AU20" s="17"/>
      <c r="AV20" s="17">
        <v>7.1566225428266905E-2</v>
      </c>
      <c r="AW20" s="17">
        <v>7.7203722353714199E-2</v>
      </c>
      <c r="AX20" s="17">
        <v>9.6402131504672695E-2</v>
      </c>
      <c r="AY20" s="17">
        <v>8.1775779591816006E-2</v>
      </c>
      <c r="AZ20" s="17">
        <v>0.147101412297375</v>
      </c>
    </row>
    <row r="21" spans="2:52" ht="30">
      <c r="B21" s="18" t="s">
        <v>309</v>
      </c>
      <c r="C21" s="17">
        <v>6.8344070281687805E-2</v>
      </c>
      <c r="D21" s="17">
        <v>8.6865498905675798E-2</v>
      </c>
      <c r="E21" s="17">
        <v>4.9894975287708497E-2</v>
      </c>
      <c r="F21" s="17"/>
      <c r="G21" s="17">
        <v>0.110416318133855</v>
      </c>
      <c r="H21" s="17">
        <v>8.6910863536504193E-2</v>
      </c>
      <c r="I21" s="17">
        <v>0.10455749005416499</v>
      </c>
      <c r="J21" s="17">
        <v>2.97352330348024E-2</v>
      </c>
      <c r="K21" s="17">
        <v>4.5154989014541201E-2</v>
      </c>
      <c r="L21" s="17">
        <v>4.2633636739662202E-2</v>
      </c>
      <c r="M21" s="17"/>
      <c r="N21" s="17">
        <v>7.1825859866143704E-2</v>
      </c>
      <c r="O21" s="17">
        <v>5.8840655092323099E-2</v>
      </c>
      <c r="P21" s="17">
        <v>8.4267804596235396E-2</v>
      </c>
      <c r="Q21" s="17">
        <v>6.1262784899747902E-2</v>
      </c>
      <c r="R21" s="17"/>
      <c r="S21" s="17">
        <v>9.0589632369588002E-2</v>
      </c>
      <c r="T21" s="17">
        <v>5.1139663209989299E-2</v>
      </c>
      <c r="U21" s="17">
        <v>3.2238727901215798E-2</v>
      </c>
      <c r="V21" s="17">
        <v>7.5452120488304505E-2</v>
      </c>
      <c r="W21" s="17">
        <v>7.2438503818876995E-2</v>
      </c>
      <c r="X21" s="17">
        <v>8.8029165743338897E-2</v>
      </c>
      <c r="Y21" s="17">
        <v>7.1245380149843898E-2</v>
      </c>
      <c r="Z21" s="17">
        <v>7.5457806996021504E-2</v>
      </c>
      <c r="AA21" s="17">
        <v>8.7276834992857905E-2</v>
      </c>
      <c r="AB21" s="17">
        <v>3.4613228588553098E-2</v>
      </c>
      <c r="AC21" s="17">
        <v>6.7841172504028394E-2</v>
      </c>
      <c r="AD21" s="17">
        <v>6.0814092449844502E-2</v>
      </c>
      <c r="AE21" s="17"/>
      <c r="AF21" s="17">
        <v>5.59415968103062E-2</v>
      </c>
      <c r="AG21" s="17">
        <v>7.2837804725282604E-2</v>
      </c>
      <c r="AH21" s="17">
        <v>6.6180004689927505E-2</v>
      </c>
      <c r="AI21" s="17"/>
      <c r="AJ21" s="17">
        <v>6.8295950660923893E-2</v>
      </c>
      <c r="AK21" s="17">
        <v>7.8801252627083901E-2</v>
      </c>
      <c r="AL21" s="17">
        <v>6.2232709615559101E-2</v>
      </c>
      <c r="AM21" s="17">
        <v>0.109054315164987</v>
      </c>
      <c r="AN21" s="17">
        <v>5.1663859121400701E-2</v>
      </c>
      <c r="AO21" s="17"/>
      <c r="AP21" s="17">
        <v>8.0343534939722794E-2</v>
      </c>
      <c r="AQ21" s="17">
        <v>7.7516108399221101E-2</v>
      </c>
      <c r="AR21" s="17">
        <v>6.4118289796840297E-2</v>
      </c>
      <c r="AS21" s="17">
        <v>6.78399825055888E-2</v>
      </c>
      <c r="AT21" s="17">
        <v>4.4660268435932703E-2</v>
      </c>
      <c r="AU21" s="17"/>
      <c r="AV21" s="17">
        <v>6.1913230127338202E-2</v>
      </c>
      <c r="AW21" s="17">
        <v>5.6246077756831298E-2</v>
      </c>
      <c r="AX21" s="17">
        <v>8.5499167959785599E-2</v>
      </c>
      <c r="AY21" s="17">
        <v>6.79248681846224E-2</v>
      </c>
      <c r="AZ21" s="17">
        <v>0.10507464995664099</v>
      </c>
    </row>
    <row r="22" spans="2:52" ht="30">
      <c r="B22" s="18" t="s">
        <v>310</v>
      </c>
      <c r="C22" s="17">
        <v>6.2277886710356702E-2</v>
      </c>
      <c r="D22" s="17">
        <v>7.8156212307749606E-2</v>
      </c>
      <c r="E22" s="17">
        <v>4.6735531875044999E-2</v>
      </c>
      <c r="F22" s="17"/>
      <c r="G22" s="17">
        <v>9.2101780725234506E-2</v>
      </c>
      <c r="H22" s="17">
        <v>7.4998215624655404E-2</v>
      </c>
      <c r="I22" s="17">
        <v>6.4999997405785298E-2</v>
      </c>
      <c r="J22" s="17">
        <v>5.8526174920682898E-2</v>
      </c>
      <c r="K22" s="17">
        <v>4.26556421786932E-2</v>
      </c>
      <c r="L22" s="17">
        <v>4.6065877902581098E-2</v>
      </c>
      <c r="M22" s="17"/>
      <c r="N22" s="17">
        <v>7.0473665598624502E-2</v>
      </c>
      <c r="O22" s="17">
        <v>5.0457036892319701E-2</v>
      </c>
      <c r="P22" s="17">
        <v>7.12294227049977E-2</v>
      </c>
      <c r="Q22" s="17">
        <v>5.8576641353475803E-2</v>
      </c>
      <c r="R22" s="17"/>
      <c r="S22" s="17">
        <v>6.5627176208753704E-2</v>
      </c>
      <c r="T22" s="17">
        <v>7.1108053872750501E-2</v>
      </c>
      <c r="U22" s="17">
        <v>5.7623427968131698E-2</v>
      </c>
      <c r="V22" s="17">
        <v>5.26286811686342E-2</v>
      </c>
      <c r="W22" s="17">
        <v>4.6178963300103897E-2</v>
      </c>
      <c r="X22" s="17">
        <v>6.9857159449221398E-2</v>
      </c>
      <c r="Y22" s="17">
        <v>3.9903423263514502E-2</v>
      </c>
      <c r="Z22" s="17">
        <v>7.0515624484256995E-2</v>
      </c>
      <c r="AA22" s="17">
        <v>6.7073837262923194E-2</v>
      </c>
      <c r="AB22" s="17">
        <v>7.3924391339325601E-2</v>
      </c>
      <c r="AC22" s="17">
        <v>6.5445182059783197E-2</v>
      </c>
      <c r="AD22" s="17">
        <v>5.5450660031307601E-2</v>
      </c>
      <c r="AE22" s="17"/>
      <c r="AF22" s="17">
        <v>6.2420026024620198E-2</v>
      </c>
      <c r="AG22" s="17">
        <v>6.0387892530706998E-2</v>
      </c>
      <c r="AH22" s="17">
        <v>5.2262780302311497E-2</v>
      </c>
      <c r="AI22" s="17"/>
      <c r="AJ22" s="17">
        <v>6.3117102723930701E-2</v>
      </c>
      <c r="AK22" s="17">
        <v>6.9848682035934306E-2</v>
      </c>
      <c r="AL22" s="17">
        <v>6.6263154038103594E-2</v>
      </c>
      <c r="AM22" s="17">
        <v>1.5807382207927202E-2</v>
      </c>
      <c r="AN22" s="17">
        <v>5.3651822922490197E-2</v>
      </c>
      <c r="AO22" s="17"/>
      <c r="AP22" s="17">
        <v>5.4349681638839999E-2</v>
      </c>
      <c r="AQ22" s="17">
        <v>7.2411941563332999E-2</v>
      </c>
      <c r="AR22" s="17">
        <v>6.8667649862591204E-2</v>
      </c>
      <c r="AS22" s="17">
        <v>6.7316995441479593E-2</v>
      </c>
      <c r="AT22" s="17">
        <v>4.3227447515266498E-2</v>
      </c>
      <c r="AU22" s="17"/>
      <c r="AV22" s="17">
        <v>5.4479326536071099E-2</v>
      </c>
      <c r="AW22" s="17">
        <v>5.4588258603116002E-2</v>
      </c>
      <c r="AX22" s="17">
        <v>6.8797254938298302E-2</v>
      </c>
      <c r="AY22" s="17">
        <v>8.7621252776718103E-2</v>
      </c>
      <c r="AZ22" s="17">
        <v>0.101515338825388</v>
      </c>
    </row>
    <row r="23" spans="2:52" ht="30">
      <c r="B23" s="18" t="s">
        <v>311</v>
      </c>
      <c r="C23" s="17">
        <v>6.1202904844804798E-2</v>
      </c>
      <c r="D23" s="17">
        <v>6.0812741124854797E-2</v>
      </c>
      <c r="E23" s="17">
        <v>6.0071786860631103E-2</v>
      </c>
      <c r="F23" s="17"/>
      <c r="G23" s="17">
        <v>0.11073820207162099</v>
      </c>
      <c r="H23" s="17">
        <v>8.5467933202240096E-2</v>
      </c>
      <c r="I23" s="17">
        <v>6.9369775308583695E-2</v>
      </c>
      <c r="J23" s="17">
        <v>5.2722298750620601E-2</v>
      </c>
      <c r="K23" s="17">
        <v>3.4370493828588498E-2</v>
      </c>
      <c r="L23" s="17">
        <v>2.67057836534948E-2</v>
      </c>
      <c r="M23" s="17"/>
      <c r="N23" s="17">
        <v>6.94945056822346E-2</v>
      </c>
      <c r="O23" s="17">
        <v>4.6308954758545802E-2</v>
      </c>
      <c r="P23" s="17">
        <v>7.1299421605484595E-2</v>
      </c>
      <c r="Q23" s="17">
        <v>5.8590746317976901E-2</v>
      </c>
      <c r="R23" s="17"/>
      <c r="S23" s="17">
        <v>0.108852650944052</v>
      </c>
      <c r="T23" s="17">
        <v>4.91262706417957E-2</v>
      </c>
      <c r="U23" s="17">
        <v>7.7084990728445005E-2</v>
      </c>
      <c r="V23" s="17">
        <v>3.7657946510362202E-2</v>
      </c>
      <c r="W23" s="17">
        <v>5.0157707693273303E-2</v>
      </c>
      <c r="X23" s="17">
        <v>6.5186249877244001E-2</v>
      </c>
      <c r="Y23" s="17">
        <v>5.21419820111284E-2</v>
      </c>
      <c r="Z23" s="17">
        <v>5.1648998208596898E-2</v>
      </c>
      <c r="AA23" s="17">
        <v>5.80090439945306E-2</v>
      </c>
      <c r="AB23" s="17">
        <v>4.4976286708206401E-2</v>
      </c>
      <c r="AC23" s="17">
        <v>3.9948822708283399E-2</v>
      </c>
      <c r="AD23" s="17">
        <v>6.59942822341376E-2</v>
      </c>
      <c r="AE23" s="17"/>
      <c r="AF23" s="17">
        <v>4.7391960589336E-2</v>
      </c>
      <c r="AG23" s="17">
        <v>7.3162984317876295E-2</v>
      </c>
      <c r="AH23" s="17">
        <v>4.3963622707338598E-2</v>
      </c>
      <c r="AI23" s="17"/>
      <c r="AJ23" s="17">
        <v>5.4489490909456803E-2</v>
      </c>
      <c r="AK23" s="17">
        <v>8.2256261703073E-2</v>
      </c>
      <c r="AL23" s="17">
        <v>4.7692079702478303E-2</v>
      </c>
      <c r="AM23" s="17">
        <v>1.70562003767636E-2</v>
      </c>
      <c r="AN23" s="17">
        <v>3.3499385981867802E-2</v>
      </c>
      <c r="AO23" s="17"/>
      <c r="AP23" s="17">
        <v>5.5067624818867698E-2</v>
      </c>
      <c r="AQ23" s="17">
        <v>7.0569924630736802E-2</v>
      </c>
      <c r="AR23" s="17">
        <v>6.5097178752951901E-2</v>
      </c>
      <c r="AS23" s="17">
        <v>4.5298199948632101E-2</v>
      </c>
      <c r="AT23" s="17">
        <v>3.4169371400361102E-2</v>
      </c>
      <c r="AU23" s="17"/>
      <c r="AV23" s="17">
        <v>4.1993335713881801E-2</v>
      </c>
      <c r="AW23" s="17">
        <v>5.9535828790170102E-2</v>
      </c>
      <c r="AX23" s="17">
        <v>7.3706294492559901E-2</v>
      </c>
      <c r="AY23" s="17">
        <v>8.8713043682543402E-2</v>
      </c>
      <c r="AZ23" s="17">
        <v>9.2669617366282903E-2</v>
      </c>
    </row>
    <row r="24" spans="2:52">
      <c r="B24" s="18" t="s">
        <v>312</v>
      </c>
      <c r="C24" s="19">
        <v>4.0134285341460697E-3</v>
      </c>
      <c r="D24" s="19">
        <v>4.7899817846529203E-3</v>
      </c>
      <c r="E24" s="19">
        <v>3.2811595928331702E-3</v>
      </c>
      <c r="F24" s="19"/>
      <c r="G24" s="19">
        <v>1.9826578577340601E-3</v>
      </c>
      <c r="H24" s="19">
        <v>4.2884762882107004E-3</v>
      </c>
      <c r="I24" s="19">
        <v>2.8631634800523999E-3</v>
      </c>
      <c r="J24" s="19">
        <v>5.6124747935811098E-3</v>
      </c>
      <c r="K24" s="19">
        <v>4.9490187339712201E-3</v>
      </c>
      <c r="L24" s="19">
        <v>4.1498801649165404E-3</v>
      </c>
      <c r="M24" s="19"/>
      <c r="N24" s="19">
        <v>3.2599523997988299E-3</v>
      </c>
      <c r="O24" s="19">
        <v>5.1367738386101404E-3</v>
      </c>
      <c r="P24" s="19">
        <v>2.4079253390246799E-3</v>
      </c>
      <c r="Q24" s="19">
        <v>4.0957540569052497E-3</v>
      </c>
      <c r="R24" s="19"/>
      <c r="S24" s="19">
        <v>5.3303303265253904E-3</v>
      </c>
      <c r="T24" s="19">
        <v>3.11474012799105E-3</v>
      </c>
      <c r="U24" s="19">
        <v>1.8310061811236102E-2</v>
      </c>
      <c r="V24" s="19">
        <v>0</v>
      </c>
      <c r="W24" s="19">
        <v>3.69238679975647E-3</v>
      </c>
      <c r="X24" s="19">
        <v>2.68703429397679E-3</v>
      </c>
      <c r="Y24" s="19">
        <v>0</v>
      </c>
      <c r="Z24" s="19">
        <v>6.0917978887555001E-3</v>
      </c>
      <c r="AA24" s="19">
        <v>1.9998435304624902E-3</v>
      </c>
      <c r="AB24" s="19">
        <v>2.18832610803969E-3</v>
      </c>
      <c r="AC24" s="19">
        <v>4.7312946564875098E-3</v>
      </c>
      <c r="AD24" s="19">
        <v>0</v>
      </c>
      <c r="AE24" s="19"/>
      <c r="AF24" s="19">
        <v>2.2619958102237901E-3</v>
      </c>
      <c r="AG24" s="19">
        <v>4.5277945550313402E-3</v>
      </c>
      <c r="AH24" s="19">
        <v>7.2273197642993402E-3</v>
      </c>
      <c r="AI24" s="19"/>
      <c r="AJ24" s="19">
        <v>7.3628154597860497E-4</v>
      </c>
      <c r="AK24" s="19">
        <v>2.4141952564320402E-3</v>
      </c>
      <c r="AL24" s="19">
        <v>1.03381727173943E-2</v>
      </c>
      <c r="AM24" s="19">
        <v>0</v>
      </c>
      <c r="AN24" s="19">
        <v>1.0141736742755401E-2</v>
      </c>
      <c r="AO24" s="19"/>
      <c r="AP24" s="19">
        <v>1.3044641577363899E-3</v>
      </c>
      <c r="AQ24" s="19">
        <v>2.99964669232078E-3</v>
      </c>
      <c r="AR24" s="19">
        <v>0</v>
      </c>
      <c r="AS24" s="19">
        <v>2.5037670314619802E-3</v>
      </c>
      <c r="AT24" s="19">
        <v>1.2717131445257299E-2</v>
      </c>
      <c r="AU24" s="19"/>
      <c r="AV24" s="19">
        <v>2.7545331986032098E-3</v>
      </c>
      <c r="AW24" s="19">
        <v>2.3799585336017099E-3</v>
      </c>
      <c r="AX24" s="19">
        <v>5.0394628598062902E-3</v>
      </c>
      <c r="AY24" s="19">
        <v>7.01304515048797E-3</v>
      </c>
      <c r="AZ24" s="19">
        <v>1.4135544291581601E-2</v>
      </c>
    </row>
    <row r="25" spans="2:52">
      <c r="B25" s="16"/>
    </row>
    <row r="26" spans="2:52">
      <c r="B26" t="s">
        <v>433</v>
      </c>
    </row>
    <row r="27" spans="2:52">
      <c r="B27" t="s">
        <v>434</v>
      </c>
    </row>
    <row r="29" spans="2:52">
      <c r="B2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395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60">
      <c r="B9" s="18" t="s">
        <v>396</v>
      </c>
      <c r="C9" s="17">
        <v>0.44709849022992898</v>
      </c>
      <c r="D9" s="17">
        <v>0.48708331751650202</v>
      </c>
      <c r="E9" s="17">
        <v>0.40824053525660697</v>
      </c>
      <c r="F9" s="17"/>
      <c r="G9" s="17">
        <v>0.35603631156093302</v>
      </c>
      <c r="H9" s="17">
        <v>0.41536884031853899</v>
      </c>
      <c r="I9" s="17">
        <v>0.39042719389552699</v>
      </c>
      <c r="J9" s="17">
        <v>0.41862427957226001</v>
      </c>
      <c r="K9" s="17">
        <v>0.48346893578267802</v>
      </c>
      <c r="L9" s="17">
        <v>0.578448611443105</v>
      </c>
      <c r="M9" s="17"/>
      <c r="N9" s="17">
        <v>0.53573931955237197</v>
      </c>
      <c r="O9" s="17">
        <v>0.45326314063307999</v>
      </c>
      <c r="P9" s="17">
        <v>0.41149484761043298</v>
      </c>
      <c r="Q9" s="17">
        <v>0.37373233887777901</v>
      </c>
      <c r="R9" s="17"/>
      <c r="S9" s="17">
        <v>0.413257154248935</v>
      </c>
      <c r="T9" s="17">
        <v>0.44596471117723402</v>
      </c>
      <c r="U9" s="17">
        <v>0.468302647440411</v>
      </c>
      <c r="V9" s="17">
        <v>0.43637134721281001</v>
      </c>
      <c r="W9" s="17">
        <v>0.450105485295695</v>
      </c>
      <c r="X9" s="17">
        <v>0.41506635503730899</v>
      </c>
      <c r="Y9" s="17">
        <v>0.48054745313602898</v>
      </c>
      <c r="Z9" s="17">
        <v>0.54010091128746596</v>
      </c>
      <c r="AA9" s="17">
        <v>0.418805517507301</v>
      </c>
      <c r="AB9" s="17">
        <v>0.46831645700927299</v>
      </c>
      <c r="AC9" s="17">
        <v>0.44209749236138401</v>
      </c>
      <c r="AD9" s="17">
        <v>0.50987632245329795</v>
      </c>
      <c r="AE9" s="17"/>
      <c r="AF9" s="17">
        <v>0.43118127466796402</v>
      </c>
      <c r="AG9" s="17">
        <v>0.51329989046107305</v>
      </c>
      <c r="AH9" s="17">
        <v>0.35522572608856801</v>
      </c>
      <c r="AI9" s="17"/>
      <c r="AJ9" s="17">
        <v>0.48672508477480902</v>
      </c>
      <c r="AK9" s="17">
        <v>0.46177485621734599</v>
      </c>
      <c r="AL9" s="17">
        <v>0.52098088039809198</v>
      </c>
      <c r="AM9" s="17">
        <v>0.36786245563487602</v>
      </c>
      <c r="AN9" s="17">
        <v>0.32824208284116901</v>
      </c>
      <c r="AO9" s="17"/>
      <c r="AP9" s="17">
        <v>0.50224731646920795</v>
      </c>
      <c r="AQ9" s="17">
        <v>0.478932466057996</v>
      </c>
      <c r="AR9" s="17">
        <v>0.53184124910573605</v>
      </c>
      <c r="AS9" s="17">
        <v>0.41886786788136798</v>
      </c>
      <c r="AT9" s="17">
        <v>0.31505393078018101</v>
      </c>
      <c r="AU9" s="17"/>
      <c r="AV9" s="17">
        <v>0.40199214029622299</v>
      </c>
      <c r="AW9" s="17">
        <v>0.41114348610340101</v>
      </c>
      <c r="AX9" s="17">
        <v>0.46978123366106</v>
      </c>
      <c r="AY9" s="17">
        <v>0.53801071333120198</v>
      </c>
      <c r="AZ9" s="17">
        <v>0.58949364066208898</v>
      </c>
    </row>
    <row r="10" spans="2:52" ht="30">
      <c r="B10" s="18" t="s">
        <v>397</v>
      </c>
      <c r="C10" s="17">
        <v>0.19424489339520401</v>
      </c>
      <c r="D10" s="17">
        <v>0.21913870497128801</v>
      </c>
      <c r="E10" s="17">
        <v>0.17118296882658701</v>
      </c>
      <c r="F10" s="17"/>
      <c r="G10" s="17">
        <v>0.26536126327135301</v>
      </c>
      <c r="H10" s="17">
        <v>0.197029074112475</v>
      </c>
      <c r="I10" s="17">
        <v>0.22505541128113599</v>
      </c>
      <c r="J10" s="17">
        <v>0.20582673681605099</v>
      </c>
      <c r="K10" s="17">
        <v>0.14175138929974801</v>
      </c>
      <c r="L10" s="17">
        <v>0.145401377153282</v>
      </c>
      <c r="M10" s="17"/>
      <c r="N10" s="17">
        <v>0.171286631967346</v>
      </c>
      <c r="O10" s="17">
        <v>0.195632596967351</v>
      </c>
      <c r="P10" s="17">
        <v>0.22477445941228999</v>
      </c>
      <c r="Q10" s="17">
        <v>0.193027330372252</v>
      </c>
      <c r="R10" s="17"/>
      <c r="S10" s="17">
        <v>0.210209523247364</v>
      </c>
      <c r="T10" s="17">
        <v>0.195758620267273</v>
      </c>
      <c r="U10" s="17">
        <v>0.18436738608766601</v>
      </c>
      <c r="V10" s="17">
        <v>0.19421569156676499</v>
      </c>
      <c r="W10" s="17">
        <v>0.22414110150080299</v>
      </c>
      <c r="X10" s="17">
        <v>0.21832002711482101</v>
      </c>
      <c r="Y10" s="17">
        <v>0.175685447249388</v>
      </c>
      <c r="Z10" s="17">
        <v>0.134634815629988</v>
      </c>
      <c r="AA10" s="17">
        <v>0.19805050016315801</v>
      </c>
      <c r="AB10" s="17">
        <v>0.18542559189754801</v>
      </c>
      <c r="AC10" s="17">
        <v>0.194367382176656</v>
      </c>
      <c r="AD10" s="17">
        <v>0.13890020663737501</v>
      </c>
      <c r="AE10" s="17"/>
      <c r="AF10" s="17">
        <v>0.209788479199182</v>
      </c>
      <c r="AG10" s="17">
        <v>0.183223696899457</v>
      </c>
      <c r="AH10" s="17">
        <v>0.180520165568897</v>
      </c>
      <c r="AI10" s="17"/>
      <c r="AJ10" s="17">
        <v>0.17967242870567601</v>
      </c>
      <c r="AK10" s="17">
        <v>0.222281647610866</v>
      </c>
      <c r="AL10" s="17">
        <v>0.20515046665780801</v>
      </c>
      <c r="AM10" s="17">
        <v>0.29134948298234697</v>
      </c>
      <c r="AN10" s="17">
        <v>0.156292869084973</v>
      </c>
      <c r="AO10" s="17"/>
      <c r="AP10" s="17">
        <v>0.18302439615812299</v>
      </c>
      <c r="AQ10" s="17">
        <v>0.204317303698481</v>
      </c>
      <c r="AR10" s="17">
        <v>0.18851052229075499</v>
      </c>
      <c r="AS10" s="17">
        <v>0.25359584619696202</v>
      </c>
      <c r="AT10" s="17">
        <v>0.109402681500719</v>
      </c>
      <c r="AU10" s="17"/>
      <c r="AV10" s="17">
        <v>0.19212250616354701</v>
      </c>
      <c r="AW10" s="17">
        <v>0.195671400273148</v>
      </c>
      <c r="AX10" s="17">
        <v>0.21646737995266899</v>
      </c>
      <c r="AY10" s="17">
        <v>0.15063319616568699</v>
      </c>
      <c r="AZ10" s="17">
        <v>0.174493806136791</v>
      </c>
    </row>
    <row r="11" spans="2:52" ht="60">
      <c r="B11" s="18" t="s">
        <v>398</v>
      </c>
      <c r="C11" s="17">
        <v>0.12427259788393701</v>
      </c>
      <c r="D11" s="17">
        <v>0.124045270002342</v>
      </c>
      <c r="E11" s="17">
        <v>0.12483036092623501</v>
      </c>
      <c r="F11" s="17"/>
      <c r="G11" s="17">
        <v>0.20439408077108101</v>
      </c>
      <c r="H11" s="17">
        <v>0.178942115455519</v>
      </c>
      <c r="I11" s="17">
        <v>0.131922966502829</v>
      </c>
      <c r="J11" s="17">
        <v>9.6672134401900006E-2</v>
      </c>
      <c r="K11" s="17">
        <v>9.4258144044668493E-2</v>
      </c>
      <c r="L11" s="17">
        <v>6.2711737516916805E-2</v>
      </c>
      <c r="M11" s="17"/>
      <c r="N11" s="17">
        <v>0.120801671605358</v>
      </c>
      <c r="O11" s="17">
        <v>0.11721440605566801</v>
      </c>
      <c r="P11" s="17">
        <v>0.141182255303965</v>
      </c>
      <c r="Q11" s="17">
        <v>0.1199805332326</v>
      </c>
      <c r="R11" s="17"/>
      <c r="S11" s="17">
        <v>0.186475553989952</v>
      </c>
      <c r="T11" s="17">
        <v>0.109449229585442</v>
      </c>
      <c r="U11" s="17">
        <v>0.10758455184707801</v>
      </c>
      <c r="V11" s="17">
        <v>8.6593789918349207E-2</v>
      </c>
      <c r="W11" s="17">
        <v>0.12037337549985901</v>
      </c>
      <c r="X11" s="17">
        <v>0.148657060296121</v>
      </c>
      <c r="Y11" s="17">
        <v>0.111478667028618</v>
      </c>
      <c r="Z11" s="17">
        <v>0.104557505744686</v>
      </c>
      <c r="AA11" s="17">
        <v>0.15265387644647199</v>
      </c>
      <c r="AB11" s="17">
        <v>8.5919361463057398E-2</v>
      </c>
      <c r="AC11" s="17">
        <v>0.108020094120511</v>
      </c>
      <c r="AD11" s="17">
        <v>9.0196887358521299E-2</v>
      </c>
      <c r="AE11" s="17"/>
      <c r="AF11" s="17">
        <v>0.11294932095098199</v>
      </c>
      <c r="AG11" s="17">
        <v>0.11925569198638999</v>
      </c>
      <c r="AH11" s="17">
        <v>0.12997758439010401</v>
      </c>
      <c r="AI11" s="17"/>
      <c r="AJ11" s="17">
        <v>0.12726494603192301</v>
      </c>
      <c r="AK11" s="17">
        <v>0.14260018078314299</v>
      </c>
      <c r="AL11" s="17">
        <v>9.1201175174461094E-2</v>
      </c>
      <c r="AM11" s="17">
        <v>0.10844271346242899</v>
      </c>
      <c r="AN11" s="17">
        <v>0.10101646287398899</v>
      </c>
      <c r="AO11" s="17"/>
      <c r="AP11" s="17">
        <v>0.14164435616648499</v>
      </c>
      <c r="AQ11" s="17">
        <v>0.130253330736187</v>
      </c>
      <c r="AR11" s="17">
        <v>0.12618685351383199</v>
      </c>
      <c r="AS11" s="17">
        <v>0.136825781502942</v>
      </c>
      <c r="AT11" s="17">
        <v>8.4575435936389595E-2</v>
      </c>
      <c r="AU11" s="17"/>
      <c r="AV11" s="17">
        <v>0.118724905970667</v>
      </c>
      <c r="AW11" s="17">
        <v>0.12520116707375301</v>
      </c>
      <c r="AX11" s="17">
        <v>0.131097584183411</v>
      </c>
      <c r="AY11" s="17">
        <v>0.14621090579058099</v>
      </c>
      <c r="AZ11" s="17">
        <v>0.13324477664634601</v>
      </c>
    </row>
    <row r="12" spans="2:52">
      <c r="B12" s="18" t="s">
        <v>107</v>
      </c>
      <c r="C12" s="19">
        <v>0.23438401849093099</v>
      </c>
      <c r="D12" s="19">
        <v>0.16973270750986799</v>
      </c>
      <c r="E12" s="19">
        <v>0.29574613499057101</v>
      </c>
      <c r="F12" s="19"/>
      <c r="G12" s="19">
        <v>0.17420834439663299</v>
      </c>
      <c r="H12" s="19">
        <v>0.20865997011346701</v>
      </c>
      <c r="I12" s="19">
        <v>0.25259442832050799</v>
      </c>
      <c r="J12" s="19">
        <v>0.278876849209788</v>
      </c>
      <c r="K12" s="19">
        <v>0.28052153087290499</v>
      </c>
      <c r="L12" s="19">
        <v>0.21343827388669601</v>
      </c>
      <c r="M12" s="19"/>
      <c r="N12" s="19">
        <v>0.17217237687492401</v>
      </c>
      <c r="O12" s="19">
        <v>0.233889856343901</v>
      </c>
      <c r="P12" s="19">
        <v>0.22254843767331101</v>
      </c>
      <c r="Q12" s="19">
        <v>0.31325979751736799</v>
      </c>
      <c r="R12" s="19"/>
      <c r="S12" s="19">
        <v>0.190057768513749</v>
      </c>
      <c r="T12" s="19">
        <v>0.248827438970051</v>
      </c>
      <c r="U12" s="19">
        <v>0.239745414624846</v>
      </c>
      <c r="V12" s="19">
        <v>0.28281917130207601</v>
      </c>
      <c r="W12" s="19">
        <v>0.20538003770364199</v>
      </c>
      <c r="X12" s="19">
        <v>0.217956557551749</v>
      </c>
      <c r="Y12" s="19">
        <v>0.23228843258596399</v>
      </c>
      <c r="Z12" s="19">
        <v>0.22070676733785999</v>
      </c>
      <c r="AA12" s="19">
        <v>0.23049010588306901</v>
      </c>
      <c r="AB12" s="19">
        <v>0.26033858963012102</v>
      </c>
      <c r="AC12" s="19">
        <v>0.25551503134144898</v>
      </c>
      <c r="AD12" s="19">
        <v>0.26102658355080599</v>
      </c>
      <c r="AE12" s="19"/>
      <c r="AF12" s="19">
        <v>0.246080925181872</v>
      </c>
      <c r="AG12" s="19">
        <v>0.18422072065307901</v>
      </c>
      <c r="AH12" s="19">
        <v>0.33427652395243102</v>
      </c>
      <c r="AI12" s="19"/>
      <c r="AJ12" s="19">
        <v>0.20633754048759201</v>
      </c>
      <c r="AK12" s="19">
        <v>0.173343315388645</v>
      </c>
      <c r="AL12" s="19">
        <v>0.18266747776963899</v>
      </c>
      <c r="AM12" s="19">
        <v>0.232345347920348</v>
      </c>
      <c r="AN12" s="19">
        <v>0.41444858519986799</v>
      </c>
      <c r="AO12" s="19"/>
      <c r="AP12" s="19">
        <v>0.17308393120618401</v>
      </c>
      <c r="AQ12" s="19">
        <v>0.186496899507335</v>
      </c>
      <c r="AR12" s="19">
        <v>0.153461375089677</v>
      </c>
      <c r="AS12" s="19">
        <v>0.190710504418728</v>
      </c>
      <c r="AT12" s="19">
        <v>0.49096795178271002</v>
      </c>
      <c r="AU12" s="19"/>
      <c r="AV12" s="19">
        <v>0.28716044756956399</v>
      </c>
      <c r="AW12" s="19">
        <v>0.26798394654969798</v>
      </c>
      <c r="AX12" s="19">
        <v>0.18265380220286001</v>
      </c>
      <c r="AY12" s="19">
        <v>0.16514518471253001</v>
      </c>
      <c r="AZ12" s="19">
        <v>0.102767776554773</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28"/>
  <sheetViews>
    <sheetView showGridLines="0" tabSelected="1" workbookViewId="0"/>
  </sheetViews>
  <sheetFormatPr defaultColWidth="11.42578125" defaultRowHeight="15"/>
  <cols>
    <col min="4" max="4" width="235.28515625" bestFit="1" customWidth="1"/>
    <col min="5" max="5" width="20.7109375" customWidth="1"/>
  </cols>
  <sheetData>
    <row r="2" spans="3:6" ht="39.950000000000003" customHeight="1">
      <c r="D2" s="1" t="s">
        <v>11</v>
      </c>
    </row>
    <row r="6" spans="3:6">
      <c r="D6" s="8" t="str">
        <f>HYPERLINK("#'Full Results'!A1", "Full Results")</f>
        <v>Full Results</v>
      </c>
    </row>
    <row r="8" spans="3:6">
      <c r="D8" s="6" t="s">
        <v>12</v>
      </c>
      <c r="E8" s="6" t="s">
        <v>13</v>
      </c>
      <c r="F8" s="6" t="s">
        <v>14</v>
      </c>
    </row>
    <row r="9" spans="3:6">
      <c r="C9">
        <v>1</v>
      </c>
      <c r="D9" s="8" t="str">
        <f>HYPERLINK("#'Table 1'!A1", "Which do you think are the most important issues facing the country at this time?Please select up to three")</f>
        <v>Which do you think are the most important issues facing the country at this time?Please select up to three</v>
      </c>
      <c r="E9" s="14" t="str">
        <f>HYPERLINK("#'Full Results'!A11", "11")</f>
        <v>11</v>
      </c>
      <c r="F9" t="s">
        <v>15</v>
      </c>
    </row>
    <row r="10" spans="3:6">
      <c r="C10">
        <v>2</v>
      </c>
      <c r="D10" s="8" t="str">
        <f>HYPERLINK("#'Table 2'!A1", "Grid Summary: Do you agree or disagree with the following?")</f>
        <v>Grid Summary: Do you agree or disagree with the following?</v>
      </c>
      <c r="E10" s="7"/>
      <c r="F10" t="s">
        <v>15</v>
      </c>
    </row>
    <row r="11" spans="3:6">
      <c r="C11">
        <v>3</v>
      </c>
      <c r="D11" s="8" t="str">
        <f>HYPERLINK("#'Table 3'!A1", "Do you agree or disagree with the following?: There is no real difference between the Labour and Conservative Party at the moment")</f>
        <v>Do you agree or disagree with the following?: There is no real difference between the Labour and Conservative Party at the moment</v>
      </c>
      <c r="E11" s="14" t="str">
        <f>HYPERLINK("#'Full Results'!A31", "31")</f>
        <v>31</v>
      </c>
      <c r="F11" t="s">
        <v>15</v>
      </c>
    </row>
    <row r="12" spans="3:6">
      <c r="C12">
        <v>4</v>
      </c>
      <c r="D12" s="8" t="str">
        <f>HYPERLINK("#'Table 4'!A1", "Do you agree or disagree with the following?: Nothing in the UK seems to work any more")</f>
        <v>Do you agree or disagree with the following?: Nothing in the UK seems to work any more</v>
      </c>
      <c r="E12" s="14" t="str">
        <f>HYPERLINK("#'Full Results'!A43", "43")</f>
        <v>43</v>
      </c>
      <c r="F12" t="s">
        <v>15</v>
      </c>
    </row>
    <row r="13" spans="3:6">
      <c r="C13">
        <v>5</v>
      </c>
      <c r="D13" s="8" t="str">
        <f>HYPERLINK("#'Table 5'!A1", "Do you agree or disagree with the following?: Things in the UK will not get better after the next election")</f>
        <v>Do you agree or disagree with the following?: Things in the UK will not get better after the next election</v>
      </c>
      <c r="E13" s="14" t="str">
        <f>HYPERLINK("#'Full Results'!A55", "55")</f>
        <v>55</v>
      </c>
      <c r="F13" t="s">
        <v>15</v>
      </c>
    </row>
    <row r="14" spans="3:6">
      <c r="C14">
        <v>6</v>
      </c>
      <c r="D14" s="8" t="str">
        <f>HYPERLINK("#'Table 6'!A1", "Do you agree or disagree with the following?: At least one of the major political parties in Britain represents me well")</f>
        <v>Do you agree or disagree with the following?: At least one of the major political parties in Britain represents me well</v>
      </c>
      <c r="E14" s="14" t="str">
        <f>HYPERLINK("#'Full Results'!A67", "67")</f>
        <v>67</v>
      </c>
      <c r="F14" t="s">
        <v>15</v>
      </c>
    </row>
    <row r="15" spans="3:6">
      <c r="C15">
        <v>7</v>
      </c>
      <c r="D15" s="8" t="str">
        <f>HYPERLINK("#'Table 7'!A1", " Which of the following comes closest to your view?")</f>
        <v xml:space="preserve"> Which of the following comes closest to your view?</v>
      </c>
      <c r="E15" s="14" t="str">
        <f>HYPERLINK("#'Full Results'!A79", "79")</f>
        <v>79</v>
      </c>
      <c r="F15" t="s">
        <v>15</v>
      </c>
    </row>
    <row r="16" spans="3:6">
      <c r="C16">
        <v>8</v>
      </c>
      <c r="D16" s="8" t="str">
        <f>HYPERLINK("#'Table 8'!A1", " Imagine during the election campaign that Keir Starmer, leader of the Labour Party, said the following:""Our priority is growing the economy by investing in the UK’s research and development sector"" In general, do you think this statement would...")</f>
        <v xml:space="preserve"> Imagine during the election campaign that Keir Starmer, leader of the Labour Party, said the following:"Our priority is growing the economy by investing in the UK’s research and development sector" In general, do you think this statement would...</v>
      </c>
      <c r="E16" s="14" t="str">
        <f>HYPERLINK("#'Full Results'!A85", "85")</f>
        <v>85</v>
      </c>
      <c r="F16" t="s">
        <v>16</v>
      </c>
    </row>
    <row r="17" spans="3:6">
      <c r="C17">
        <v>9</v>
      </c>
      <c r="D17" s="8" t="str">
        <f>HYPERLINK("#'Table 9'!A1", " Imagine during the election campaign that Keir Starmer, leader of the Labour Party, said the following:""Our priority is increasing the number of jobs available in the UK by investing in the UK’s research and development sector"" In general, do ...")</f>
        <v xml:space="preserve"> Imagine during the election campaign that Keir Starmer, leader of the Labour Party, said the following:"Our priority is increasing the number of jobs available in the UK by investing in the UK’s research and development sector" In general, do ...</v>
      </c>
      <c r="E17" s="14" t="str">
        <f>HYPERLINK("#'Full Results'!A94", "94")</f>
        <v>94</v>
      </c>
      <c r="F17" t="s">
        <v>16</v>
      </c>
    </row>
    <row r="18" spans="3:6">
      <c r="C18">
        <v>10</v>
      </c>
      <c r="D18" s="8" t="str">
        <f>HYPERLINK("#'Table 10'!A1", " Imagine during the election campaign that Rishi Sunak, leader of the Conservative Party, said the following:""Our priority is growing the economy by investing in the UK’s research and development sector"" In general, do you think this statement ...")</f>
        <v xml:space="preserve"> Imagine during the election campaign that Rishi Sunak, leader of the Conservative Party, said the following:"Our priority is growing the economy by investing in the UK’s research and development sector" In general, do you think this statement ...</v>
      </c>
      <c r="E18" s="14" t="str">
        <f>HYPERLINK("#'Full Results'!A103", "103")</f>
        <v>103</v>
      </c>
      <c r="F18" t="s">
        <v>16</v>
      </c>
    </row>
    <row r="19" spans="3:6">
      <c r="C19">
        <v>11</v>
      </c>
      <c r="D19" s="8" t="str">
        <f>HYPERLINK("#'Table 11'!A1", " Imagine during the election campaign that Rishi Sunak, leader of the Conservative Party, said the following:""Our priority is increasing the number of jobs available in the UK by investing in the UK’s research and development sector"" In general...")</f>
        <v xml:space="preserve"> Imagine during the election campaign that Rishi Sunak, leader of the Conservative Party, said the following:"Our priority is increasing the number of jobs available in the UK by investing in the UK’s research and development sector" In general...</v>
      </c>
      <c r="E19" s="14" t="str">
        <f>HYPERLINK("#'Full Results'!A112", "112")</f>
        <v>112</v>
      </c>
      <c r="F19" t="s">
        <v>16</v>
      </c>
    </row>
    <row r="20" spans="3:6">
      <c r="C20">
        <v>12</v>
      </c>
      <c r="D20" s="8" t="str">
        <f>HYPERLINK("#'Table 12'!A1", "Grid Summary: Our priority is growing the economy by investing in the UK’s research and development sector How would you respond if Keir Starmer made this statement.Would you think it was…?")</f>
        <v>Grid Summary: Our priority is growing the economy by investing in the UK’s research and development sector How would you respond if Keir Starmer made this statement.Would you think it was…?</v>
      </c>
      <c r="E20" s="7"/>
      <c r="F20" t="s">
        <v>16</v>
      </c>
    </row>
    <row r="21" spans="3:6">
      <c r="C21">
        <v>13</v>
      </c>
      <c r="D21" s="8" t="str">
        <f>HYPERLINK("#'Table 13'!A1", "Our priority is growing the economy by investing in the UK’s research and development sector How would you respond if Keir Starmer made this statement.Would you think it was…?: Unachievable | Achievable")</f>
        <v>Our priority is growing the economy by investing in the UK’s research and development sector How would you respond if Keir Starmer made this statement.Would you think it was…?: Unachievable | Achievable</v>
      </c>
      <c r="E21" s="14" t="str">
        <f>HYPERLINK("#'Full Results'!A121", "121")</f>
        <v>121</v>
      </c>
      <c r="F21" t="s">
        <v>16</v>
      </c>
    </row>
    <row r="22" spans="3:6">
      <c r="C22">
        <v>14</v>
      </c>
      <c r="D22" s="8" t="str">
        <f>HYPERLINK("#'Table 14'!A1", "Our priority is growing the economy by investing in the UK’s research and development sector How would you respond if Keir Starmer made this statement.Would you think it was…?: A promise they would keep | A promise they would not keep")</f>
        <v>Our priority is growing the economy by investing in the UK’s research and development sector How would you respond if Keir Starmer made this statement.Would you think it was…?: A promise they would keep | A promise they would not keep</v>
      </c>
      <c r="E22" s="14" t="str">
        <f>HYPERLINK("#'Full Results'!A129", "129")</f>
        <v>129</v>
      </c>
      <c r="F22" t="s">
        <v>16</v>
      </c>
    </row>
    <row r="23" spans="3:6">
      <c r="C23">
        <v>15</v>
      </c>
      <c r="D23" s="8" t="str">
        <f>HYPERLINK("#'Table 15'!A1", "Our priority is growing the economy by investing in the UK’s research and development sector How would you respond if Keir Starmer made this statement.Would you think it was…?: A high priority for me | A low priority for me")</f>
        <v>Our priority is growing the economy by investing in the UK’s research and development sector How would you respond if Keir Starmer made this statement.Would you think it was…?: A high priority for me | A low priority for me</v>
      </c>
      <c r="E23" s="14" t="str">
        <f>HYPERLINK("#'Full Results'!A137", "137")</f>
        <v>137</v>
      </c>
      <c r="F23" t="s">
        <v>16</v>
      </c>
    </row>
    <row r="24" spans="3:6">
      <c r="C24">
        <v>16</v>
      </c>
      <c r="D24" s="8" t="str">
        <f>HYPERLINK("#'Table 16'!A1", "Our priority is growing the economy by investing in the UK’s research and development sector How would you respond if Keir Starmer made this statement.Would you think it was…?: Something I would expect Keir Starmer to say | Something I would not ...")</f>
        <v>Our priority is growing the economy by investing in the UK’s research and development sector How would you respond if Keir Starmer made this statement.Would you think it was…?: Something I would expect Keir Starmer to say | Something I would not ...</v>
      </c>
      <c r="E24" s="14" t="str">
        <f>HYPERLINK("#'Full Results'!A145", "145")</f>
        <v>145</v>
      </c>
      <c r="F24" t="s">
        <v>16</v>
      </c>
    </row>
    <row r="25" spans="3:6">
      <c r="C25">
        <v>17</v>
      </c>
      <c r="D25" s="8" t="str">
        <f>HYPERLINK("#'Table 17'!A1", "Grid Summary: Our priority is increasing the number of jobs available in the UK by investing in the UK’s research and development sector How would you respond if Keir Starmer made this statement.Would you think it was…?")</f>
        <v>Grid Summary: Our priority is increasing the number of jobs available in the UK by investing in the UK’s research and development sector How would you respond if Keir Starmer made this statement.Would you think it was…?</v>
      </c>
      <c r="E25" s="7"/>
      <c r="F25" t="s">
        <v>16</v>
      </c>
    </row>
    <row r="26" spans="3:6">
      <c r="C26">
        <v>18</v>
      </c>
      <c r="D26" s="8" t="str">
        <f>HYPERLINK("#'Table 18'!A1", "Our priority is increasing the number of jobs available in the UK by investing in the UK’s research and development sector How would you respond if Keir Starmer made this statement.Would you think it was…?: A promise they would keep | A promise t...")</f>
        <v>Our priority is increasing the number of jobs available in the UK by investing in the UK’s research and development sector How would you respond if Keir Starmer made this statement.Would you think it was…?: A promise they would keep | A promise t...</v>
      </c>
      <c r="E26" s="14" t="str">
        <f>HYPERLINK("#'Full Results'!A153", "153")</f>
        <v>153</v>
      </c>
      <c r="F26" t="s">
        <v>16</v>
      </c>
    </row>
    <row r="27" spans="3:6">
      <c r="C27">
        <v>19</v>
      </c>
      <c r="D27" s="8" t="str">
        <f>HYPERLINK("#'Table 19'!A1", "Our priority is increasing the number of jobs available in the UK by investing in the UK’s research and development sector How would you respond if Keir Starmer made this statement.Would you think it was…?: Unachievable | Achievable")</f>
        <v>Our priority is increasing the number of jobs available in the UK by investing in the UK’s research and development sector How would you respond if Keir Starmer made this statement.Would you think it was…?: Unachievable | Achievable</v>
      </c>
      <c r="E27" s="14" t="str">
        <f>HYPERLINK("#'Full Results'!A161", "161")</f>
        <v>161</v>
      </c>
      <c r="F27" t="s">
        <v>16</v>
      </c>
    </row>
    <row r="28" spans="3:6">
      <c r="C28">
        <v>20</v>
      </c>
      <c r="D28" s="8" t="str">
        <f>HYPERLINK("#'Table 20'!A1", "Our priority is increasing the number of jobs available in the UK by investing in the UK’s research and development sector How would you respond if Keir Starmer made this statement.Would you think it was…?: Something I would expect Keir Starmer t...")</f>
        <v>Our priority is increasing the number of jobs available in the UK by investing in the UK’s research and development sector How would you respond if Keir Starmer made this statement.Would you think it was…?: Something I would expect Keir Starmer t...</v>
      </c>
      <c r="E28" s="14" t="str">
        <f>HYPERLINK("#'Full Results'!A169", "169")</f>
        <v>169</v>
      </c>
      <c r="F28" t="s">
        <v>16</v>
      </c>
    </row>
    <row r="29" spans="3:6">
      <c r="C29">
        <v>21</v>
      </c>
      <c r="D29" s="8" t="str">
        <f>HYPERLINK("#'Table 21'!A1", "Our priority is increasing the number of jobs available in the UK by investing in the UK’s research and development sector How would you respond if Keir Starmer made this statement.Would you think it was…?: A high priority for me | A low priority...")</f>
        <v>Our priority is increasing the number of jobs available in the UK by investing in the UK’s research and development sector How would you respond if Keir Starmer made this statement.Would you think it was…?: A high priority for me | A low priority...</v>
      </c>
      <c r="E29" s="14" t="str">
        <f>HYPERLINK("#'Full Results'!A177", "177")</f>
        <v>177</v>
      </c>
      <c r="F29" t="s">
        <v>16</v>
      </c>
    </row>
    <row r="30" spans="3:6">
      <c r="C30">
        <v>22</v>
      </c>
      <c r="D30" s="8" t="str">
        <f>HYPERLINK("#'Table 22'!A1", "Grid Summary: Our priority is growing the economy by investing in the UK’s research and development sector How would you respond if Rishi Sunak made this statement.Would you think it was…?")</f>
        <v>Grid Summary: Our priority is growing the economy by investing in the UK’s research and development sector How would you respond if Rishi Sunak made this statement.Would you think it was…?</v>
      </c>
      <c r="E30" s="7"/>
      <c r="F30" t="s">
        <v>16</v>
      </c>
    </row>
    <row r="31" spans="3:6">
      <c r="C31">
        <v>23</v>
      </c>
      <c r="D31" s="8" t="str">
        <f>HYPERLINK("#'Table 23'!A1", "Our priority is growing the economy by investing in the UK’s research and development sector How would you respond if Rishi Sunak made this statement.Would you think it was…?: A promise they would keep | A promise they would not keep")</f>
        <v>Our priority is growing the economy by investing in the UK’s research and development sector How would you respond if Rishi Sunak made this statement.Would you think it was…?: A promise they would keep | A promise they would not keep</v>
      </c>
      <c r="E31" s="14" t="str">
        <f>HYPERLINK("#'Full Results'!A185", "185")</f>
        <v>185</v>
      </c>
      <c r="F31" t="s">
        <v>16</v>
      </c>
    </row>
    <row r="32" spans="3:6">
      <c r="C32">
        <v>24</v>
      </c>
      <c r="D32" s="8" t="str">
        <f>HYPERLINK("#'Table 24'!A1", "Our priority is growing the economy by investing in the UK’s research and development sector How would you respond if Rishi Sunak made this statement.Would you think it was…?: Unachievable | Achievable")</f>
        <v>Our priority is growing the economy by investing in the UK’s research and development sector How would you respond if Rishi Sunak made this statement.Would you think it was…?: Unachievable | Achievable</v>
      </c>
      <c r="E32" s="14" t="str">
        <f>HYPERLINK("#'Full Results'!A193", "193")</f>
        <v>193</v>
      </c>
      <c r="F32" t="s">
        <v>16</v>
      </c>
    </row>
    <row r="33" spans="3:6">
      <c r="C33">
        <v>25</v>
      </c>
      <c r="D33" s="8" t="str">
        <f>HYPERLINK("#'Table 25'!A1", "Our priority is growing the economy by investing in the UK’s research and development sector How would you respond if Rishi Sunak made this statement.Would you think it was…?: Something I would expect Rishi Sunak to say | Something I would not ex...")</f>
        <v>Our priority is growing the economy by investing in the UK’s research and development sector How would you respond if Rishi Sunak made this statement.Would you think it was…?: Something I would expect Rishi Sunak to say | Something I would not ex...</v>
      </c>
      <c r="E33" s="14" t="str">
        <f>HYPERLINK("#'Full Results'!A201", "201")</f>
        <v>201</v>
      </c>
      <c r="F33" t="s">
        <v>16</v>
      </c>
    </row>
    <row r="34" spans="3:6">
      <c r="C34">
        <v>26</v>
      </c>
      <c r="D34" s="8" t="str">
        <f>HYPERLINK("#'Table 26'!A1", "Our priority is growing the economy by investing in the UK’s research and development sector How would you respond if Rishi Sunak made this statement.Would you think it was…?: A high priority for me | A low priority for me")</f>
        <v>Our priority is growing the economy by investing in the UK’s research and development sector How would you respond if Rishi Sunak made this statement.Would you think it was…?: A high priority for me | A low priority for me</v>
      </c>
      <c r="E34" s="14" t="str">
        <f>HYPERLINK("#'Full Results'!A209", "209")</f>
        <v>209</v>
      </c>
      <c r="F34" t="s">
        <v>16</v>
      </c>
    </row>
    <row r="35" spans="3:6">
      <c r="C35">
        <v>27</v>
      </c>
      <c r="D35" s="8" t="str">
        <f>HYPERLINK("#'Table 27'!A1", "Grid Summary: Our priority is increasing the number of jobs available in the UK by investing in the UK’s research and development sector How would you respond if Rishi Sunak made this statement.Would you think it was…?")</f>
        <v>Grid Summary: Our priority is increasing the number of jobs available in the UK by investing in the UK’s research and development sector How would you respond if Rishi Sunak made this statement.Would you think it was…?</v>
      </c>
      <c r="E35" s="7"/>
      <c r="F35" t="s">
        <v>16</v>
      </c>
    </row>
    <row r="36" spans="3:6">
      <c r="C36">
        <v>28</v>
      </c>
      <c r="D36" s="8" t="str">
        <f>HYPERLINK("#'Table 28'!A1", "Our priority is increasing the number of jobs available in the UK by investing in the UK’s research and development sector How would you respond if Rishi Sunak made this statement.Would you think it was…?: Unachievable | Achievable")</f>
        <v>Our priority is increasing the number of jobs available in the UK by investing in the UK’s research and development sector How would you respond if Rishi Sunak made this statement.Would you think it was…?: Unachievable | Achievable</v>
      </c>
      <c r="E36" s="14" t="str">
        <f>HYPERLINK("#'Full Results'!A217", "217")</f>
        <v>217</v>
      </c>
      <c r="F36" t="s">
        <v>16</v>
      </c>
    </row>
    <row r="37" spans="3:6">
      <c r="C37">
        <v>29</v>
      </c>
      <c r="D37" s="8" t="str">
        <f>HYPERLINK("#'Table 29'!A1", "Our priority is increasing the number of jobs available in the UK by investing in the UK’s research and development sector How would you respond if Rishi Sunak made this statement.Would you think it was…?: Something I would expect Rishi Sunak to ...")</f>
        <v>Our priority is increasing the number of jobs available in the UK by investing in the UK’s research and development sector How would you respond if Rishi Sunak made this statement.Would you think it was…?: Something I would expect Rishi Sunak to ...</v>
      </c>
      <c r="E37" s="14" t="str">
        <f>HYPERLINK("#'Full Results'!A225", "225")</f>
        <v>225</v>
      </c>
      <c r="F37" t="s">
        <v>16</v>
      </c>
    </row>
    <row r="38" spans="3:6">
      <c r="C38">
        <v>30</v>
      </c>
      <c r="D38" s="8" t="str">
        <f>HYPERLINK("#'Table 30'!A1", "Our priority is increasing the number of jobs available in the UK by investing in the UK’s research and development sector How would you respond if Rishi Sunak made this statement.Would you think it was…?: A high priority for me | A low priority ...")</f>
        <v>Our priority is increasing the number of jobs available in the UK by investing in the UK’s research and development sector How would you respond if Rishi Sunak made this statement.Would you think it was…?: A high priority for me | A low priority ...</v>
      </c>
      <c r="E38" s="14" t="str">
        <f>HYPERLINK("#'Full Results'!A233", "233")</f>
        <v>233</v>
      </c>
      <c r="F38" t="s">
        <v>16</v>
      </c>
    </row>
    <row r="39" spans="3:6">
      <c r="C39">
        <v>31</v>
      </c>
      <c r="D39" s="8" t="str">
        <f>HYPERLINK("#'Table 31'!A1", "Our priority is increasing the number of jobs available in the UK by investing in the UK’s research and development sector How would you respond if Rishi Sunak made this statement.Would you think it was…?: A promise they would keep | A promise th...")</f>
        <v>Our priority is increasing the number of jobs available in the UK by investing in the UK’s research and development sector How would you respond if Rishi Sunak made this statement.Would you think it was…?: A promise they would keep | A promise th...</v>
      </c>
      <c r="E39" s="14" t="str">
        <f>HYPERLINK("#'Full Results'!A241", "241")</f>
        <v>241</v>
      </c>
      <c r="F39" t="s">
        <v>16</v>
      </c>
    </row>
    <row r="40" spans="3:6">
      <c r="C40">
        <v>32</v>
      </c>
      <c r="D40" s="8" t="str">
        <f>HYPERLINK("#'Table 32'!A1", " Which of the following comes closest to your view?")</f>
        <v xml:space="preserve"> Which of the following comes closest to your view?</v>
      </c>
      <c r="E40" s="14" t="str">
        <f>HYPERLINK("#'Full Results'!A249", "249")</f>
        <v>249</v>
      </c>
      <c r="F40" t="s">
        <v>16</v>
      </c>
    </row>
    <row r="41" spans="3:6">
      <c r="C41">
        <v>33</v>
      </c>
      <c r="D41" s="8" t="str">
        <f>HYPERLINK("#'Table 33'!A1", " Which of the following comes closest to your view?")</f>
        <v xml:space="preserve"> Which of the following comes closest to your view?</v>
      </c>
      <c r="E41" s="14" t="str">
        <f>HYPERLINK("#'Full Results'!A257", "257")</f>
        <v>257</v>
      </c>
      <c r="F41" t="s">
        <v>16</v>
      </c>
    </row>
    <row r="42" spans="3:6">
      <c r="C42">
        <v>34</v>
      </c>
      <c r="D42" s="8" t="str">
        <f>HYPERLINK("#'Table 34'!A1", "Grid Summary: Do you agree or disagree with the following statement?")</f>
        <v>Grid Summary: Do you agree or disagree with the following statement?</v>
      </c>
      <c r="E42" s="7"/>
      <c r="F42" t="s">
        <v>15</v>
      </c>
    </row>
    <row r="43" spans="3:6">
      <c r="C43">
        <v>35</v>
      </c>
      <c r="D43" s="8" t="str">
        <f>HYPERLINK("#'Table 35'!A1", "Do you agree or disagree with the following statement?: Research and development should not be funded by taxpayers")</f>
        <v>Do you agree or disagree with the following statement?: Research and development should not be funded by taxpayers</v>
      </c>
      <c r="E43" s="14" t="str">
        <f>HYPERLINK("#'Full Results'!A265", "265")</f>
        <v>265</v>
      </c>
      <c r="F43" t="s">
        <v>15</v>
      </c>
    </row>
    <row r="44" spans="3:6">
      <c r="C44">
        <v>36</v>
      </c>
      <c r="D44" s="8" t="str">
        <f>HYPERLINK("#'Table 36'!A1", "Do you agree or disagree with the following statement?: Research and development in the UK benefits some people more than others")</f>
        <v>Do you agree or disagree with the following statement?: Research and development in the UK benefits some people more than others</v>
      </c>
      <c r="E44" s="14" t="str">
        <f>HYPERLINK("#'Full Results'!A277", "277")</f>
        <v>277</v>
      </c>
      <c r="F44" t="s">
        <v>15</v>
      </c>
    </row>
    <row r="45" spans="3:6">
      <c r="C45">
        <v>37</v>
      </c>
      <c r="D45" s="8" t="str">
        <f>HYPERLINK("#'Table 37'!A1", "Do you agree or disagree with the following statement?: Research and development has improved my life")</f>
        <v>Do you agree or disagree with the following statement?: Research and development has improved my life</v>
      </c>
      <c r="E45" s="14" t="str">
        <f>HYPERLINK("#'Full Results'!A289", "289")</f>
        <v>289</v>
      </c>
      <c r="F45" t="s">
        <v>15</v>
      </c>
    </row>
    <row r="46" spans="3:6">
      <c r="C46">
        <v>38</v>
      </c>
      <c r="D46" s="8" t="str">
        <f>HYPERLINK("#'Table 38'!A1", "Do you agree or disagree with the following statement?: I am interested in hearing about the results of new research")</f>
        <v>Do you agree or disagree with the following statement?: I am interested in hearing about the results of new research</v>
      </c>
      <c r="E46" s="14" t="str">
        <f>HYPERLINK("#'Full Results'!A301", "301")</f>
        <v>301</v>
      </c>
      <c r="F46" t="s">
        <v>15</v>
      </c>
    </row>
    <row r="47" spans="3:6">
      <c r="C47">
        <v>39</v>
      </c>
      <c r="D47" s="8" t="str">
        <f>HYPERLINK("#'Table 39'!A1", " Can you think of any ways that Government investment in Research &amp; Development improves your life?")</f>
        <v xml:space="preserve"> Can you think of any ways that Government investment in Research &amp; Development improves your life?</v>
      </c>
      <c r="E47" s="14" t="str">
        <f>HYPERLINK("#'Full Results'!A313", "313")</f>
        <v>313</v>
      </c>
      <c r="F47" t="s">
        <v>15</v>
      </c>
    </row>
    <row r="48" spans="3:6">
      <c r="C48">
        <v>40</v>
      </c>
      <c r="D48" s="8" t="str">
        <f>HYPERLINK("#'Table 40'!A1", "Grid Summary: In your view how much of a priority should the political parties in the UK be putting in the following areas?")</f>
        <v>Grid Summary: In your view how much of a priority should the political parties in the UK be putting in the following areas?</v>
      </c>
      <c r="E48" s="7"/>
      <c r="F48" t="s">
        <v>15</v>
      </c>
    </row>
    <row r="49" spans="3:6">
      <c r="C49">
        <v>41</v>
      </c>
      <c r="D49" s="8" t="str">
        <f>HYPERLINK("#'Table 41'!A1", "In your view how much of a priority should the political parties in the UK be putting in the following areas?: Helping the NHS")</f>
        <v>In your view how much of a priority should the political parties in the UK be putting in the following areas?: Helping the NHS</v>
      </c>
      <c r="E49" s="14" t="str">
        <f>HYPERLINK("#'Full Results'!A321", "321")</f>
        <v>321</v>
      </c>
      <c r="F49" t="s">
        <v>15</v>
      </c>
    </row>
    <row r="50" spans="3:6">
      <c r="C50">
        <v>42</v>
      </c>
      <c r="D50" s="8" t="str">
        <f>HYPERLINK("#'Table 42'!A1", "In your view how much of a priority should the political parties in the UK be putting in the following areas?: Bringing down the cost of living")</f>
        <v>In your view how much of a priority should the political parties in the UK be putting in the following areas?: Bringing down the cost of living</v>
      </c>
      <c r="E50" s="14" t="str">
        <f>HYPERLINK("#'Full Results'!A330", "330")</f>
        <v>330</v>
      </c>
      <c r="F50" t="s">
        <v>15</v>
      </c>
    </row>
    <row r="51" spans="3:6">
      <c r="C51">
        <v>43</v>
      </c>
      <c r="D51" s="8" t="str">
        <f>HYPERLINK("#'Table 43'!A1", "In your view how much of a priority should the political parties in the UK be putting in the following areas?: Tackling climate change")</f>
        <v>In your view how much of a priority should the political parties in the UK be putting in the following areas?: Tackling climate change</v>
      </c>
      <c r="E51" s="14" t="str">
        <f>HYPERLINK("#'Full Results'!A339", "339")</f>
        <v>339</v>
      </c>
      <c r="F51" t="s">
        <v>15</v>
      </c>
    </row>
    <row r="52" spans="3:6">
      <c r="C52">
        <v>44</v>
      </c>
      <c r="D52" s="8" t="str">
        <f>HYPERLINK("#'Table 44'!A1", "In your view how much of a priority should the political parties in the UK be putting in the following areas?: Funding research generally in the UK")</f>
        <v>In your view how much of a priority should the political parties in the UK be putting in the following areas?: Funding research generally in the UK</v>
      </c>
      <c r="E52" s="14" t="str">
        <f>HYPERLINK("#'Full Results'!A348", "348")</f>
        <v>348</v>
      </c>
      <c r="F52" t="s">
        <v>15</v>
      </c>
    </row>
    <row r="53" spans="3:6">
      <c r="C53">
        <v>45</v>
      </c>
      <c r="D53" s="8" t="str">
        <f>HYPERLINK("#'Table 45'!A1", "In your view how much of a priority should the political parties in the UK be putting in the following areas?: Supporting research into new medicines in the UK")</f>
        <v>In your view how much of a priority should the political parties in the UK be putting in the following areas?: Supporting research into new medicines in the UK</v>
      </c>
      <c r="E53" s="14" t="str">
        <f>HYPERLINK("#'Full Results'!A357", "357")</f>
        <v>357</v>
      </c>
      <c r="F53" t="s">
        <v>15</v>
      </c>
    </row>
    <row r="54" spans="3:6">
      <c r="C54">
        <v>46</v>
      </c>
      <c r="D54" s="8" t="str">
        <f>HYPERLINK("#'Table 46'!A1", "In your view how much of a priority should the political parties in the UK be putting in the following areas?: Incentivising businesses to hire more researchers in the UK")</f>
        <v>In your view how much of a priority should the political parties in the UK be putting in the following areas?: Incentivising businesses to hire more researchers in the UK</v>
      </c>
      <c r="E54" s="14" t="str">
        <f>HYPERLINK("#'Full Results'!A366", "366")</f>
        <v>366</v>
      </c>
      <c r="F54" t="s">
        <v>15</v>
      </c>
    </row>
    <row r="55" spans="3:6">
      <c r="C55">
        <v>47</v>
      </c>
      <c r="D55" s="8" t="str">
        <f>HYPERLINK("#'Table 47'!A1", "In your view how much of a priority should the political parties in the UK be putting in the following areas?: Supporting UK Universities")</f>
        <v>In your view how much of a priority should the political parties in the UK be putting in the following areas?: Supporting UK Universities</v>
      </c>
      <c r="E55" s="14" t="str">
        <f>HYPERLINK("#'Full Results'!A375", "375")</f>
        <v>375</v>
      </c>
      <c r="F55" t="s">
        <v>15</v>
      </c>
    </row>
    <row r="56" spans="3:6">
      <c r="C56">
        <v>48</v>
      </c>
      <c r="D56" s="8" t="str">
        <f>HYPERLINK("#'Table 48'!A1", "Grid Summary: In general, do you think R&amp;D (Research and Development) has a role to play in addressing the following issues, or not")</f>
        <v>Grid Summary: In general, do you think R&amp;D (Research and Development) has a role to play in addressing the following issues, or not</v>
      </c>
      <c r="E56" s="7"/>
      <c r="F56" t="s">
        <v>15</v>
      </c>
    </row>
    <row r="57" spans="3:6">
      <c r="C57">
        <v>49</v>
      </c>
      <c r="D57" s="8" t="str">
        <f>HYPERLINK("#'Table 49'!A1", "In general, do you think R&amp;D (Research and Development) has a role to play in addressing the following issues, or not:: Cost of living")</f>
        <v>In general, do you think R&amp;D (Research and Development) has a role to play in addressing the following issues, or not:: Cost of living</v>
      </c>
      <c r="E57" s="14" t="str">
        <f>HYPERLINK("#'Full Results'!A384", "384")</f>
        <v>384</v>
      </c>
      <c r="F57" t="s">
        <v>15</v>
      </c>
    </row>
    <row r="58" spans="3:6">
      <c r="C58">
        <v>50</v>
      </c>
      <c r="D58" s="8" t="str">
        <f>HYPERLINK("#'Table 50'!A1", "In general, do you think R&amp;D (Research and Development) has a role to play in addressing the following issues, or not:: Levels of crime")</f>
        <v>In general, do you think R&amp;D (Research and Development) has a role to play in addressing the following issues, or not:: Levels of crime</v>
      </c>
      <c r="E58" s="14" t="str">
        <f>HYPERLINK("#'Full Results'!A392", "392")</f>
        <v>392</v>
      </c>
      <c r="F58" t="s">
        <v>15</v>
      </c>
    </row>
    <row r="59" spans="3:6">
      <c r="C59">
        <v>51</v>
      </c>
      <c r="D59" s="8" t="str">
        <f>HYPERLINK("#'Table 51'!A1", "In general, do you think R&amp;D (Research and Development) has a role to play in addressing the following issues, or not:: Quality of the NHS")</f>
        <v>In general, do you think R&amp;D (Research and Development) has a role to play in addressing the following issues, or not:: Quality of the NHS</v>
      </c>
      <c r="E59" s="14" t="str">
        <f>HYPERLINK("#'Full Results'!A400", "400")</f>
        <v>400</v>
      </c>
      <c r="F59" t="s">
        <v>15</v>
      </c>
    </row>
    <row r="60" spans="3:6">
      <c r="C60">
        <v>52</v>
      </c>
      <c r="D60" s="8" t="str">
        <f>HYPERLINK("#'Table 52'!A1", "In general, do you think R&amp;D (Research and Development) has a role to play in addressing the following issues, or not:: Availability of housing")</f>
        <v>In general, do you think R&amp;D (Research and Development) has a role to play in addressing the following issues, or not:: Availability of housing</v>
      </c>
      <c r="E60" s="14" t="str">
        <f>HYPERLINK("#'Full Results'!A408", "408")</f>
        <v>408</v>
      </c>
      <c r="F60" t="s">
        <v>15</v>
      </c>
    </row>
    <row r="61" spans="3:6">
      <c r="C61">
        <v>53</v>
      </c>
      <c r="D61" s="8" t="str">
        <f>HYPERLINK("#'Table 53'!A1", "In general, do you think R&amp;D (Research and Development) has a role to play in addressing the following issues, or not:: Levels of immigration")</f>
        <v>In general, do you think R&amp;D (Research and Development) has a role to play in addressing the following issues, or not:: Levels of immigration</v>
      </c>
      <c r="E61" s="14" t="str">
        <f>HYPERLINK("#'Full Results'!A416", "416")</f>
        <v>416</v>
      </c>
      <c r="F61" t="s">
        <v>15</v>
      </c>
    </row>
    <row r="62" spans="3:6">
      <c r="C62">
        <v>54</v>
      </c>
      <c r="D62" s="8" t="str">
        <f>HYPERLINK("#'Table 54'!A1", "In general, do you think R&amp;D (Research and Development) has a role to play in addressing the following issues, or not:: Supporting people in old age")</f>
        <v>In general, do you think R&amp;D (Research and Development) has a role to play in addressing the following issues, or not:: Supporting people in old age</v>
      </c>
      <c r="E62" s="14" t="str">
        <f>HYPERLINK("#'Full Results'!A424", "424")</f>
        <v>424</v>
      </c>
      <c r="F62" t="s">
        <v>15</v>
      </c>
    </row>
    <row r="63" spans="3:6">
      <c r="C63">
        <v>55</v>
      </c>
      <c r="D63" s="8" t="str">
        <f>HYPERLINK("#'Table 55'!A1", "In general, do you think R&amp;D (Research and Development) has a role to play in addressing the following issues, or not:: State of the economy")</f>
        <v>In general, do you think R&amp;D (Research and Development) has a role to play in addressing the following issues, or not:: State of the economy</v>
      </c>
      <c r="E63" s="14" t="str">
        <f>HYPERLINK("#'Full Results'!A432", "432")</f>
        <v>432</v>
      </c>
      <c r="F63" t="s">
        <v>15</v>
      </c>
    </row>
    <row r="64" spans="3:6">
      <c r="C64">
        <v>56</v>
      </c>
      <c r="D64" s="8" t="str">
        <f>HYPERLINK("#'Table 56'!A1", "In general, do you think R&amp;D (Research and Development) has a role to play in addressing the following issues, or not:: Threat of climate change")</f>
        <v>In general, do you think R&amp;D (Research and Development) has a role to play in addressing the following issues, or not:: Threat of climate change</v>
      </c>
      <c r="E64" s="14" t="str">
        <f>HYPERLINK("#'Full Results'!A440", "440")</f>
        <v>440</v>
      </c>
      <c r="F64" t="s">
        <v>15</v>
      </c>
    </row>
    <row r="65" spans="3:6">
      <c r="C65">
        <v>57</v>
      </c>
      <c r="D65" s="8" t="str">
        <f>HYPERLINK("#'Table 57'!A1", "In general, do you think R&amp;D (Research and Development) has a role to play in addressing the following issues, or not:: Quality / cost of public transport")</f>
        <v>In general, do you think R&amp;D (Research and Development) has a role to play in addressing the following issues, or not:: Quality / cost of public transport</v>
      </c>
      <c r="E65" s="14" t="str">
        <f>HYPERLINK("#'Full Results'!A448", "448")</f>
        <v>448</v>
      </c>
      <c r="F65" t="s">
        <v>15</v>
      </c>
    </row>
    <row r="66" spans="3:6">
      <c r="C66">
        <v>58</v>
      </c>
      <c r="D66" s="8" t="str">
        <f>HYPERLINK("#'Table 58'!A1", "Grid Summary: Thinking about the Labour Party, how much of a priority do you believe the following are for them?")</f>
        <v>Grid Summary: Thinking about the Labour Party, how much of a priority do you believe the following are for them?</v>
      </c>
      <c r="E66" s="7"/>
      <c r="F66" t="s">
        <v>16</v>
      </c>
    </row>
    <row r="67" spans="3:6">
      <c r="C67">
        <v>59</v>
      </c>
      <c r="D67" s="8" t="str">
        <f>HYPERLINK("#'Table 59'!A1", "Thinking about the Labour Party, how much of a priority do you believe the following are for them?: Helping the NHS")</f>
        <v>Thinking about the Labour Party, how much of a priority do you believe the following are for them?: Helping the NHS</v>
      </c>
      <c r="E67" s="14" t="str">
        <f>HYPERLINK("#'Full Results'!A456", "456")</f>
        <v>456</v>
      </c>
      <c r="F67" t="s">
        <v>16</v>
      </c>
    </row>
    <row r="68" spans="3:6">
      <c r="C68">
        <v>60</v>
      </c>
      <c r="D68" s="8" t="str">
        <f>HYPERLINK("#'Table 60'!A1", "Thinking about the Labour Party, how much of a priority do you believe the following are for them?: Bringing down the cost of living")</f>
        <v>Thinking about the Labour Party, how much of a priority do you believe the following are for them?: Bringing down the cost of living</v>
      </c>
      <c r="E68" s="14" t="str">
        <f>HYPERLINK("#'Full Results'!A465", "465")</f>
        <v>465</v>
      </c>
      <c r="F68" t="s">
        <v>16</v>
      </c>
    </row>
    <row r="69" spans="3:6">
      <c r="C69">
        <v>61</v>
      </c>
      <c r="D69" s="8" t="str">
        <f>HYPERLINK("#'Table 61'!A1", "Thinking about the Labour Party, how much of a priority do you believe the following are for them?: Tackling climate change")</f>
        <v>Thinking about the Labour Party, how much of a priority do you believe the following are for them?: Tackling climate change</v>
      </c>
      <c r="E69" s="14" t="str">
        <f>HYPERLINK("#'Full Results'!A474", "474")</f>
        <v>474</v>
      </c>
      <c r="F69" t="s">
        <v>16</v>
      </c>
    </row>
    <row r="70" spans="3:6">
      <c r="C70">
        <v>62</v>
      </c>
      <c r="D70" s="8" t="str">
        <f>HYPERLINK("#'Table 62'!A1", "Thinking about the Labour Party, how much of a priority do you believe the following are for them?: Funding research generally in the UK")</f>
        <v>Thinking about the Labour Party, how much of a priority do you believe the following are for them?: Funding research generally in the UK</v>
      </c>
      <c r="E70" s="14" t="str">
        <f>HYPERLINK("#'Full Results'!A483", "483")</f>
        <v>483</v>
      </c>
      <c r="F70" t="s">
        <v>16</v>
      </c>
    </row>
    <row r="71" spans="3:6">
      <c r="C71">
        <v>63</v>
      </c>
      <c r="D71" s="8" t="str">
        <f>HYPERLINK("#'Table 63'!A1", "Thinking about the Labour Party, how much of a priority do you believe the following are for them?: Supporting research into new medicines in the UK")</f>
        <v>Thinking about the Labour Party, how much of a priority do you believe the following are for them?: Supporting research into new medicines in the UK</v>
      </c>
      <c r="E71" s="14" t="str">
        <f>HYPERLINK("#'Full Results'!A492", "492")</f>
        <v>492</v>
      </c>
      <c r="F71" t="s">
        <v>16</v>
      </c>
    </row>
    <row r="72" spans="3:6">
      <c r="C72">
        <v>64</v>
      </c>
      <c r="D72" s="8" t="str">
        <f>HYPERLINK("#'Table 64'!A1", "Thinking about the Labour Party, how much of a priority do you believe the following are for them?: Incentivising businesses to hire more researchers in the UK")</f>
        <v>Thinking about the Labour Party, how much of a priority do you believe the following are for them?: Incentivising businesses to hire more researchers in the UK</v>
      </c>
      <c r="E72" s="14" t="str">
        <f>HYPERLINK("#'Full Results'!A501", "501")</f>
        <v>501</v>
      </c>
      <c r="F72" t="s">
        <v>16</v>
      </c>
    </row>
    <row r="73" spans="3:6">
      <c r="C73">
        <v>65</v>
      </c>
      <c r="D73" s="8" t="str">
        <f>HYPERLINK("#'Table 65'!A1", "Thinking about the Labour Party, how much of a priority do you believe the following are for them?: Supporting UK Universities")</f>
        <v>Thinking about the Labour Party, how much of a priority do you believe the following are for them?: Supporting UK Universities</v>
      </c>
      <c r="E73" s="14" t="str">
        <f>HYPERLINK("#'Full Results'!A510", "510")</f>
        <v>510</v>
      </c>
      <c r="F73" t="s">
        <v>16</v>
      </c>
    </row>
    <row r="74" spans="3:6">
      <c r="C74">
        <v>66</v>
      </c>
      <c r="D74" s="8" t="str">
        <f>HYPERLINK("#'Table 66'!A1", "Grid Summary: Thinking about the Conservative Party, how much of a priority do you believe the following are for them?")</f>
        <v>Grid Summary: Thinking about the Conservative Party, how much of a priority do you believe the following are for them?</v>
      </c>
      <c r="E74" s="7"/>
      <c r="F74" t="s">
        <v>16</v>
      </c>
    </row>
    <row r="75" spans="3:6">
      <c r="C75">
        <v>67</v>
      </c>
      <c r="D75" s="8" t="str">
        <f>HYPERLINK("#'Table 67'!A1", "Thinking about the Conservative Party, how much of a priority do you believe the following are for them?: Funding research generally in the UK")</f>
        <v>Thinking about the Conservative Party, how much of a priority do you believe the following are for them?: Funding research generally in the UK</v>
      </c>
      <c r="E75" s="14" t="str">
        <f>HYPERLINK("#'Full Results'!A519", "519")</f>
        <v>519</v>
      </c>
      <c r="F75" t="s">
        <v>16</v>
      </c>
    </row>
    <row r="76" spans="3:6">
      <c r="C76">
        <v>68</v>
      </c>
      <c r="D76" s="8" t="str">
        <f>HYPERLINK("#'Table 68'!A1", "Thinking about the Conservative Party, how much of a priority do you believe the following are for them?: Tackling climate change")</f>
        <v>Thinking about the Conservative Party, how much of a priority do you believe the following are for them?: Tackling climate change</v>
      </c>
      <c r="E76" s="14" t="str">
        <f>HYPERLINK("#'Full Results'!A528", "528")</f>
        <v>528</v>
      </c>
      <c r="F76" t="s">
        <v>16</v>
      </c>
    </row>
    <row r="77" spans="3:6">
      <c r="C77">
        <v>69</v>
      </c>
      <c r="D77" s="8" t="str">
        <f>HYPERLINK("#'Table 69'!A1", "Thinking about the Conservative Party, how much of a priority do you believe the following are for them?: Supporting research into new medicines in the UK")</f>
        <v>Thinking about the Conservative Party, how much of a priority do you believe the following are for them?: Supporting research into new medicines in the UK</v>
      </c>
      <c r="E77" s="14" t="str">
        <f>HYPERLINK("#'Full Results'!A537", "537")</f>
        <v>537</v>
      </c>
      <c r="F77" t="s">
        <v>16</v>
      </c>
    </row>
    <row r="78" spans="3:6">
      <c r="C78">
        <v>70</v>
      </c>
      <c r="D78" s="8" t="str">
        <f>HYPERLINK("#'Table 70'!A1", "Thinking about the Conservative Party, how much of a priority do you believe the following are for them?: Incentivising businesses to hire more researchers in the UK")</f>
        <v>Thinking about the Conservative Party, how much of a priority do you believe the following are for them?: Incentivising businesses to hire more researchers in the UK</v>
      </c>
      <c r="E78" s="14" t="str">
        <f>HYPERLINK("#'Full Results'!A546", "546")</f>
        <v>546</v>
      </c>
      <c r="F78" t="s">
        <v>16</v>
      </c>
    </row>
    <row r="79" spans="3:6">
      <c r="C79">
        <v>71</v>
      </c>
      <c r="D79" s="8" t="str">
        <f>HYPERLINK("#'Table 71'!A1", "Thinking about the Conservative Party, how much of a priority do you believe the following are for them?: Helping the NHS")</f>
        <v>Thinking about the Conservative Party, how much of a priority do you believe the following are for them?: Helping the NHS</v>
      </c>
      <c r="E79" s="14" t="str">
        <f>HYPERLINK("#'Full Results'!A555", "555")</f>
        <v>555</v>
      </c>
      <c r="F79" t="s">
        <v>16</v>
      </c>
    </row>
    <row r="80" spans="3:6">
      <c r="C80">
        <v>72</v>
      </c>
      <c r="D80" s="8" t="str">
        <f>HYPERLINK("#'Table 72'!A1", "Thinking about the Conservative Party, how much of a priority do you believe the following are for them?: Supporting UK Universities")</f>
        <v>Thinking about the Conservative Party, how much of a priority do you believe the following are for them?: Supporting UK Universities</v>
      </c>
      <c r="E80" s="14" t="str">
        <f>HYPERLINK("#'Full Results'!A564", "564")</f>
        <v>564</v>
      </c>
      <c r="F80" t="s">
        <v>16</v>
      </c>
    </row>
    <row r="81" spans="3:6">
      <c r="C81">
        <v>73</v>
      </c>
      <c r="D81" s="8" t="str">
        <f>HYPERLINK("#'Table 73'!A1", "Thinking about the Conservative Party, how much of a priority do you believe the following are for them?: Bringing down the cost of living")</f>
        <v>Thinking about the Conservative Party, how much of a priority do you believe the following are for them?: Bringing down the cost of living</v>
      </c>
      <c r="E81" s="14" t="str">
        <f>HYPERLINK("#'Full Results'!A573", "573")</f>
        <v>573</v>
      </c>
      <c r="F81" t="s">
        <v>16</v>
      </c>
    </row>
    <row r="82" spans="3:6">
      <c r="C82">
        <v>74</v>
      </c>
      <c r="D82" s="8" t="str">
        <f>HYPERLINK("#'Table 74'!A1", "Committing to a long-term plan to support the R&amp;D systemSelect any which apply")</f>
        <v>Committing to a long-term plan to support the R&amp;D systemSelect any which apply</v>
      </c>
      <c r="E82" s="14" t="str">
        <f>HYPERLINK("#'Full Results'!A582", "582")</f>
        <v>582</v>
      </c>
      <c r="F82" t="s">
        <v>16</v>
      </c>
    </row>
    <row r="83" spans="3:6">
      <c r="C83">
        <v>75</v>
      </c>
      <c r="D83" s="8" t="str">
        <f>HYPERLINK("#'Table 75'!A1", "Supporting skills for a more research-intensive economySelect any which apply")</f>
        <v>Supporting skills for a more research-intensive economySelect any which apply</v>
      </c>
      <c r="E83" s="14" t="str">
        <f>HYPERLINK("#'Full Results'!A597", "597")</f>
        <v>597</v>
      </c>
      <c r="F83" t="s">
        <v>16</v>
      </c>
    </row>
    <row r="84" spans="3:6">
      <c r="C84">
        <v>76</v>
      </c>
      <c r="D84" s="8" t="str">
        <f>HYPERLINK("#'Table 76'!A1", "Maximising the impact of regional R&amp;D strengths across the UKSelect any which apply")</f>
        <v>Maximising the impact of regional R&amp;D strengths across the UKSelect any which apply</v>
      </c>
      <c r="E84" s="14" t="str">
        <f>HYPERLINK("#'Full Results'!A612", "612")</f>
        <v>612</v>
      </c>
      <c r="F84" t="s">
        <v>16</v>
      </c>
    </row>
    <row r="85" spans="3:6">
      <c r="C85">
        <v>77</v>
      </c>
      <c r="D85" s="8" t="str">
        <f>HYPERLINK("#'Table 77'!A1", "Incentivising businesses to invest more in R&amp;DSelect any which apply")</f>
        <v>Incentivising businesses to invest more in R&amp;DSelect any which apply</v>
      </c>
      <c r="E85" s="14" t="str">
        <f>HYPERLINK("#'Full Results'!A627", "627")</f>
        <v>627</v>
      </c>
      <c r="F85" t="s">
        <v>16</v>
      </c>
    </row>
    <row r="86" spans="3:6">
      <c r="C86">
        <v>78</v>
      </c>
      <c r="D86" s="8" t="str">
        <f>HYPERLINK("#'Table 78'!A1", "Raising the minimum wageSelect any which apply")</f>
        <v>Raising the minimum wageSelect any which apply</v>
      </c>
      <c r="E86" s="14" t="str">
        <f>HYPERLINK("#'Full Results'!A642", "642")</f>
        <v>642</v>
      </c>
      <c r="F86" t="s">
        <v>16</v>
      </c>
    </row>
    <row r="87" spans="3:6">
      <c r="C87">
        <v>79</v>
      </c>
      <c r="D87" s="8" t="str">
        <f>HYPERLINK("#'Table 79'!A1", "Increasing taxes on the biggest businessesSelect any which apply")</f>
        <v>Increasing taxes on the biggest businessesSelect any which apply</v>
      </c>
      <c r="E87" s="14" t="str">
        <f>HYPERLINK("#'Full Results'!A657", "657")</f>
        <v>657</v>
      </c>
      <c r="F87" t="s">
        <v>16</v>
      </c>
    </row>
    <row r="88" spans="3:6">
      <c r="C88">
        <v>80</v>
      </c>
      <c r="D88" s="8" t="str">
        <f>HYPERLINK("#'Table 80'!A1", "Grid Summary: If the next Government did commit to a long-term plan to support the R&amp;D system, do you think it would have a positive or negative impact on the following?")</f>
        <v>Grid Summary: If the next Government did commit to a long-term plan to support the R&amp;D system, do you think it would have a positive or negative impact on the following?</v>
      </c>
      <c r="E88" s="7"/>
      <c r="F88" t="s">
        <v>16</v>
      </c>
    </row>
    <row r="89" spans="3:6">
      <c r="C89">
        <v>81</v>
      </c>
      <c r="D89" s="8" t="str">
        <f>HYPERLINK("#'Table 81'!A1", "If the next Government did commit to a long-term plan to support the R&amp;D system, do you think it would have a positive or negative impact on the following?: The UK economy in the short-term (in the next 5 years)")</f>
        <v>If the next Government did commit to a long-term plan to support the R&amp;D system, do you think it would have a positive or negative impact on the following?: The UK economy in the short-term (in the next 5 years)</v>
      </c>
      <c r="E89" s="14" t="str">
        <f>HYPERLINK("#'Full Results'!A672", "672")</f>
        <v>672</v>
      </c>
      <c r="F89" t="s">
        <v>16</v>
      </c>
    </row>
    <row r="90" spans="3:6">
      <c r="C90">
        <v>82</v>
      </c>
      <c r="D90" s="8" t="str">
        <f>HYPERLINK("#'Table 82'!A1", "If the next Government did commit to a long-term plan to support the R&amp;D system, do you think it would have a positive or negative impact on the following?: The UK economy in the long-term (in the next 5-10 years)")</f>
        <v>If the next Government did commit to a long-term plan to support the R&amp;D system, do you think it would have a positive or negative impact on the following?: The UK economy in the long-term (in the next 5-10 years)</v>
      </c>
      <c r="E90" s="14" t="str">
        <f>HYPERLINK("#'Full Results'!A681", "681")</f>
        <v>681</v>
      </c>
      <c r="F90" t="s">
        <v>16</v>
      </c>
    </row>
    <row r="91" spans="3:6">
      <c r="C91">
        <v>83</v>
      </c>
      <c r="D91" s="8" t="str">
        <f>HYPERLINK("#'Table 83'!A1", "Grid Summary: If the next Government did support skills for a more research-intensive economy, do you think it would have a positive or negative impact on the following?")</f>
        <v>Grid Summary: If the next Government did support skills for a more research-intensive economy, do you think it would have a positive or negative impact on the following?</v>
      </c>
      <c r="E91" s="7"/>
      <c r="F91" t="s">
        <v>16</v>
      </c>
    </row>
    <row r="92" spans="3:6">
      <c r="C92">
        <v>84</v>
      </c>
      <c r="D92" s="8" t="str">
        <f>HYPERLINK("#'Table 84'!A1", "If the next Government did support skills for a more research-intensive economy, do you think it would have a positive or negative impact on the following?: The UK economy in the short-term (in the next 5 years)")</f>
        <v>If the next Government did support skills for a more research-intensive economy, do you think it would have a positive or negative impact on the following?: The UK economy in the short-term (in the next 5 years)</v>
      </c>
      <c r="E92" s="14" t="str">
        <f>HYPERLINK("#'Full Results'!A690", "690")</f>
        <v>690</v>
      </c>
      <c r="F92" t="s">
        <v>16</v>
      </c>
    </row>
    <row r="93" spans="3:6">
      <c r="C93">
        <v>85</v>
      </c>
      <c r="D93" s="8" t="str">
        <f>HYPERLINK("#'Table 85'!A1", "If the next Government did support skills for a more research-intensive economy, do you think it would have a positive or negative impact on the following?: The UK economy in the long-term (in the next 5-10 years)")</f>
        <v>If the next Government did support skills for a more research-intensive economy, do you think it would have a positive or negative impact on the following?: The UK economy in the long-term (in the next 5-10 years)</v>
      </c>
      <c r="E93" s="14" t="str">
        <f>HYPERLINK("#'Full Results'!A699", "699")</f>
        <v>699</v>
      </c>
      <c r="F93" t="s">
        <v>16</v>
      </c>
    </row>
    <row r="94" spans="3:6">
      <c r="C94">
        <v>86</v>
      </c>
      <c r="D94" s="8" t="str">
        <f>HYPERLINK("#'Table 86'!A1", "Grid Summary: If the next Government did maximise the impact of regional R&amp;D strengths across the UK, do you think it would have a positive or negative impact on the following?")</f>
        <v>Grid Summary: If the next Government did maximise the impact of regional R&amp;D strengths across the UK, do you think it would have a positive or negative impact on the following?</v>
      </c>
      <c r="E94" s="7"/>
      <c r="F94" t="s">
        <v>16</v>
      </c>
    </row>
    <row r="95" spans="3:6">
      <c r="C95">
        <v>87</v>
      </c>
      <c r="D95" s="8" t="str">
        <f>HYPERLINK("#'Table 87'!A1", "If the next Government did maximise the impact of regional R&amp;D strengths across the UK, do you think it would have a positive or negative impact on the following?: The UK economy in the short-term (in the next 5 years)")</f>
        <v>If the next Government did maximise the impact of regional R&amp;D strengths across the UK, do you think it would have a positive or negative impact on the following?: The UK economy in the short-term (in the next 5 years)</v>
      </c>
      <c r="E95" s="14" t="str">
        <f>HYPERLINK("#'Full Results'!A708", "708")</f>
        <v>708</v>
      </c>
      <c r="F95" t="s">
        <v>16</v>
      </c>
    </row>
    <row r="96" spans="3:6">
      <c r="C96">
        <v>88</v>
      </c>
      <c r="D96" s="8" t="str">
        <f>HYPERLINK("#'Table 88'!A1", "If the next Government did maximise the impact of regional R&amp;D strengths across the UK, do you think it would have a positive or negative impact on the following?: The UK economy in the long-term (in the next 5-10 years)")</f>
        <v>If the next Government did maximise the impact of regional R&amp;D strengths across the UK, do you think it would have a positive or negative impact on the following?: The UK economy in the long-term (in the next 5-10 years)</v>
      </c>
      <c r="E96" s="14" t="str">
        <f>HYPERLINK("#'Full Results'!A717", "717")</f>
        <v>717</v>
      </c>
      <c r="F96" t="s">
        <v>16</v>
      </c>
    </row>
    <row r="97" spans="3:6">
      <c r="C97">
        <v>89</v>
      </c>
      <c r="D97" s="8" t="str">
        <f>HYPERLINK("#'Table 89'!A1", "Grid Summary: If the next Government did incentivise businesses to invest more in R&amp;D, do you think it would have a positive or negative impact on the following?")</f>
        <v>Grid Summary: If the next Government did incentivise businesses to invest more in R&amp;D, do you think it would have a positive or negative impact on the following?</v>
      </c>
      <c r="E97" s="7"/>
      <c r="F97" t="s">
        <v>16</v>
      </c>
    </row>
    <row r="98" spans="3:6">
      <c r="C98">
        <v>90</v>
      </c>
      <c r="D98" s="8" t="str">
        <f>HYPERLINK("#'Table 90'!A1", "If the next Government did incentivise businesses to invest more in R&amp;D, do you think it would have a positive or negative impact on the following?: The UK economy in the short-term (in the next 5 years)")</f>
        <v>If the next Government did incentivise businesses to invest more in R&amp;D, do you think it would have a positive or negative impact on the following?: The UK economy in the short-term (in the next 5 years)</v>
      </c>
      <c r="E98" s="14" t="str">
        <f>HYPERLINK("#'Full Results'!A726", "726")</f>
        <v>726</v>
      </c>
      <c r="F98" t="s">
        <v>16</v>
      </c>
    </row>
    <row r="99" spans="3:6">
      <c r="C99">
        <v>91</v>
      </c>
      <c r="D99" s="8" t="str">
        <f>HYPERLINK("#'Table 91'!A1", "If the next Government did incentivise businesses to invest more in R&amp;D, do you think it would have a positive or negative impact on the following?: The UK economy in the long-term (in the next 5-10 years)")</f>
        <v>If the next Government did incentivise businesses to invest more in R&amp;D, do you think it would have a positive or negative impact on the following?: The UK economy in the long-term (in the next 5-10 years)</v>
      </c>
      <c r="E99" s="14" t="str">
        <f>HYPERLINK("#'Full Results'!A735", "735")</f>
        <v>735</v>
      </c>
      <c r="F99" t="s">
        <v>16</v>
      </c>
    </row>
    <row r="100" spans="3:6">
      <c r="C100">
        <v>92</v>
      </c>
      <c r="D100" s="8" t="str">
        <f>HYPERLINK("#'Table 92'!A1", "Grid Summary: If the next Government did raise the minimum wage, do you think it would have a positive or negative impact on the following?")</f>
        <v>Grid Summary: If the next Government did raise the minimum wage, do you think it would have a positive or negative impact on the following?</v>
      </c>
      <c r="E100" s="7"/>
      <c r="F100" t="s">
        <v>16</v>
      </c>
    </row>
    <row r="101" spans="3:6">
      <c r="C101">
        <v>93</v>
      </c>
      <c r="D101" s="8" t="str">
        <f>HYPERLINK("#'Table 93'!A1", "If the next Government did raise the minimum wage, do you think it would have a positive or negative impact on the following?: The UK economy in the short-term (in the next 5 years)")</f>
        <v>If the next Government did raise the minimum wage, do you think it would have a positive or negative impact on the following?: The UK economy in the short-term (in the next 5 years)</v>
      </c>
      <c r="E101" s="14" t="str">
        <f>HYPERLINK("#'Full Results'!A744", "744")</f>
        <v>744</v>
      </c>
      <c r="F101" t="s">
        <v>16</v>
      </c>
    </row>
    <row r="102" spans="3:6">
      <c r="C102">
        <v>94</v>
      </c>
      <c r="D102" s="8" t="str">
        <f>HYPERLINK("#'Table 94'!A1", "If the next Government did raise the minimum wage, do you think it would have a positive or negative impact on the following?: The UK economy in the long-term (in the next 5-10 years)")</f>
        <v>If the next Government did raise the minimum wage, do you think it would have a positive or negative impact on the following?: The UK economy in the long-term (in the next 5-10 years)</v>
      </c>
      <c r="E102" s="14" t="str">
        <f>HYPERLINK("#'Full Results'!A753", "753")</f>
        <v>753</v>
      </c>
      <c r="F102" t="s">
        <v>16</v>
      </c>
    </row>
    <row r="103" spans="3:6">
      <c r="C103">
        <v>95</v>
      </c>
      <c r="D103" s="8" t="str">
        <f>HYPERLINK("#'Table 95'!A1", "Grid Summary: If the next Government did increase taxes on the biggest businesses, do you think it would have a positive or negative impact on the following?")</f>
        <v>Grid Summary: If the next Government did increase taxes on the biggest businesses, do you think it would have a positive or negative impact on the following?</v>
      </c>
      <c r="E103" s="7"/>
      <c r="F103" t="s">
        <v>16</v>
      </c>
    </row>
    <row r="104" spans="3:6">
      <c r="C104">
        <v>96</v>
      </c>
      <c r="D104" s="8" t="str">
        <f>HYPERLINK("#'Table 96'!A1", "If the next Government did increase taxes on the biggest businesses, do you think it would have a positive or negative impact on the following?: The UK economy in the short-term (in the next 5 years)")</f>
        <v>If the next Government did increase taxes on the biggest businesses, do you think it would have a positive or negative impact on the following?: The UK economy in the short-term (in the next 5 years)</v>
      </c>
      <c r="E104" s="14" t="str">
        <f>HYPERLINK("#'Full Results'!A762", "762")</f>
        <v>762</v>
      </c>
      <c r="F104" t="s">
        <v>16</v>
      </c>
    </row>
    <row r="105" spans="3:6">
      <c r="C105">
        <v>97</v>
      </c>
      <c r="D105" s="8" t="str">
        <f>HYPERLINK("#'Table 97'!A1", "If the next Government did increase taxes on the biggest businesses, do you think it would have a positive or negative impact on the following?: The UK economy in the long-term (in the next 5-10 years)")</f>
        <v>If the next Government did increase taxes on the biggest businesses, do you think it would have a positive or negative impact on the following?: The UK economy in the long-term (in the next 5-10 years)</v>
      </c>
      <c r="E105" s="14" t="str">
        <f>HYPERLINK("#'Full Results'!A771", "771")</f>
        <v>771</v>
      </c>
      <c r="F105" t="s">
        <v>16</v>
      </c>
    </row>
    <row r="106" spans="3:6">
      <c r="C106">
        <v>98</v>
      </c>
      <c r="D106" s="8" t="str">
        <f>HYPERLINK("#'Table 98'!A1", "Grid Summary: For each of the following, please indicate whether you think Rishi Sunak or Keir Starmer would be best able to do it?")</f>
        <v>Grid Summary: For each of the following, please indicate whether you think Rishi Sunak or Keir Starmer would be best able to do it?</v>
      </c>
      <c r="E106" s="7"/>
      <c r="F106" t="s">
        <v>15</v>
      </c>
    </row>
    <row r="107" spans="3:6">
      <c r="C107">
        <v>99</v>
      </c>
      <c r="D107" s="8" t="str">
        <f>HYPERLINK("#'Table 99'!A1", "For each of the following, please indicate whether you think Rishi Sunak or Keir Starmer would be best able to do it?: Solve a complicated maths problem")</f>
        <v>For each of the following, please indicate whether you think Rishi Sunak or Keir Starmer would be best able to do it?: Solve a complicated maths problem</v>
      </c>
      <c r="E107" s="14" t="str">
        <f>HYPERLINK("#'Full Results'!A780", "780")</f>
        <v>780</v>
      </c>
      <c r="F107" t="s">
        <v>15</v>
      </c>
    </row>
    <row r="108" spans="3:6">
      <c r="C108">
        <v>100</v>
      </c>
      <c r="D108" s="8" t="str">
        <f>HYPERLINK("#'Table 100'!A1", "For each of the following, please indicate whether you think Rishi Sunak or Keir Starmer would be best able to do it?: Analyse the meaning of a poem")</f>
        <v>For each of the following, please indicate whether you think Rishi Sunak or Keir Starmer would be best able to do it?: Analyse the meaning of a poem</v>
      </c>
      <c r="E108" s="14" t="str">
        <f>HYPERLINK("#'Full Results'!A787", "787")</f>
        <v>787</v>
      </c>
      <c r="F108" t="s">
        <v>15</v>
      </c>
    </row>
    <row r="109" spans="3:6">
      <c r="C109">
        <v>101</v>
      </c>
      <c r="D109" s="8" t="str">
        <f>HYPERLINK("#'Table 101'!A1", "For each of the following, please indicate whether you think Rishi Sunak or Keir Starmer would be best able to do it?: Write an essay")</f>
        <v>For each of the following, please indicate whether you think Rishi Sunak or Keir Starmer would be best able to do it?: Write an essay</v>
      </c>
      <c r="E109" s="14" t="str">
        <f>HYPERLINK("#'Full Results'!A794", "794")</f>
        <v>794</v>
      </c>
      <c r="F109" t="s">
        <v>15</v>
      </c>
    </row>
    <row r="110" spans="3:6">
      <c r="C110">
        <v>102</v>
      </c>
      <c r="D110" s="8" t="str">
        <f>HYPERLINK("#'Table 102'!A1", "For each of the following, please indicate whether you think Rishi Sunak or Keir Starmer would be best able to do it?: Interpret the results of a survey")</f>
        <v>For each of the following, please indicate whether you think Rishi Sunak or Keir Starmer would be best able to do it?: Interpret the results of a survey</v>
      </c>
      <c r="E110" s="14" t="str">
        <f>HYPERLINK("#'Full Results'!A801", "801")</f>
        <v>801</v>
      </c>
      <c r="F110" t="s">
        <v>15</v>
      </c>
    </row>
    <row r="111" spans="3:6">
      <c r="C111">
        <v>103</v>
      </c>
      <c r="D111" s="8" t="str">
        <f>HYPERLINK("#'Table 103'!A1", "For each of the following, please indicate whether you think Rishi Sunak or Keir Starmer would be best able to do it?: Explain quantum mechanics")</f>
        <v>For each of the following, please indicate whether you think Rishi Sunak or Keir Starmer would be best able to do it?: Explain quantum mechanics</v>
      </c>
      <c r="E111" s="14" t="str">
        <f>HYPERLINK("#'Full Results'!A808", "808")</f>
        <v>808</v>
      </c>
      <c r="F111" t="s">
        <v>15</v>
      </c>
    </row>
    <row r="112" spans="3:6">
      <c r="C112">
        <v>104</v>
      </c>
      <c r="D112" s="8" t="str">
        <f>HYPERLINK("#'Table 104'!A1", "For each of the following, please indicate whether you think Rishi Sunak or Keir Starmer would be best able to do it?: Construct a piece of flatpack furniture")</f>
        <v>For each of the following, please indicate whether you think Rishi Sunak or Keir Starmer would be best able to do it?: Construct a piece of flatpack furniture</v>
      </c>
      <c r="E112" s="14" t="str">
        <f>HYPERLINK("#'Full Results'!A815", "815")</f>
        <v>815</v>
      </c>
      <c r="F112" t="s">
        <v>15</v>
      </c>
    </row>
    <row r="113" spans="3:6">
      <c r="C113">
        <v>105</v>
      </c>
      <c r="D113" s="8" t="str">
        <f>HYPERLINK("#'Table 105'!A1", "For each of the following, please indicate whether you think Rishi Sunak or Keir Starmer would be best able to do it?: Learn a new language")</f>
        <v>For each of the following, please indicate whether you think Rishi Sunak or Keir Starmer would be best able to do it?: Learn a new language</v>
      </c>
      <c r="E113" s="14" t="str">
        <f>HYPERLINK("#'Full Results'!A822", "822")</f>
        <v>822</v>
      </c>
      <c r="F113" t="s">
        <v>15</v>
      </c>
    </row>
    <row r="114" spans="3:6">
      <c r="C114">
        <v>106</v>
      </c>
      <c r="D114" s="8" t="str">
        <f>HYPERLINK("#'Table 106'!A1", "For each of the following, please indicate whether you think Rishi Sunak or Keir Starmer would be best able to do it?: Teach someone about a complicated issue")</f>
        <v>For each of the following, please indicate whether you think Rishi Sunak or Keir Starmer would be best able to do it?: Teach someone about a complicated issue</v>
      </c>
      <c r="E114" s="14" t="str">
        <f>HYPERLINK("#'Full Results'!A829", "829")</f>
        <v>829</v>
      </c>
      <c r="F114" t="s">
        <v>15</v>
      </c>
    </row>
    <row r="115" spans="3:6">
      <c r="C115">
        <v>107</v>
      </c>
      <c r="D115" s="8" t="str">
        <f>HYPERLINK("#'Table 107'!A1", "Grid Summary: Do you think the Conservatives or Labour would be more likely to do the following after the next election?")</f>
        <v>Grid Summary: Do you think the Conservatives or Labour would be more likely to do the following after the next election?</v>
      </c>
      <c r="E115" s="7"/>
      <c r="F115" t="s">
        <v>15</v>
      </c>
    </row>
    <row r="116" spans="3:6">
      <c r="C116">
        <v>108</v>
      </c>
      <c r="D116" s="8" t="str">
        <f>HYPERLINK("#'Table 108'!A1", "Do you think the Conservatives or Labour would be more likely to do the following after the next election?: Encourage businesses to spend more on R&amp;D")</f>
        <v>Do you think the Conservatives or Labour would be more likely to do the following after the next election?: Encourage businesses to spend more on R&amp;D</v>
      </c>
      <c r="E116" s="14" t="str">
        <f>HYPERLINK("#'Full Results'!A836", "836")</f>
        <v>836</v>
      </c>
      <c r="F116" t="s">
        <v>15</v>
      </c>
    </row>
    <row r="117" spans="3:6">
      <c r="C117">
        <v>109</v>
      </c>
      <c r="D117" s="8" t="str">
        <f>HYPERLINK("#'Table 109'!A1", "Do you think the Conservatives or Labour would be more likely to do the following after the next election?: Invest more public money into UK universities")</f>
        <v>Do you think the Conservatives or Labour would be more likely to do the following after the next election?: Invest more public money into UK universities</v>
      </c>
      <c r="E117" s="14" t="str">
        <f>HYPERLINK("#'Full Results'!A844", "844")</f>
        <v>844</v>
      </c>
      <c r="F117" t="s">
        <v>15</v>
      </c>
    </row>
    <row r="118" spans="3:6">
      <c r="C118">
        <v>110</v>
      </c>
      <c r="D118" s="8" t="str">
        <f>HYPERLINK("#'Table 110'!A1", "Do you think the Conservatives or Labour would be more likely to do the following after the next election?: Invest more public money in R&amp;D")</f>
        <v>Do you think the Conservatives or Labour would be more likely to do the following after the next election?: Invest more public money in R&amp;D</v>
      </c>
      <c r="E118" s="14" t="str">
        <f>HYPERLINK("#'Full Results'!A852", "852")</f>
        <v>852</v>
      </c>
      <c r="F118" t="s">
        <v>15</v>
      </c>
    </row>
    <row r="119" spans="3:6">
      <c r="C119">
        <v>111</v>
      </c>
      <c r="D119" s="8" t="str">
        <f>HYPERLINK("#'Table 111'!A1", "Do you think the Conservatives or Labour would be more likely to do the following after the next election?: Encourage more people in the UK to start a business")</f>
        <v>Do you think the Conservatives or Labour would be more likely to do the following after the next election?: Encourage more people in the UK to start a business</v>
      </c>
      <c r="E119" s="14" t="str">
        <f>HYPERLINK("#'Full Results'!A860", "860")</f>
        <v>860</v>
      </c>
      <c r="F119" t="s">
        <v>15</v>
      </c>
    </row>
    <row r="120" spans="3:6">
      <c r="C120">
        <v>112</v>
      </c>
      <c r="D120" s="8" t="str">
        <f>HYPERLINK("#'Table 112'!A1", "Grid Summary: Which of the following, if any, would you like the political parties to discuss more and less in the run up to the next general election?")</f>
        <v>Grid Summary: Which of the following, if any, would you like the political parties to discuss more and less in the run up to the next general election?</v>
      </c>
      <c r="E120" s="7"/>
      <c r="F120" t="s">
        <v>15</v>
      </c>
    </row>
    <row r="121" spans="3:6">
      <c r="C121">
        <v>113</v>
      </c>
      <c r="D121" s="8" t="str">
        <f>HYPERLINK("#'Table 113'!A1", "Which of the following, if any, would you like the political parties to discuss more and less in the run up to the next general election?: Their opinions on supporting R&amp;D in the UK")</f>
        <v>Which of the following, if any, would you like the political parties to discuss more and less in the run up to the next general election?: Their opinions on supporting R&amp;D in the UK</v>
      </c>
      <c r="E121" s="14" t="str">
        <f>HYPERLINK("#'Full Results'!A868", "868")</f>
        <v>868</v>
      </c>
      <c r="F121" t="s">
        <v>15</v>
      </c>
    </row>
    <row r="122" spans="3:6">
      <c r="C122">
        <v>114</v>
      </c>
      <c r="D122" s="8" t="str">
        <f>HYPERLINK("#'Table 114'!A1", "Which of the following, if any, would you like the political parties to discuss more and less in the run up to the next general election?: Their opinions on strengthening the economy")</f>
        <v>Which of the following, if any, would you like the political parties to discuss more and less in the run up to the next general election?: Their opinions on strengthening the economy</v>
      </c>
      <c r="E122" s="14" t="str">
        <f>HYPERLINK("#'Full Results'!A877", "877")</f>
        <v>877</v>
      </c>
      <c r="F122" t="s">
        <v>15</v>
      </c>
    </row>
    <row r="123" spans="3:6">
      <c r="C123">
        <v>115</v>
      </c>
      <c r="D123" s="8" t="str">
        <f>HYPERLINK("#'Table 115'!A1", "Which of the following, if any, would you like the political parties to discuss more and less in the run up to the next general election?: Their opinions on climate change and the environment")</f>
        <v>Which of the following, if any, would you like the political parties to discuss more and less in the run up to the next general election?: Their opinions on climate change and the environment</v>
      </c>
      <c r="E123" s="14" t="str">
        <f>HYPERLINK("#'Full Results'!A886", "886")</f>
        <v>886</v>
      </c>
      <c r="F123" t="s">
        <v>15</v>
      </c>
    </row>
    <row r="124" spans="3:6">
      <c r="C124">
        <v>116</v>
      </c>
      <c r="D124" s="8" t="str">
        <f>HYPERLINK("#'Table 116'!A1", "Which of the following, if any, would you like the political parties to discuss more and less in the run up to the next general election?: Their opinions on crime and punishment")</f>
        <v>Which of the following, if any, would you like the political parties to discuss more and less in the run up to the next general election?: Their opinions on crime and punishment</v>
      </c>
      <c r="E124" s="14" t="str">
        <f>HYPERLINK("#'Full Results'!A895", "895")</f>
        <v>895</v>
      </c>
      <c r="F124" t="s">
        <v>15</v>
      </c>
    </row>
    <row r="125" spans="3:6">
      <c r="C125">
        <v>117</v>
      </c>
      <c r="D125" s="8" t="str">
        <f>HYPERLINK("#'Table 117'!A1", "Which of the following, if any, would you like the political parties to discuss more and less in the run up to the next general election?: Their opinions on immigration")</f>
        <v>Which of the following, if any, would you like the political parties to discuss more and less in the run up to the next general election?: Their opinions on immigration</v>
      </c>
      <c r="E125" s="14" t="str">
        <f>HYPERLINK("#'Full Results'!A904", "904")</f>
        <v>904</v>
      </c>
      <c r="F125" t="s">
        <v>15</v>
      </c>
    </row>
    <row r="126" spans="3:6">
      <c r="C126">
        <v>118</v>
      </c>
      <c r="D126" s="8" t="str">
        <f>HYPERLINK("#'Table 118'!A1", "Which of the following, if any, would you like the political parties to discuss more and less in the run up to the next general election?: Their opinions on education")</f>
        <v>Which of the following, if any, would you like the political parties to discuss more and less in the run up to the next general election?: Their opinions on education</v>
      </c>
      <c r="E126" s="14" t="str">
        <f>HYPERLINK("#'Full Results'!A913", "913")</f>
        <v>913</v>
      </c>
      <c r="F126" t="s">
        <v>15</v>
      </c>
    </row>
    <row r="127" spans="3:6">
      <c r="C127">
        <v>119</v>
      </c>
      <c r="D127" s="8" t="str">
        <f>HYPERLINK("#'Table 119'!A1", "Which of the following, if any, would you like the political parties to discuss more and less in the run up to the next general election?: Their opinions on international relationships")</f>
        <v>Which of the following, if any, would you like the political parties to discuss more and less in the run up to the next general election?: Their opinions on international relationships</v>
      </c>
      <c r="E127" s="14" t="str">
        <f>HYPERLINK("#'Full Results'!A922", "922")</f>
        <v>922</v>
      </c>
      <c r="F127" t="s">
        <v>15</v>
      </c>
    </row>
    <row r="128" spans="3:6">
      <c r="C128">
        <v>120</v>
      </c>
      <c r="D128" s="8" t="str">
        <f>HYPERLINK("#'Table 120'!A1", "Which of the following, if any, would you like the political parties to discuss more and less in the run up to the next general election?: Their opinions on the NHS and healthcare")</f>
        <v>Which of the following, if any, would you like the political parties to discuss more and less in the run up to the next general election?: Their opinions on the NHS and healthcare</v>
      </c>
      <c r="E128" s="14" t="str">
        <f>HYPERLINK("#'Full Results'!A931", "931")</f>
        <v>931</v>
      </c>
      <c r="F128" t="s">
        <v>15</v>
      </c>
    </row>
    <row r="129" spans="3:6">
      <c r="C129">
        <v>121</v>
      </c>
      <c r="D129" s="8" t="str">
        <f>HYPERLINK("#'Table 121'!A1", "Grid Summary: For each of the following issues, please indicate how distinct you believe the Labour party and the Conservative party are in their positions?")</f>
        <v>Grid Summary: For each of the following issues, please indicate how distinct you believe the Labour party and the Conservative party are in their positions?</v>
      </c>
      <c r="E129" s="7"/>
      <c r="F129" t="s">
        <v>15</v>
      </c>
    </row>
    <row r="130" spans="3:6">
      <c r="C130">
        <v>122</v>
      </c>
      <c r="D130" s="8" t="str">
        <f>HYPERLINK("#'Table 122'!A1", "For each of the following issues, please indicate how distinct you believe the Labour party and the Conservative party are in their positions?: Supporting R&amp;D in the UK")</f>
        <v>For each of the following issues, please indicate how distinct you believe the Labour party and the Conservative party are in their positions?: Supporting R&amp;D in the UK</v>
      </c>
      <c r="E130" s="14" t="str">
        <f>HYPERLINK("#'Full Results'!A940", "940")</f>
        <v>940</v>
      </c>
      <c r="F130" t="s">
        <v>15</v>
      </c>
    </row>
    <row r="131" spans="3:6">
      <c r="C131">
        <v>123</v>
      </c>
      <c r="D131" s="8" t="str">
        <f>HYPERLINK("#'Table 123'!A1", "For each of the following issues, please indicate how distinct you believe the Labour party and the Conservative party are in their positions?: Strengthening the economy")</f>
        <v>For each of the following issues, please indicate how distinct you believe the Labour party and the Conservative party are in their positions?: Strengthening the economy</v>
      </c>
      <c r="E131" s="14" t="str">
        <f>HYPERLINK("#'Full Results'!A948", "948")</f>
        <v>948</v>
      </c>
      <c r="F131" t="s">
        <v>15</v>
      </c>
    </row>
    <row r="132" spans="3:6">
      <c r="C132">
        <v>124</v>
      </c>
      <c r="D132" s="8" t="str">
        <f>HYPERLINK("#'Table 124'!A1", "For each of the following issues, please indicate how distinct you believe the Labour party and the Conservative party are in their positions?: Climate change and the environment")</f>
        <v>For each of the following issues, please indicate how distinct you believe the Labour party and the Conservative party are in their positions?: Climate change and the environment</v>
      </c>
      <c r="E132" s="14" t="str">
        <f>HYPERLINK("#'Full Results'!A956", "956")</f>
        <v>956</v>
      </c>
      <c r="F132" t="s">
        <v>15</v>
      </c>
    </row>
    <row r="133" spans="3:6">
      <c r="C133">
        <v>125</v>
      </c>
      <c r="D133" s="8" t="str">
        <f>HYPERLINK("#'Table 125'!A1", "For each of the following issues, please indicate how distinct you believe the Labour party and the Conservative party are in their positions?: Crime and punishment")</f>
        <v>For each of the following issues, please indicate how distinct you believe the Labour party and the Conservative party are in their positions?: Crime and punishment</v>
      </c>
      <c r="E133" s="14" t="str">
        <f>HYPERLINK("#'Full Results'!A964", "964")</f>
        <v>964</v>
      </c>
      <c r="F133" t="s">
        <v>15</v>
      </c>
    </row>
    <row r="134" spans="3:6">
      <c r="C134">
        <v>126</v>
      </c>
      <c r="D134" s="8" t="str">
        <f>HYPERLINK("#'Table 126'!A1", "For each of the following issues, please indicate how distinct you believe the Labour party and the Conservative party are in their positions?: Immigration")</f>
        <v>For each of the following issues, please indicate how distinct you believe the Labour party and the Conservative party are in their positions?: Immigration</v>
      </c>
      <c r="E134" s="14" t="str">
        <f>HYPERLINK("#'Full Results'!A972", "972")</f>
        <v>972</v>
      </c>
      <c r="F134" t="s">
        <v>15</v>
      </c>
    </row>
    <row r="135" spans="3:6">
      <c r="C135">
        <v>127</v>
      </c>
      <c r="D135" s="8" t="str">
        <f>HYPERLINK("#'Table 127'!A1", "For each of the following issues, please indicate how distinct you believe the Labour party and the Conservative party are in their positions?: Education")</f>
        <v>For each of the following issues, please indicate how distinct you believe the Labour party and the Conservative party are in their positions?: Education</v>
      </c>
      <c r="E135" s="14" t="str">
        <f>HYPERLINK("#'Full Results'!A980", "980")</f>
        <v>980</v>
      </c>
      <c r="F135" t="s">
        <v>15</v>
      </c>
    </row>
    <row r="136" spans="3:6">
      <c r="C136">
        <v>128</v>
      </c>
      <c r="D136" s="8" t="str">
        <f>HYPERLINK("#'Table 128'!A1", "For each of the following issues, please indicate how distinct you believe the Labour party and the Conservative party are in their positions?: International relationships")</f>
        <v>For each of the following issues, please indicate how distinct you believe the Labour party and the Conservative party are in their positions?: International relationships</v>
      </c>
      <c r="E136" s="14" t="str">
        <f>HYPERLINK("#'Full Results'!A988", "988")</f>
        <v>988</v>
      </c>
      <c r="F136" t="s">
        <v>15</v>
      </c>
    </row>
    <row r="137" spans="3:6">
      <c r="C137">
        <v>129</v>
      </c>
      <c r="D137" s="8" t="str">
        <f>HYPERLINK("#'Table 129'!A1", "For each of the following issues, please indicate how distinct you believe the Labour party and the Conservative party are in their positions?: The NHS and healthcare")</f>
        <v>For each of the following issues, please indicate how distinct you believe the Labour party and the Conservative party are in their positions?: The NHS and healthcare</v>
      </c>
      <c r="E137" s="14" t="str">
        <f>HYPERLINK("#'Full Results'!A996", "996")</f>
        <v>996</v>
      </c>
      <c r="F137" t="s">
        <v>15</v>
      </c>
    </row>
    <row r="138" spans="3:6">
      <c r="C138">
        <v>130</v>
      </c>
      <c r="D138" s="8" t="str">
        <f>HYPERLINK("#'Table 130'!A1", "Which of the following would you prefer the next UK Government to listen to when deciding what actions to take in Government?Select up to three of the following")</f>
        <v>Which of the following would you prefer the next UK Government to listen to when deciding what actions to take in Government?Select up to three of the following</v>
      </c>
      <c r="E138" s="14" t="str">
        <f>HYPERLINK("#'Full Results'!A1004", "1004")</f>
        <v>1004</v>
      </c>
      <c r="F138" t="s">
        <v>15</v>
      </c>
    </row>
    <row r="139" spans="3:6">
      <c r="C139">
        <v>131</v>
      </c>
      <c r="D139" s="8" t="str">
        <f>HYPERLINK("#'Table 131'!A1", " Have you heard the phrase “Science Superpower” before?")</f>
        <v xml:space="preserve"> Have you heard the phrase “Science Superpower” before?</v>
      </c>
      <c r="E139" s="14" t="str">
        <f>HYPERLINK("#'Full Results'!A1018", "1018")</f>
        <v>1018</v>
      </c>
      <c r="F139" t="s">
        <v>15</v>
      </c>
    </row>
    <row r="140" spans="3:6">
      <c r="C140">
        <v>132</v>
      </c>
      <c r="D140" s="8" t="str">
        <f>HYPERLINK("#'Table 132'!A1", "The previous Government in the UK committed to spending £22bn each year on Research and Development in the UK.  The Government described this increased investment into Research and Development as part of a plan to make Britain a “science superpow...")</f>
        <v>The previous Government in the UK committed to spending £22bn each year on Research and Development in the UK.  The Government described this increased investment into Research and Development as part of a plan to make Britain a “science superpow...</v>
      </c>
      <c r="E140" s="14" t="str">
        <f>HYPERLINK("#'Full Results'!A1025", "1025")</f>
        <v>1025</v>
      </c>
      <c r="F140" t="s">
        <v>15</v>
      </c>
    </row>
    <row r="141" spans="3:6">
      <c r="C141">
        <v>133</v>
      </c>
      <c r="D141" s="8" t="str">
        <f>HYPERLINK("#'Table 133'!A1", "Which of the following areas of research do you think need more attention from the next UK Government?Select any which apply")</f>
        <v>Which of the following areas of research do you think need more attention from the next UK Government?Select any which apply</v>
      </c>
      <c r="E141" s="14" t="str">
        <f>HYPERLINK("#'Full Results'!A1041", "1041")</f>
        <v>1041</v>
      </c>
      <c r="F141" t="s">
        <v>15</v>
      </c>
    </row>
    <row r="142" spans="3:6">
      <c r="C142">
        <v>134</v>
      </c>
      <c r="D142" s="8" t="str">
        <f>HYPERLINK("#'Table 134'!A1", " Looking at the following Research &amp; Development objective:Develop climate-change resistant crops How much do you think you would personally benefit from this objective being achieved?")</f>
        <v xml:space="preserve"> Looking at the following Research &amp; Development objective:Develop climate-change resistant crops How much do you think you would personally benefit from this objective being achieved?</v>
      </c>
      <c r="E142" s="14" t="str">
        <f>HYPERLINK("#'Full Results'!A1060", "1060")</f>
        <v>1060</v>
      </c>
      <c r="F142" t="s">
        <v>16</v>
      </c>
    </row>
    <row r="143" spans="3:6">
      <c r="C143">
        <v>135</v>
      </c>
      <c r="D143" s="8" t="str">
        <f>HYPERLINK("#'Table 135'!A1", " Looking at the following Research &amp; Development objective:Develop crops that are so productive they can feed the world How much do you think you would personally benefit from this objective being achieved?")</f>
        <v xml:space="preserve"> Looking at the following Research &amp; Development objective:Develop crops that are so productive they can feed the world How much do you think you would personally benefit from this objective being achieved?</v>
      </c>
      <c r="E143" s="14" t="str">
        <f>HYPERLINK("#'Full Results'!A1068", "1068")</f>
        <v>1068</v>
      </c>
      <c r="F143" t="s">
        <v>16</v>
      </c>
    </row>
    <row r="144" spans="3:6">
      <c r="C144">
        <v>136</v>
      </c>
      <c r="D144" s="8" t="str">
        <f>HYPERLINK("#'Table 136'!A1", " Looking at the following Research &amp; Development objective:Develop technology that can cure paralysis How much do you think you would personally benefit from this objective being achieved?")</f>
        <v xml:space="preserve"> Looking at the following Research &amp; Development objective:Develop technology that can cure paralysis How much do you think you would personally benefit from this objective being achieved?</v>
      </c>
      <c r="E144" s="14" t="str">
        <f>HYPERLINK("#'Full Results'!A1076", "1076")</f>
        <v>1076</v>
      </c>
      <c r="F144" t="s">
        <v>16</v>
      </c>
    </row>
    <row r="145" spans="3:6">
      <c r="C145">
        <v>137</v>
      </c>
      <c r="D145" s="8" t="str">
        <f>HYPERLINK("#'Table 137'!A1", " Looking at the following Research &amp; Development objective:Develop a “pace-maker for the brain” to treat brain disorders How much do you think you would personally benefit from this objective being achieved?")</f>
        <v xml:space="preserve"> Looking at the following Research &amp; Development objective:Develop a “pace-maker for the brain” to treat brain disorders How much do you think you would personally benefit from this objective being achieved?</v>
      </c>
      <c r="E145" s="14" t="str">
        <f>HYPERLINK("#'Full Results'!A1084", "1084")</f>
        <v>1084</v>
      </c>
      <c r="F145" t="s">
        <v>16</v>
      </c>
    </row>
    <row r="146" spans="3:6">
      <c r="C146">
        <v>138</v>
      </c>
      <c r="D146" s="8" t="str">
        <f>HYPERLINK("#'Table 138'!A1", " Looking at the following Research &amp; Development objective:Develop technology that can accurately monitor climate change to mitigate its effects on local areas How much do you think you would personally benefit from this objective being achieved?")</f>
        <v xml:space="preserve"> Looking at the following Research &amp; Development objective:Develop technology that can accurately monitor climate change to mitigate its effects on local areas How much do you think you would personally benefit from this objective being achieved?</v>
      </c>
      <c r="E146" s="14" t="str">
        <f>HYPERLINK("#'Full Results'!A1092", "1092")</f>
        <v>1092</v>
      </c>
      <c r="F146" t="s">
        <v>16</v>
      </c>
    </row>
    <row r="147" spans="3:6">
      <c r="C147">
        <v>139</v>
      </c>
      <c r="D147" s="8" t="str">
        <f>HYPERLINK("#'Table 139'!A1", " Looking at the following Research &amp; Development objective:Develop technology that can precisely predict extreme weather events before they happen How much do you think you would personally benefit from this objective being achieved?")</f>
        <v xml:space="preserve"> Looking at the following Research &amp; Development objective:Develop technology that can precisely predict extreme weather events before they happen How much do you think you would personally benefit from this objective being achieved?</v>
      </c>
      <c r="E147" s="14" t="str">
        <f>HYPERLINK("#'Full Results'!A1100", "1100")</f>
        <v>1100</v>
      </c>
      <c r="F147" t="s">
        <v>16</v>
      </c>
    </row>
    <row r="148" spans="3:6">
      <c r="C148">
        <v>140</v>
      </c>
      <c r="D148" s="8" t="str">
        <f>HYPERLINK("#'Table 140'!A1", " Looking at the following Research &amp; Development objective:Develop AI technology that costs one thousand times less than it does currently How much do you think you would personally benefit from this objective being achieved?")</f>
        <v xml:space="preserve"> Looking at the following Research &amp; Development objective:Develop AI technology that costs one thousand times less than it does currently How much do you think you would personally benefit from this objective being achieved?</v>
      </c>
      <c r="E148" s="14" t="str">
        <f>HYPERLINK("#'Full Results'!A1108", "1108")</f>
        <v>1108</v>
      </c>
      <c r="F148" t="s">
        <v>16</v>
      </c>
    </row>
    <row r="149" spans="3:6">
      <c r="C149">
        <v>141</v>
      </c>
      <c r="D149" s="8" t="str">
        <f>HYPERLINK("#'Table 141'!A1", " Looking at the following Research &amp; Development objective:Develop the next generation of energy-efficient supercomputers How much do you think you would personally benefit from this objective being achieved?")</f>
        <v xml:space="preserve"> Looking at the following Research &amp; Development objective:Develop the next generation of energy-efficient supercomputers How much do you think you would personally benefit from this objective being achieved?</v>
      </c>
      <c r="E149" s="14" t="str">
        <f>HYPERLINK("#'Full Results'!A1116", "1116")</f>
        <v>1116</v>
      </c>
      <c r="F149" t="s">
        <v>16</v>
      </c>
    </row>
    <row r="150" spans="3:6">
      <c r="C150">
        <v>142</v>
      </c>
      <c r="D150" s="8" t="str">
        <f>HYPERLINK("#'Table 142'!A1", " Looking at the following Research &amp; Development objective:Develop an AI that is completely safe and free from the biases that humans hold How much do you think you would personally benefit from this objective being achieved?")</f>
        <v xml:space="preserve"> Looking at the following Research &amp; Development objective:Develop an AI that is completely safe and free from the biases that humans hold How much do you think you would personally benefit from this objective being achieved?</v>
      </c>
      <c r="E150" s="14" t="str">
        <f>HYPERLINK("#'Full Results'!A1124", "1124")</f>
        <v>1124</v>
      </c>
      <c r="F150" t="s">
        <v>16</v>
      </c>
    </row>
    <row r="151" spans="3:6">
      <c r="C151">
        <v>143</v>
      </c>
      <c r="D151" s="8" t="str">
        <f>HYPERLINK("#'Table 143'!A1", " Looking at the following Research &amp; Development objective:Develop a superintelligent AI that can solve humanity’s unsolvable problems How much do you think you would personally benefit from this objective being achieved?")</f>
        <v xml:space="preserve"> Looking at the following Research &amp; Development objective:Develop a superintelligent AI that can solve humanity’s unsolvable problems How much do you think you would personally benefit from this objective being achieved?</v>
      </c>
      <c r="E151" s="14" t="str">
        <f>HYPERLINK("#'Full Results'!A1132", "1132")</f>
        <v>1132</v>
      </c>
      <c r="F151" t="s">
        <v>16</v>
      </c>
    </row>
    <row r="152" spans="3:6">
      <c r="C152">
        <v>144</v>
      </c>
      <c r="D152" s="8" t="str">
        <f>HYPERLINK("#'Table 144'!A1", " Looking at the following Research &amp; Development objective:Develop technology that can engineer the weather to prevent hurricanes How much do you think you would personally benefit from this objective being achieved?")</f>
        <v xml:space="preserve"> Looking at the following Research &amp; Development objective:Develop technology that can engineer the weather to prevent hurricanes How much do you think you would personally benefit from this objective being achieved?</v>
      </c>
      <c r="E152" s="14" t="str">
        <f>HYPERLINK("#'Full Results'!A1140", "1140")</f>
        <v>1140</v>
      </c>
      <c r="F152" t="s">
        <v>16</v>
      </c>
    </row>
    <row r="153" spans="3:6">
      <c r="C153">
        <v>145</v>
      </c>
      <c r="D153" s="8" t="str">
        <f>HYPERLINK("#'Table 145'!A1", " Looking at the following Research &amp; Development objective:Develop the ability to quickly counteract the global effects of a super-volcano erupting How much do you think you would personally benefit from this objective being achieved?")</f>
        <v xml:space="preserve"> Looking at the following Research &amp; Development objective:Develop the ability to quickly counteract the global effects of a super-volcano erupting How much do you think you would personally benefit from this objective being achieved?</v>
      </c>
      <c r="E153" s="14" t="str">
        <f>HYPERLINK("#'Full Results'!A1148", "1148")</f>
        <v>1148</v>
      </c>
      <c r="F153" t="s">
        <v>16</v>
      </c>
    </row>
    <row r="154" spans="3:6">
      <c r="C154">
        <v>146</v>
      </c>
      <c r="D154" s="8" t="str">
        <f>HYPERLINK("#'Table 146'!A1", " Looking at the following Research &amp; Development objective:Develop mechanical muscle technology for stronger, more versatile robots How much do you think you would personally benefit from this objective being achieved?")</f>
        <v xml:space="preserve"> Looking at the following Research &amp; Development objective:Develop mechanical muscle technology for stronger, more versatile robots How much do you think you would personally benefit from this objective being achieved?</v>
      </c>
      <c r="E154" s="14" t="str">
        <f>HYPERLINK("#'Full Results'!A1156", "1156")</f>
        <v>1156</v>
      </c>
      <c r="F154" t="s">
        <v>16</v>
      </c>
    </row>
    <row r="155" spans="3:6">
      <c r="C155">
        <v>147</v>
      </c>
      <c r="D155" s="8" t="str">
        <f>HYPERLINK("#'Table 147'!A1", " Looking at the following Research &amp; Development objective:Develop a self-healing skin for robots to make them more robust How much do you think you would personally benefit from this objective being achieved?")</f>
        <v xml:space="preserve"> Looking at the following Research &amp; Development objective:Develop a self-healing skin for robots to make them more robust How much do you think you would personally benefit from this objective being achieved?</v>
      </c>
      <c r="E155" s="14" t="str">
        <f>HYPERLINK("#'Full Results'!A1164", "1164")</f>
        <v>1164</v>
      </c>
      <c r="F155" t="s">
        <v>16</v>
      </c>
    </row>
    <row r="156" spans="3:6">
      <c r="C156">
        <v>148</v>
      </c>
      <c r="D156" s="8" t="str">
        <f>HYPERLINK("#'Table 148'!A1", " Looking at the following Research &amp; Development objective:Develop fully immersive virtual reality technology for work and leisure How much do you think you would personally benefit from this objective being achieved?")</f>
        <v xml:space="preserve"> Looking at the following Research &amp; Development objective:Develop fully immersive virtual reality technology for work and leisure How much do you think you would personally benefit from this objective being achieved?</v>
      </c>
      <c r="E156" s="14" t="str">
        <f>HYPERLINK("#'Full Results'!A1172", "1172")</f>
        <v>1172</v>
      </c>
      <c r="F156" t="s">
        <v>16</v>
      </c>
    </row>
    <row r="157" spans="3:6">
      <c r="C157">
        <v>149</v>
      </c>
      <c r="D157" s="8" t="str">
        <f>HYPERLINK("#'Table 149'!A1", " Looking at the following Research &amp; Development objective:Develop high-speed internet which can be accessed anywhere in the world How much do you think you would personally benefit from this objective being achieved?")</f>
        <v xml:space="preserve"> Looking at the following Research &amp; Development objective:Develop high-speed internet which can be accessed anywhere in the world How much do you think you would personally benefit from this objective being achieved?</v>
      </c>
      <c r="E157" s="14" t="str">
        <f>HYPERLINK("#'Full Results'!A1180", "1180")</f>
        <v>1180</v>
      </c>
      <c r="F157" t="s">
        <v>16</v>
      </c>
    </row>
    <row r="158" spans="3:6">
      <c r="C158">
        <v>150</v>
      </c>
      <c r="D158" s="8" t="str">
        <f>HYPERLINK("#'Table 150'!A1", " Looking again at this Research &amp; Development objective:Develop climate-change resistant cropsHow long do you think this would take to achieve?")</f>
        <v xml:space="preserve"> Looking again at this Research &amp; Development objective:Develop climate-change resistant cropsHow long do you think this would take to achieve?</v>
      </c>
      <c r="E158" s="14" t="str">
        <f>HYPERLINK("#'Full Results'!A1188", "1188")</f>
        <v>1188</v>
      </c>
      <c r="F158" t="s">
        <v>16</v>
      </c>
    </row>
    <row r="159" spans="3:6">
      <c r="C159">
        <v>151</v>
      </c>
      <c r="D159" s="8" t="str">
        <f>HYPERLINK("#'Table 151'!A1", " Looking again at this Research &amp; Development objective:Develop crops that are so productive they can feed the worldHow long do you think this would take to achieve?")</f>
        <v xml:space="preserve"> Looking again at this Research &amp; Development objective:Develop crops that are so productive they can feed the worldHow long do you think this would take to achieve?</v>
      </c>
      <c r="E159" s="14" t="str">
        <f>HYPERLINK("#'Full Results'!A1198", "1198")</f>
        <v>1198</v>
      </c>
      <c r="F159" t="s">
        <v>16</v>
      </c>
    </row>
    <row r="160" spans="3:6">
      <c r="C160">
        <v>152</v>
      </c>
      <c r="D160" s="8" t="str">
        <f>HYPERLINK("#'Table 152'!A1", " Looking again at this Research &amp; Development objective:Develop technology that can cure paralysisHow long do you think this would take to achieve?")</f>
        <v xml:space="preserve"> Looking again at this Research &amp; Development objective:Develop technology that can cure paralysisHow long do you think this would take to achieve?</v>
      </c>
      <c r="E160" s="14" t="str">
        <f>HYPERLINK("#'Full Results'!A1208", "1208")</f>
        <v>1208</v>
      </c>
      <c r="F160" t="s">
        <v>16</v>
      </c>
    </row>
    <row r="161" spans="3:6">
      <c r="C161">
        <v>153</v>
      </c>
      <c r="D161" s="8" t="str">
        <f>HYPERLINK("#'Table 153'!A1", " Looking again at this Research &amp; Development objective:Develop a “pace-maker for the brain” to treat brain disordersHow long do you think this would take to achieve?")</f>
        <v xml:space="preserve"> Looking again at this Research &amp; Development objective:Develop a “pace-maker for the brain” to treat brain disordersHow long do you think this would take to achieve?</v>
      </c>
      <c r="E161" s="14" t="str">
        <f>HYPERLINK("#'Full Results'!A1218", "1218")</f>
        <v>1218</v>
      </c>
      <c r="F161" t="s">
        <v>16</v>
      </c>
    </row>
    <row r="162" spans="3:6">
      <c r="C162">
        <v>154</v>
      </c>
      <c r="D162" s="8" t="str">
        <f>HYPERLINK("#'Table 154'!A1", " Looking again at this Research &amp; Development objective:Develop technology that can accurately monitor climate change to mitigate its effects on local areasHow long do you think this would take to achieve?")</f>
        <v xml:space="preserve"> Looking again at this Research &amp; Development objective:Develop technology that can accurately monitor climate change to mitigate its effects on local areasHow long do you think this would take to achieve?</v>
      </c>
      <c r="E162" s="14" t="str">
        <f>HYPERLINK("#'Full Results'!A1228", "1228")</f>
        <v>1228</v>
      </c>
      <c r="F162" t="s">
        <v>16</v>
      </c>
    </row>
    <row r="163" spans="3:6">
      <c r="C163">
        <v>155</v>
      </c>
      <c r="D163" s="8" t="str">
        <f>HYPERLINK("#'Table 155'!A1", " Looking again at this Research &amp; Development objective:Develop technology that can precisely predict extreme weather events before they happenHow long do you think this would take to achieve?")</f>
        <v xml:space="preserve"> Looking again at this Research &amp; Development objective:Develop technology that can precisely predict extreme weather events before they happenHow long do you think this would take to achieve?</v>
      </c>
      <c r="E163" s="14" t="str">
        <f>HYPERLINK("#'Full Results'!A1238", "1238")</f>
        <v>1238</v>
      </c>
      <c r="F163" t="s">
        <v>16</v>
      </c>
    </row>
    <row r="164" spans="3:6">
      <c r="C164">
        <v>156</v>
      </c>
      <c r="D164" s="8" t="str">
        <f>HYPERLINK("#'Table 156'!A1", " Looking again at this Research &amp; Development objective:Develop AI technology that costs one thousand times less than it does currentlyHow long do you think this would take to achieve?")</f>
        <v xml:space="preserve"> Looking again at this Research &amp; Development objective:Develop AI technology that costs one thousand times less than it does currentlyHow long do you think this would take to achieve?</v>
      </c>
      <c r="E164" s="14" t="str">
        <f>HYPERLINK("#'Full Results'!A1248", "1248")</f>
        <v>1248</v>
      </c>
      <c r="F164" t="s">
        <v>16</v>
      </c>
    </row>
    <row r="165" spans="3:6">
      <c r="C165">
        <v>157</v>
      </c>
      <c r="D165" s="8" t="str">
        <f>HYPERLINK("#'Table 157'!A1", " Looking again at this Research &amp; Development objective:Develop the next generation of energy-efficient supercomputersHow long do you think this would take to achieve?")</f>
        <v xml:space="preserve"> Looking again at this Research &amp; Development objective:Develop the next generation of energy-efficient supercomputersHow long do you think this would take to achieve?</v>
      </c>
      <c r="E165" s="14" t="str">
        <f>HYPERLINK("#'Full Results'!A1258", "1258")</f>
        <v>1258</v>
      </c>
      <c r="F165" t="s">
        <v>16</v>
      </c>
    </row>
    <row r="166" spans="3:6">
      <c r="C166">
        <v>158</v>
      </c>
      <c r="D166" s="8" t="str">
        <f>HYPERLINK("#'Table 158'!A1", " Looking again at this Research &amp; Development objective:Develop an AI that is completely safe and free from the biases that humans holdHow long do you think this would take to achieve?")</f>
        <v xml:space="preserve"> Looking again at this Research &amp; Development objective:Develop an AI that is completely safe and free from the biases that humans holdHow long do you think this would take to achieve?</v>
      </c>
      <c r="E166" s="14" t="str">
        <f>HYPERLINK("#'Full Results'!A1268", "1268")</f>
        <v>1268</v>
      </c>
      <c r="F166" t="s">
        <v>16</v>
      </c>
    </row>
    <row r="167" spans="3:6">
      <c r="C167">
        <v>159</v>
      </c>
      <c r="D167" s="8" t="str">
        <f>HYPERLINK("#'Table 159'!A1", " Looking again at this Research &amp; Development objective:Develop a superintelligent AI that can solve humanity’s unsolvable problemsHow long do you think this would take to achieve?")</f>
        <v xml:space="preserve"> Looking again at this Research &amp; Development objective:Develop a superintelligent AI that can solve humanity’s unsolvable problemsHow long do you think this would take to achieve?</v>
      </c>
      <c r="E167" s="14" t="str">
        <f>HYPERLINK("#'Full Results'!A1278", "1278")</f>
        <v>1278</v>
      </c>
      <c r="F167" t="s">
        <v>16</v>
      </c>
    </row>
    <row r="168" spans="3:6">
      <c r="C168">
        <v>160</v>
      </c>
      <c r="D168" s="8" t="str">
        <f>HYPERLINK("#'Table 160'!A1", " Looking again at this Research &amp; Development objective:Develop technology that can engineer the weather to prevent hurricanesHow long do you think this would take to achieve?")</f>
        <v xml:space="preserve"> Looking again at this Research &amp; Development objective:Develop technology that can engineer the weather to prevent hurricanesHow long do you think this would take to achieve?</v>
      </c>
      <c r="E168" s="14" t="str">
        <f>HYPERLINK("#'Full Results'!A1288", "1288")</f>
        <v>1288</v>
      </c>
      <c r="F168" t="s">
        <v>16</v>
      </c>
    </row>
    <row r="169" spans="3:6">
      <c r="C169">
        <v>161</v>
      </c>
      <c r="D169" s="8" t="str">
        <f>HYPERLINK("#'Table 161'!A1", " Looking again at this Research &amp; Development objective:Develop the ability to quickly counteract the global effects of a super-volcano eruptingHow long do you think this would take to achieve?")</f>
        <v xml:space="preserve"> Looking again at this Research &amp; Development objective:Develop the ability to quickly counteract the global effects of a super-volcano eruptingHow long do you think this would take to achieve?</v>
      </c>
      <c r="E169" s="14" t="str">
        <f>HYPERLINK("#'Full Results'!A1298", "1298")</f>
        <v>1298</v>
      </c>
      <c r="F169" t="s">
        <v>16</v>
      </c>
    </row>
    <row r="170" spans="3:6">
      <c r="C170">
        <v>162</v>
      </c>
      <c r="D170" s="8" t="str">
        <f>HYPERLINK("#'Table 162'!A1", " Looking again at this Research &amp; Development objective:Develop mechanical muscle technology for stronger, more versatile robotsHow long do you think this would take to achieve?")</f>
        <v xml:space="preserve"> Looking again at this Research &amp; Development objective:Develop mechanical muscle technology for stronger, more versatile robotsHow long do you think this would take to achieve?</v>
      </c>
      <c r="E170" s="14" t="str">
        <f>HYPERLINK("#'Full Results'!A1308", "1308")</f>
        <v>1308</v>
      </c>
      <c r="F170" t="s">
        <v>16</v>
      </c>
    </row>
    <row r="171" spans="3:6">
      <c r="C171">
        <v>163</v>
      </c>
      <c r="D171" s="8" t="str">
        <f>HYPERLINK("#'Table 163'!A1", " Looking again at this Research &amp; Development objective:Develop a self-healing skin for robots to make them more robustHow long do you think this would take to achieve?")</f>
        <v xml:space="preserve"> Looking again at this Research &amp; Development objective:Develop a self-healing skin for robots to make them more robustHow long do you think this would take to achieve?</v>
      </c>
      <c r="E171" s="14" t="str">
        <f>HYPERLINK("#'Full Results'!A1318", "1318")</f>
        <v>1318</v>
      </c>
      <c r="F171" t="s">
        <v>16</v>
      </c>
    </row>
    <row r="172" spans="3:6">
      <c r="C172">
        <v>164</v>
      </c>
      <c r="D172" s="8" t="str">
        <f>HYPERLINK("#'Table 164'!A1", " Looking again at this Research &amp; Development objective:Develop fully immersive virtual reality technology for work and leisureHow long do you think this would take to achieve?")</f>
        <v xml:space="preserve"> Looking again at this Research &amp; Development objective:Develop fully immersive virtual reality technology for work and leisureHow long do you think this would take to achieve?</v>
      </c>
      <c r="E172" s="14" t="str">
        <f>HYPERLINK("#'Full Results'!A1328", "1328")</f>
        <v>1328</v>
      </c>
      <c r="F172" t="s">
        <v>16</v>
      </c>
    </row>
    <row r="173" spans="3:6">
      <c r="C173">
        <v>165</v>
      </c>
      <c r="D173" s="8" t="str">
        <f>HYPERLINK("#'Table 165'!A1", " Looking again at this Research &amp; Development objective:Develop high-speed internet which can be accessed anywhere in the worldHow long do you think this would take to achieve?")</f>
        <v xml:space="preserve"> Looking again at this Research &amp; Development objective:Develop high-speed internet which can be accessed anywhere in the worldHow long do you think this would take to achieve?</v>
      </c>
      <c r="E173" s="14" t="str">
        <f>HYPERLINK("#'Full Results'!A1338", "1338")</f>
        <v>1338</v>
      </c>
      <c r="F173" t="s">
        <v>16</v>
      </c>
    </row>
    <row r="174" spans="3:6">
      <c r="C174">
        <v>166</v>
      </c>
      <c r="D174" s="8" t="str">
        <f>HYPERLINK("#'Table 166'!A1", " Looking again at this Research &amp; Development objective:Develop climate-change resistant cropsIn which country do you think this is most likely to be achieved first?")</f>
        <v xml:space="preserve"> Looking again at this Research &amp; Development objective:Develop climate-change resistant cropsIn which country do you think this is most likely to be achieved first?</v>
      </c>
      <c r="E174" s="14" t="str">
        <f>HYPERLINK("#'Full Results'!A1348", "1348")</f>
        <v>1348</v>
      </c>
      <c r="F174" t="s">
        <v>16</v>
      </c>
    </row>
    <row r="175" spans="3:6">
      <c r="C175">
        <v>167</v>
      </c>
      <c r="D175" s="8" t="str">
        <f>HYPERLINK("#'Table 167'!A1", " Looking again at this Research &amp; Development objective:Develop crops that are so productive they can feed the worldIn which country do you think this is most likely to be achieved first?")</f>
        <v xml:space="preserve"> Looking again at this Research &amp; Development objective:Develop crops that are so productive they can feed the worldIn which country do you think this is most likely to be achieved first?</v>
      </c>
      <c r="E175" s="14" t="str">
        <f>HYPERLINK("#'Full Results'!A1358", "1358")</f>
        <v>1358</v>
      </c>
      <c r="F175" t="s">
        <v>16</v>
      </c>
    </row>
    <row r="176" spans="3:6">
      <c r="C176">
        <v>168</v>
      </c>
      <c r="D176" s="8" t="str">
        <f>HYPERLINK("#'Table 168'!A1", " Looking again at this Research &amp; Development objective:Develop technology that can cure paralysisIn which country do you think this is most likely to be achieved first?")</f>
        <v xml:space="preserve"> Looking again at this Research &amp; Development objective:Develop technology that can cure paralysisIn which country do you think this is most likely to be achieved first?</v>
      </c>
      <c r="E176" s="14" t="str">
        <f>HYPERLINK("#'Full Results'!A1368", "1368")</f>
        <v>1368</v>
      </c>
      <c r="F176" t="s">
        <v>16</v>
      </c>
    </row>
    <row r="177" spans="3:6">
      <c r="C177">
        <v>169</v>
      </c>
      <c r="D177" s="8" t="str">
        <f>HYPERLINK("#'Table 169'!A1", " Looking again at this Research &amp; Development objective:Develop a “pace-maker for the brain” to treat brain disordersIn which country do you think this is most likely to be achieved first?")</f>
        <v xml:space="preserve"> Looking again at this Research &amp; Development objective:Develop a “pace-maker for the brain” to treat brain disordersIn which country do you think this is most likely to be achieved first?</v>
      </c>
      <c r="E177" s="14" t="str">
        <f>HYPERLINK("#'Full Results'!A1378", "1378")</f>
        <v>1378</v>
      </c>
      <c r="F177" t="s">
        <v>16</v>
      </c>
    </row>
    <row r="178" spans="3:6">
      <c r="C178">
        <v>170</v>
      </c>
      <c r="D178" s="8" t="str">
        <f>HYPERLINK("#'Table 170'!A1", " Looking again at this Research &amp; Development objective:Develop technology that can accurately monitor climate change to mitigate its effects on local areasIn which country do you think this is most likely to be achieved first?")</f>
        <v xml:space="preserve"> Looking again at this Research &amp; Development objective:Develop technology that can accurately monitor climate change to mitigate its effects on local areasIn which country do you think this is most likely to be achieved first?</v>
      </c>
      <c r="E178" s="14" t="str">
        <f>HYPERLINK("#'Full Results'!A1388", "1388")</f>
        <v>1388</v>
      </c>
      <c r="F178" t="s">
        <v>16</v>
      </c>
    </row>
    <row r="179" spans="3:6">
      <c r="C179">
        <v>171</v>
      </c>
      <c r="D179" s="8" t="str">
        <f>HYPERLINK("#'Table 171'!A1", " Looking again at this Research &amp; Development objective:Develop technology that can precisely predict extreme weather events before they happenIn which country do you think this is most likely to be achieved first?")</f>
        <v xml:space="preserve"> Looking again at this Research &amp; Development objective:Develop technology that can precisely predict extreme weather events before they happenIn which country do you think this is most likely to be achieved first?</v>
      </c>
      <c r="E179" s="14" t="str">
        <f>HYPERLINK("#'Full Results'!A1398", "1398")</f>
        <v>1398</v>
      </c>
      <c r="F179" t="s">
        <v>16</v>
      </c>
    </row>
    <row r="180" spans="3:6">
      <c r="C180">
        <v>172</v>
      </c>
      <c r="D180" s="8" t="str">
        <f>HYPERLINK("#'Table 172'!A1", " Looking again at this Research &amp; Development objective:Develop AI technology that costs one thousand times less than it does currentlyIn which country do you think this is most likely to be achieved first?")</f>
        <v xml:space="preserve"> Looking again at this Research &amp; Development objective:Develop AI technology that costs one thousand times less than it does currentlyIn which country do you think this is most likely to be achieved first?</v>
      </c>
      <c r="E180" s="14" t="str">
        <f>HYPERLINK("#'Full Results'!A1408", "1408")</f>
        <v>1408</v>
      </c>
      <c r="F180" t="s">
        <v>16</v>
      </c>
    </row>
    <row r="181" spans="3:6">
      <c r="C181">
        <v>173</v>
      </c>
      <c r="D181" s="8" t="str">
        <f>HYPERLINK("#'Table 173'!A1", " Looking again at this Research &amp; Development objective:Develop the next generation of energy-efficient supercomputersIn which country do you think this is most likely to be achieved first?")</f>
        <v xml:space="preserve"> Looking again at this Research &amp; Development objective:Develop the next generation of energy-efficient supercomputersIn which country do you think this is most likely to be achieved first?</v>
      </c>
      <c r="E181" s="14" t="str">
        <f>HYPERLINK("#'Full Results'!A1418", "1418")</f>
        <v>1418</v>
      </c>
      <c r="F181" t="s">
        <v>16</v>
      </c>
    </row>
    <row r="182" spans="3:6">
      <c r="C182">
        <v>174</v>
      </c>
      <c r="D182" s="8" t="str">
        <f>HYPERLINK("#'Table 174'!A1", " Looking again at this Research &amp; Development objective:Develop an AI that is completely safe and free from the biases that humans holdIn which country do you think this is most likely to be achieved first?")</f>
        <v xml:space="preserve"> Looking again at this Research &amp; Development objective:Develop an AI that is completely safe and free from the biases that humans holdIn which country do you think this is most likely to be achieved first?</v>
      </c>
      <c r="E182" s="14" t="str">
        <f>HYPERLINK("#'Full Results'!A1428", "1428")</f>
        <v>1428</v>
      </c>
      <c r="F182" t="s">
        <v>16</v>
      </c>
    </row>
    <row r="183" spans="3:6">
      <c r="C183">
        <v>175</v>
      </c>
      <c r="D183" s="8" t="str">
        <f>HYPERLINK("#'Table 175'!A1", " Looking again at this Research &amp; Development objective:Develop a superintelligent AI that can solve humanity’s unsolvable problemsIn which country do you think this is most likely to be achieved first?")</f>
        <v xml:space="preserve"> Looking again at this Research &amp; Development objective:Develop a superintelligent AI that can solve humanity’s unsolvable problemsIn which country do you think this is most likely to be achieved first?</v>
      </c>
      <c r="E183" s="14" t="str">
        <f>HYPERLINK("#'Full Results'!A1438", "1438")</f>
        <v>1438</v>
      </c>
      <c r="F183" t="s">
        <v>16</v>
      </c>
    </row>
    <row r="184" spans="3:6">
      <c r="C184">
        <v>176</v>
      </c>
      <c r="D184" s="8" t="str">
        <f>HYPERLINK("#'Table 176'!A1", " Looking again at this Research &amp; Development objective:Develop technology that can engineer the weather to prevent hurricanesIn which country do you think this is most likely to be achieved first?")</f>
        <v xml:space="preserve"> Looking again at this Research &amp; Development objective:Develop technology that can engineer the weather to prevent hurricanesIn which country do you think this is most likely to be achieved first?</v>
      </c>
      <c r="E184" s="14" t="str">
        <f>HYPERLINK("#'Full Results'!A1448", "1448")</f>
        <v>1448</v>
      </c>
      <c r="F184" t="s">
        <v>16</v>
      </c>
    </row>
    <row r="185" spans="3:6">
      <c r="C185">
        <v>177</v>
      </c>
      <c r="D185" s="8" t="str">
        <f>HYPERLINK("#'Table 177'!A1", " Looking again at this Research &amp; Development objective:Develop the ability to quickly counteract the global effects of a super-volcano eruptingIn which country do you think this is most likely to be achieved first?")</f>
        <v xml:space="preserve"> Looking again at this Research &amp; Development objective:Develop the ability to quickly counteract the global effects of a super-volcano eruptingIn which country do you think this is most likely to be achieved first?</v>
      </c>
      <c r="E185" s="14" t="str">
        <f>HYPERLINK("#'Full Results'!A1458", "1458")</f>
        <v>1458</v>
      </c>
      <c r="F185" t="s">
        <v>16</v>
      </c>
    </row>
    <row r="186" spans="3:6">
      <c r="C186">
        <v>178</v>
      </c>
      <c r="D186" s="8" t="str">
        <f>HYPERLINK("#'Table 178'!A1", " Looking again at this Research &amp; Development objective:Develop mechanical muscle technology for stronger, more versatile robotsIn which country do you think this is most likely to be achieved first?")</f>
        <v xml:space="preserve"> Looking again at this Research &amp; Development objective:Develop mechanical muscle technology for stronger, more versatile robotsIn which country do you think this is most likely to be achieved first?</v>
      </c>
      <c r="E186" s="14" t="str">
        <f>HYPERLINK("#'Full Results'!A1468", "1468")</f>
        <v>1468</v>
      </c>
      <c r="F186" t="s">
        <v>16</v>
      </c>
    </row>
    <row r="187" spans="3:6">
      <c r="C187">
        <v>179</v>
      </c>
      <c r="D187" s="8" t="str">
        <f>HYPERLINK("#'Table 179'!A1", " Looking again at this Research &amp; Development objective:Develop a self-healing skin for robots to make them more robustIn which country do you think this is most likely to be achieved first?")</f>
        <v xml:space="preserve"> Looking again at this Research &amp; Development objective:Develop a self-healing skin for robots to make them more robustIn which country do you think this is most likely to be achieved first?</v>
      </c>
      <c r="E187" s="14" t="str">
        <f>HYPERLINK("#'Full Results'!A1478", "1478")</f>
        <v>1478</v>
      </c>
      <c r="F187" t="s">
        <v>16</v>
      </c>
    </row>
    <row r="188" spans="3:6">
      <c r="C188">
        <v>180</v>
      </c>
      <c r="D188" s="8" t="str">
        <f>HYPERLINK("#'Table 180'!A1", " Looking again at this Research &amp; Development objective:Develop fully immersive virtual reality technology for work and leisureIn which country do you think this is most likely to be achieved first?")</f>
        <v xml:space="preserve"> Looking again at this Research &amp; Development objective:Develop fully immersive virtual reality technology for work and leisureIn which country do you think this is most likely to be achieved first?</v>
      </c>
      <c r="E188" s="14" t="str">
        <f>HYPERLINK("#'Full Results'!A1488", "1488")</f>
        <v>1488</v>
      </c>
      <c r="F188" t="s">
        <v>16</v>
      </c>
    </row>
    <row r="189" spans="3:6">
      <c r="C189">
        <v>181</v>
      </c>
      <c r="D189" s="8" t="str">
        <f>HYPERLINK("#'Table 181'!A1", " Looking again at this Research &amp; Development objective:Develop high-speed internet which can be accessed anywhere in the worldIn which country do you think this is most likely to be achieved first?")</f>
        <v xml:space="preserve"> Looking again at this Research &amp; Development objective:Develop high-speed internet which can be accessed anywhere in the worldIn which country do you think this is most likely to be achieved first?</v>
      </c>
      <c r="E189" s="14" t="str">
        <f>HYPERLINK("#'Full Results'!A1498", "1498")</f>
        <v>1498</v>
      </c>
      <c r="F189" t="s">
        <v>16</v>
      </c>
    </row>
    <row r="190" spans="3:6">
      <c r="C190">
        <v>182</v>
      </c>
      <c r="D190" s="8" t="str">
        <f>HYPERLINK("#'Table 182'!A1", "Grid Summary: Would you say the following have got better or worse in the UK in the past 10 years?")</f>
        <v>Grid Summary: Would you say the following have got better or worse in the UK in the past 10 years?</v>
      </c>
      <c r="E190" s="7"/>
      <c r="F190" t="s">
        <v>16</v>
      </c>
    </row>
    <row r="191" spans="3:6">
      <c r="C191">
        <v>183</v>
      </c>
      <c r="D191" s="8" t="str">
        <f>HYPERLINK("#'Table 183'!A1", "Would you say the following have got better or worse in the UK in the past 10 years?: Quality of healthcare")</f>
        <v>Would you say the following have got better or worse in the UK in the past 10 years?: Quality of healthcare</v>
      </c>
      <c r="E191" s="14" t="str">
        <f>HYPERLINK("#'Full Results'!A1508", "1508")</f>
        <v>1508</v>
      </c>
      <c r="F191" t="s">
        <v>16</v>
      </c>
    </row>
    <row r="192" spans="3:6">
      <c r="C192">
        <v>184</v>
      </c>
      <c r="D192" s="8" t="str">
        <f>HYPERLINK("#'Table 184'!A1", "Would you say the following have got better or worse in the UK in the past 10 years?: Arts, media and culture")</f>
        <v>Would you say the following have got better or worse in the UK in the past 10 years?: Arts, media and culture</v>
      </c>
      <c r="E192" s="14" t="str">
        <f>HYPERLINK("#'Full Results'!A1517", "1517")</f>
        <v>1517</v>
      </c>
      <c r="F192" t="s">
        <v>16</v>
      </c>
    </row>
    <row r="193" spans="3:6">
      <c r="C193">
        <v>185</v>
      </c>
      <c r="D193" s="8" t="str">
        <f>HYPERLINK("#'Table 185'!A1", "Would you say the following have got better or worse in the UK in the past 10 years?: The state of the economy")</f>
        <v>Would you say the following have got better or worse in the UK in the past 10 years?: The state of the economy</v>
      </c>
      <c r="E193" s="14" t="str">
        <f>HYPERLINK("#'Full Results'!A1526", "1526")</f>
        <v>1526</v>
      </c>
      <c r="F193" t="s">
        <v>16</v>
      </c>
    </row>
    <row r="194" spans="3:6">
      <c r="C194">
        <v>186</v>
      </c>
      <c r="D194" s="8" t="str">
        <f>HYPERLINK("#'Table 186'!A1", "Would you say the following have got better or worse in the UK in the past 10 years?: The stability of politics")</f>
        <v>Would you say the following have got better or worse in the UK in the past 10 years?: The stability of politics</v>
      </c>
      <c r="E194" s="14" t="str">
        <f>HYPERLINK("#'Full Results'!A1535", "1535")</f>
        <v>1535</v>
      </c>
      <c r="F194" t="s">
        <v>16</v>
      </c>
    </row>
    <row r="195" spans="3:6">
      <c r="C195">
        <v>187</v>
      </c>
      <c r="D195" s="8" t="str">
        <f>HYPERLINK("#'Table 187'!A1", "Would you say the following have got better or worse in the UK in the past 10 years?: Research and development")</f>
        <v>Would you say the following have got better or worse in the UK in the past 10 years?: Research and development</v>
      </c>
      <c r="E195" s="14" t="str">
        <f>HYPERLINK("#'Full Results'!A1544", "1544")</f>
        <v>1544</v>
      </c>
      <c r="F195" t="s">
        <v>16</v>
      </c>
    </row>
    <row r="196" spans="3:6">
      <c r="C196">
        <v>188</v>
      </c>
      <c r="D196" s="8" t="str">
        <f>HYPERLINK("#'Table 188'!A1", "Would you say the following have got better or worse in the UK in the past 10 years?: The strength of the UK military")</f>
        <v>Would you say the following have got better or worse in the UK in the past 10 years?: The strength of the UK military</v>
      </c>
      <c r="E196" s="14" t="str">
        <f>HYPERLINK("#'Full Results'!A1553", "1553")</f>
        <v>1553</v>
      </c>
      <c r="F196" t="s">
        <v>16</v>
      </c>
    </row>
    <row r="197" spans="3:6">
      <c r="C197">
        <v>189</v>
      </c>
      <c r="D197" s="8" t="str">
        <f>HYPERLINK("#'Table 189'!A1", "Would you say the following have got better or worse in the UK in the past 10 years?: The strength of UK alliances with other countries")</f>
        <v>Would you say the following have got better or worse in the UK in the past 10 years?: The strength of UK alliances with other countries</v>
      </c>
      <c r="E197" s="14" t="str">
        <f>HYPERLINK("#'Full Results'!A1562", "1562")</f>
        <v>1562</v>
      </c>
      <c r="F197" t="s">
        <v>16</v>
      </c>
    </row>
    <row r="198" spans="3:6">
      <c r="C198">
        <v>190</v>
      </c>
      <c r="D198" s="8" t="str">
        <f>HYPERLINK("#'Table 190'!A1", "Would you say the following have got better or worse in the UK in the past 10 years?: The quality of UK business")</f>
        <v>Would you say the following have got better or worse in the UK in the past 10 years?: The quality of UK business</v>
      </c>
      <c r="E198" s="14" t="str">
        <f>HYPERLINK("#'Full Results'!A1571", "1571")</f>
        <v>1571</v>
      </c>
      <c r="F198" t="s">
        <v>16</v>
      </c>
    </row>
    <row r="199" spans="3:6">
      <c r="C199">
        <v>191</v>
      </c>
      <c r="D199" s="8" t="str">
        <f>HYPERLINK("#'Table 191'!A1", "Would you say the following have got better or worse in the UK in the past 10 years?: The quality of life for people who live in the UK")</f>
        <v>Would you say the following have got better or worse in the UK in the past 10 years?: The quality of life for people who live in the UK</v>
      </c>
      <c r="E199" s="14" t="str">
        <f>HYPERLINK("#'Full Results'!A1580", "1580")</f>
        <v>1580</v>
      </c>
      <c r="F199" t="s">
        <v>16</v>
      </c>
    </row>
    <row r="200" spans="3:6">
      <c r="C200">
        <v>192</v>
      </c>
      <c r="D200" s="8" t="str">
        <f>HYPERLINK("#'Table 192'!A1", "Would you say the following have got better or worse in the UK in the past 10 years?: Environmental sustainability and impact")</f>
        <v>Would you say the following have got better or worse in the UK in the past 10 years?: Environmental sustainability and impact</v>
      </c>
      <c r="E200" s="14" t="str">
        <f>HYPERLINK("#'Full Results'!A1589", "1589")</f>
        <v>1589</v>
      </c>
      <c r="F200" t="s">
        <v>16</v>
      </c>
    </row>
    <row r="201" spans="3:6">
      <c r="C201">
        <v>193</v>
      </c>
      <c r="D201" s="8" t="str">
        <f>HYPERLINK("#'Table 193'!A1", "Would you say the following have got better or worse in the UK in the past 10 years?: History and heritage")</f>
        <v>Would you say the following have got better or worse in the UK in the past 10 years?: History and heritage</v>
      </c>
      <c r="E201" s="14" t="str">
        <f>HYPERLINK("#'Full Results'!A1598", "1598")</f>
        <v>1598</v>
      </c>
      <c r="F201" t="s">
        <v>16</v>
      </c>
    </row>
    <row r="202" spans="3:6">
      <c r="C202">
        <v>194</v>
      </c>
      <c r="D202" s="8" t="str">
        <f>HYPERLINK("#'Table 194'!A1", "Would you say the following have got better or worse in the UK in the past 10 years?: Sports")</f>
        <v>Would you say the following have got better or worse in the UK in the past 10 years?: Sports</v>
      </c>
      <c r="E202" s="14" t="str">
        <f>HYPERLINK("#'Full Results'!A1607", "1607")</f>
        <v>1607</v>
      </c>
      <c r="F202" t="s">
        <v>16</v>
      </c>
    </row>
    <row r="203" spans="3:6">
      <c r="C203">
        <v>195</v>
      </c>
      <c r="D203" s="8" t="str">
        <f>HYPERLINK("#'Table 195'!A1", "Which of the following areas of research would you most like the UK to lead the world in, if any?Select up to three of the following")</f>
        <v>Which of the following areas of research would you most like the UK to lead the world in, if any?Select up to three of the following</v>
      </c>
      <c r="E203" s="14" t="str">
        <f>HYPERLINK("#'Full Results'!A1616", "1616")</f>
        <v>1616</v>
      </c>
      <c r="F203" t="s">
        <v>15</v>
      </c>
    </row>
    <row r="204" spans="3:6">
      <c r="C204">
        <v>196</v>
      </c>
      <c r="D204" s="8" t="str">
        <f>HYPERLINK("#'Table 196'!A1", " Imagine an organisation was looking to establish a new research centre in the UK.Which of the following best describes how you would like your local MP to respond?")</f>
        <v xml:space="preserve"> Imagine an organisation was looking to establish a new research centre in the UK.Which of the following best describes how you would like your local MP to respond?</v>
      </c>
      <c r="E204" s="14" t="str">
        <f>HYPERLINK("#'Full Results'!A1635", "1635")</f>
        <v>1635</v>
      </c>
      <c r="F204" t="s">
        <v>15</v>
      </c>
    </row>
    <row r="205" spans="3:6">
      <c r="C205">
        <v>197</v>
      </c>
      <c r="D205" s="8" t="str">
        <f>HYPERLINK("#'Table 197'!A1", " Which of the following comes closest to your view?")</f>
        <v xml:space="preserve"> Which of the following comes closest to your view?</v>
      </c>
      <c r="E205" s="14" t="str">
        <f>HYPERLINK("#'Full Results'!A1642", "1642")</f>
        <v>1642</v>
      </c>
      <c r="F205" t="s">
        <v>15</v>
      </c>
    </row>
    <row r="206" spans="3:6">
      <c r="C206">
        <v>198</v>
      </c>
      <c r="D206" s="8" t="str">
        <f>HYPERLINK("#'Table 198'!A1", "Grid Summary: Do you agree or disagree with the following?")</f>
        <v>Grid Summary: Do you agree or disagree with the following?</v>
      </c>
      <c r="E206" s="7"/>
      <c r="F206" t="s">
        <v>15</v>
      </c>
    </row>
    <row r="207" spans="3:6">
      <c r="C207">
        <v>199</v>
      </c>
      <c r="D207" s="8" t="str">
        <f>HYPERLINK("#'Table 199'!A1", "Do you agree or disagree with the following?: I would like more R&amp;D investment and facilities in my local area")</f>
        <v>Do you agree or disagree with the following?: I would like more R&amp;D investment and facilities in my local area</v>
      </c>
      <c r="E207" s="14" t="str">
        <f>HYPERLINK("#'Full Results'!A1649", "1649")</f>
        <v>1649</v>
      </c>
      <c r="F207" t="s">
        <v>15</v>
      </c>
    </row>
    <row r="208" spans="3:6">
      <c r="C208">
        <v>200</v>
      </c>
      <c r="D208" s="8" t="str">
        <f>HYPERLINK("#'Table 200'!A1", "Do you agree or disagree with the following?: Politicians should embrace long-term thinking and solutions")</f>
        <v>Do you agree or disagree with the following?: Politicians should embrace long-term thinking and solutions</v>
      </c>
      <c r="E208" s="14" t="str">
        <f>HYPERLINK("#'Full Results'!A1661", "1661")</f>
        <v>1661</v>
      </c>
      <c r="F208" t="s">
        <v>15</v>
      </c>
    </row>
    <row r="209" spans="3:6">
      <c r="C209">
        <v>201</v>
      </c>
      <c r="D209" s="8" t="str">
        <f>HYPERLINK("#'Table 201'!A1", "Do you agree or disagree with the following?: I would like to vote for someone who will support R&amp;D in the UK")</f>
        <v>Do you agree or disagree with the following?: I would like to vote for someone who will support R&amp;D in the UK</v>
      </c>
      <c r="E209" s="14" t="str">
        <f>HYPERLINK("#'Full Results'!A1673", "1673")</f>
        <v>1673</v>
      </c>
      <c r="F209" t="s">
        <v>15</v>
      </c>
    </row>
    <row r="210" spans="3:6">
      <c r="C210">
        <v>202</v>
      </c>
      <c r="D210" s="8" t="str">
        <f>HYPERLINK("#'Table 202'!A1", "Grid Summary: Imagine the next MP elected to represent your constituency did the following. Would you support or oppose these actions being taken by your next MP?")</f>
        <v>Grid Summary: Imagine the next MP elected to represent your constituency did the following. Would you support or oppose these actions being taken by your next MP?</v>
      </c>
      <c r="E210" s="7"/>
      <c r="F210" t="s">
        <v>15</v>
      </c>
    </row>
    <row r="211" spans="3:6">
      <c r="C211">
        <v>203</v>
      </c>
      <c r="D211" s="8" t="str">
        <f>HYPERLINK("#'Table 203'!A1", "Imagine the next MP elected to represent your constituency did the following. Would you support or oppose these actions being taken by your next MP?: Campaigning for a new research centre to be built on your nearest high street")</f>
        <v>Imagine the next MP elected to represent your constituency did the following. Would you support or oppose these actions being taken by your next MP?: Campaigning for a new research centre to be built on your nearest high street</v>
      </c>
      <c r="E211" s="14" t="str">
        <f>HYPERLINK("#'Full Results'!A1685", "1685")</f>
        <v>1685</v>
      </c>
      <c r="F211" t="s">
        <v>15</v>
      </c>
    </row>
    <row r="212" spans="3:6">
      <c r="C212">
        <v>204</v>
      </c>
      <c r="D212" s="8" t="str">
        <f>HYPERLINK("#'Table 204'!A1", "Imagine the next MP elected to represent your constituency did the following. Would you support or oppose these actions being taken by your next MP?: Campaigning for businesses to set up a research centre in the area")</f>
        <v>Imagine the next MP elected to represent your constituency did the following. Would you support or oppose these actions being taken by your next MP?: Campaigning for businesses to set up a research centre in the area</v>
      </c>
      <c r="E212" s="14" t="str">
        <f>HYPERLINK("#'Full Results'!A1697", "1697")</f>
        <v>1697</v>
      </c>
      <c r="F212" t="s">
        <v>15</v>
      </c>
    </row>
    <row r="213" spans="3:6">
      <c r="C213">
        <v>205</v>
      </c>
      <c r="D213" s="8" t="str">
        <f>HYPERLINK("#'Table 205'!A1", "Imagine the next MP elected to represent your constituency did the following. Would you support or oppose these actions being taken by your next MP?: Creating a new scheme for local school children to visit research centres")</f>
        <v>Imagine the next MP elected to represent your constituency did the following. Would you support or oppose these actions being taken by your next MP?: Creating a new scheme for local school children to visit research centres</v>
      </c>
      <c r="E213" s="14" t="str">
        <f>HYPERLINK("#'Full Results'!A1709", "1709")</f>
        <v>1709</v>
      </c>
      <c r="F213" t="s">
        <v>15</v>
      </c>
    </row>
    <row r="214" spans="3:6">
      <c r="C214">
        <v>206</v>
      </c>
      <c r="D214" s="8" t="str">
        <f>HYPERLINK("#'Table 206'!A1", "Imagine the next MP elected to represent your constituency did the following. Would you support or oppose these actions being taken by your next MP?: Campaigning for your nearest NHS hospital to host more clinical trials")</f>
        <v>Imagine the next MP elected to represent your constituency did the following. Would you support or oppose these actions being taken by your next MP?: Campaigning for your nearest NHS hospital to host more clinical trials</v>
      </c>
      <c r="E214" s="14" t="str">
        <f>HYPERLINK("#'Full Results'!A1721", "1721")</f>
        <v>1721</v>
      </c>
      <c r="F214" t="s">
        <v>15</v>
      </c>
    </row>
    <row r="215" spans="3:6">
      <c r="C215">
        <v>207</v>
      </c>
      <c r="D215" s="8" t="str">
        <f>HYPERLINK("#'Table 207'!A1", "Imagine the next MP elected to represent your constituency did the following. Would you support or oppose these actions being taken by your next MP?: Speaking in Parliament about the importance of R&amp;D")</f>
        <v>Imagine the next MP elected to represent your constituency did the following. Would you support or oppose these actions being taken by your next MP?: Speaking in Parliament about the importance of R&amp;D</v>
      </c>
      <c r="E215" s="14" t="str">
        <f>HYPERLINK("#'Full Results'!A1733", "1733")</f>
        <v>1733</v>
      </c>
      <c r="F215" t="s">
        <v>15</v>
      </c>
    </row>
    <row r="216" spans="3:6">
      <c r="C216">
        <v>208</v>
      </c>
      <c r="D216" s="8" t="str">
        <f>HYPERLINK("#'Table 208'!A1", "Imagine the next MP elected to represent your constituency did the following. Would you support or oppose these actions being taken by your next MP?: Voting in Parliament in favour of decisions that will support R&amp;D in the UK")</f>
        <v>Imagine the next MP elected to represent your constituency did the following. Would you support or oppose these actions being taken by your next MP?: Voting in Parliament in favour of decisions that will support R&amp;D in the UK</v>
      </c>
      <c r="E216" s="14" t="str">
        <f>HYPERLINK("#'Full Results'!A1745", "1745")</f>
        <v>1745</v>
      </c>
      <c r="F216" t="s">
        <v>15</v>
      </c>
    </row>
    <row r="217" spans="3:6">
      <c r="C217">
        <v>209</v>
      </c>
      <c r="D217" s="8" t="str">
        <f>HYPERLINK("#'Table 209'!A1", "Imagine the next MP elected to represent your constituency did the following. Would you support or oppose these actions being taken by your next MP?: Engaging with the leaders of local R&amp;D organisations such as universities and businesses")</f>
        <v>Imagine the next MP elected to represent your constituency did the following. Would you support or oppose these actions being taken by your next MP?: Engaging with the leaders of local R&amp;D organisations such as universities and businesses</v>
      </c>
      <c r="E217" s="14" t="str">
        <f>HYPERLINK("#'Full Results'!A1757", "1757")</f>
        <v>1757</v>
      </c>
      <c r="F217" t="s">
        <v>15</v>
      </c>
    </row>
    <row r="218" spans="3:6">
      <c r="C218">
        <v>210</v>
      </c>
      <c r="D218" s="8" t="str">
        <f>HYPERLINK("#'Table 210'!A1", "Imagine the next MP elected to represent your constituency did the following. Would you support or oppose these actions being taken by your next MP?: Campaigning for more R&amp;D jobs to be created in the area")</f>
        <v>Imagine the next MP elected to represent your constituency did the following. Would you support or oppose these actions being taken by your next MP?: Campaigning for more R&amp;D jobs to be created in the area</v>
      </c>
      <c r="E218" s="14" t="str">
        <f>HYPERLINK("#'Full Results'!A1769", "1769")</f>
        <v>1769</v>
      </c>
      <c r="F218" t="s">
        <v>15</v>
      </c>
    </row>
    <row r="219" spans="3:6">
      <c r="C219">
        <v>211</v>
      </c>
      <c r="D219" s="8" t="str">
        <f>HYPERLINK("#'Table 211'!A1", " ""Technologies like AI will bring a transformation as far-reaching as the industrial revolution, the coming of electricity, or the birth of the internet.""Who do you think made this statement?")</f>
        <v xml:space="preserve"> "Technologies like AI will bring a transformation as far-reaching as the industrial revolution, the coming of electricity, or the birth of the internet."Who do you think made this statement?</v>
      </c>
      <c r="E219" s="14" t="str">
        <f>HYPERLINK("#'Full Results'!A1781", "1781")</f>
        <v>1781</v>
      </c>
      <c r="F219" t="s">
        <v>16</v>
      </c>
    </row>
    <row r="220" spans="3:6">
      <c r="C220">
        <v>212</v>
      </c>
      <c r="D220" s="8" t="str">
        <f>HYPERLINK("#'Table 212'!A1", " ""Technology can be a game-changer, no question about that. But look, there’ll be no technological revolution in our public services unless we have an economy that is open to that, with new institutions that can crowd-in new investment and a gov...")</f>
        <v xml:space="preserve"> "Technology can be a game-changer, no question about that. But look, there’ll be no technological revolution in our public services unless we have an economy that is open to that, with new institutions that can crowd-in new investment and a gov...</v>
      </c>
      <c r="E220" s="14" t="str">
        <f>HYPERLINK("#'Full Results'!A1788", "1788")</f>
        <v>1788</v>
      </c>
      <c r="F220" t="s">
        <v>16</v>
      </c>
    </row>
    <row r="221" spans="3:6">
      <c r="C221">
        <v>213</v>
      </c>
      <c r="D221" s="8" t="str">
        <f>HYPERLINK("#'Table 213'!A1", " ""New jobs are created by innovation. People's wages increased by innovation. The cost of goods and services reduced by innovation. And major challenges like energy security and net zero will be solved by innovation. The more we innovate, the mo...")</f>
        <v xml:space="preserve"> "New jobs are created by innovation. People's wages increased by innovation. The cost of goods and services reduced by innovation. And major challenges like energy security and net zero will be solved by innovation. The more we innovate, the mo...</v>
      </c>
      <c r="E221" s="14" t="str">
        <f>HYPERLINK("#'Full Results'!A1795", "1795")</f>
        <v>1795</v>
      </c>
      <c r="F221" t="s">
        <v>16</v>
      </c>
    </row>
    <row r="222" spans="3:6">
      <c r="C222">
        <v>214</v>
      </c>
      <c r="D222" s="8" t="str">
        <f>HYPERLINK("#'Table 214'!A1", " ""The mission: secure the highest sustained growth in the G7. A measurable goal.""Who do you think made this statement?")</f>
        <v xml:space="preserve"> "The mission: secure the highest sustained growth in the G7. A measurable goal."Who do you think made this statement?</v>
      </c>
      <c r="E222" s="14" t="str">
        <f>HYPERLINK("#'Full Results'!A1802", "1802")</f>
        <v>1802</v>
      </c>
      <c r="F222" t="s">
        <v>16</v>
      </c>
    </row>
    <row r="223" spans="3:6">
      <c r="C223">
        <v>215</v>
      </c>
      <c r="D223" s="8" t="str">
        <f>HYPERLINK("#'Table 215'!A1", " ""We’ll back businesseswith the tools to transform the role of investment in our economy. A new industrial strategy that can maximise our distinctive strengths: life sciences, digital technology, financial services, the creative industries, car ...")</f>
        <v xml:space="preserve"> "We’ll back businesseswith the tools to transform the role of investment in our economy. A new industrial strategy that can maximise our distinctive strengths: life sciences, digital technology, financial services, the creative industries, car ...</v>
      </c>
      <c r="E223" s="14" t="str">
        <f>HYPERLINK("#'Full Results'!A1809", "1809")</f>
        <v>1809</v>
      </c>
      <c r="F223" t="s">
        <v>16</v>
      </c>
    </row>
    <row r="224" spans="3:6">
      <c r="C224">
        <v>216</v>
      </c>
      <c r="D224" s="8" t="str">
        <f>HYPERLINK("#'Table 216'!A1", " ""The speed of the Covid response – particularly the development and deployment of new vaccines – shows what can happen when the government and the private sector mobilise effectively behind a clear purpose.""Who do you think made this statement?")</f>
        <v xml:space="preserve"> "The speed of the Covid response – particularly the development and deployment of new vaccines – shows what can happen when the government and the private sector mobilise effectively behind a clear purpose."Who do you think made this statement?</v>
      </c>
      <c r="E224" s="14" t="str">
        <f>HYPERLINK("#'Full Results'!A1816", "1816")</f>
        <v>1816</v>
      </c>
      <c r="F224" t="s">
        <v>16</v>
      </c>
    </row>
    <row r="225" spans="3:6">
      <c r="C225">
        <v>217</v>
      </c>
      <c r="D225" s="8" t="str">
        <f>HYPERLINK("#'Table 217'!A1", " ""But more important than what government does is what businesses do. It’s private sector innovations that really drive growth…But any credible strategy also needs to support fast growing businesses; …those firms disproportionately responsible f...")</f>
        <v xml:space="preserve"> "But more important than what government does is what businesses do. It’s private sector innovations that really drive growth…But any credible strategy also needs to support fast growing businesses; …those firms disproportionately responsible f...</v>
      </c>
      <c r="E225" s="14" t="str">
        <f>HYPERLINK("#'Full Results'!A1823", "1823")</f>
        <v>1823</v>
      </c>
      <c r="F225" t="s">
        <v>16</v>
      </c>
    </row>
    <row r="226" spans="3:6">
      <c r="C226">
        <v>218</v>
      </c>
      <c r="D226" s="8" t="str">
        <f>HYPERLINK("#'Table 218'!A1", " ""We have tremendous advantages here: our universities, our creativity, the depth of our skills, the graft of our people, the superpower sciences, the technological edge.""Who do you think made this statement?")</f>
        <v xml:space="preserve"> "We have tremendous advantages here: our universities, our creativity, the depth of our skills, the graft of our people, the superpower sciences, the technological edge."Who do you think made this statement?</v>
      </c>
      <c r="E226" s="14" t="str">
        <f>HYPERLINK("#'Full Results'!A1830", "1830")</f>
        <v>1830</v>
      </c>
      <c r="F226" t="s">
        <v>16</v>
      </c>
    </row>
    <row r="227" spans="3:6">
      <c r="C227">
        <v>219</v>
      </c>
      <c r="D227" s="8" t="str">
        <f>HYPERLINK("#'Table 219'!A1", " ""We are a leading innovator and a science and tech superpower.""Who do you think made this statement?")</f>
        <v xml:space="preserve"> "We are a leading innovator and a science and tech superpower."Who do you think made this statement?</v>
      </c>
      <c r="E227" s="14" t="str">
        <f>HYPERLINK("#'Full Results'!A1837", "1837")</f>
        <v>1837</v>
      </c>
      <c r="F227" t="s">
        <v>16</v>
      </c>
    </row>
    <row r="228" spans="3:6">
      <c r="C228">
        <v>220</v>
      </c>
      <c r="D228" s="8" t="str">
        <f>HYPERLINK("#'Table 220'!A1", " ""The future of Britain will depend on a new age of invention and innovation. Technological superpowers such as the United States and China are investing heavily in their futures, raising the possibility that everyone else will be trapped behind...")</f>
        <v xml:space="preserve"> "The future of Britain will depend on a new age of invention and innovation. Technological superpowers such as the United States and China are investing heavily in their futures, raising the possibility that everyone else will be trapped behind...</v>
      </c>
      <c r="E228" s="14" t="str">
        <f>HYPERLINK("#'Full Results'!A1844", "1844")</f>
        <v>1844</v>
      </c>
      <c r="F228" t="s">
        <v>16</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G18"/>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445</v>
      </c>
      <c r="E2" s="30"/>
      <c r="F2" s="30"/>
      <c r="G2" s="30"/>
    </row>
    <row r="6" spans="2:7" ht="50.1" customHeight="1">
      <c r="B6" s="20" t="s">
        <v>26</v>
      </c>
      <c r="C6" s="20" t="s">
        <v>442</v>
      </c>
      <c r="D6" s="20" t="s">
        <v>441</v>
      </c>
      <c r="E6" s="20" t="s">
        <v>444</v>
      </c>
      <c r="F6" s="20" t="s">
        <v>443</v>
      </c>
    </row>
    <row r="7" spans="2:7">
      <c r="B7" s="18" t="s">
        <v>112</v>
      </c>
      <c r="C7" s="17">
        <v>7.6862038843372907E-2</v>
      </c>
      <c r="D7" s="17">
        <v>9.1882082158962403E-2</v>
      </c>
      <c r="E7" s="17">
        <v>0.214619859356007</v>
      </c>
      <c r="F7" s="17">
        <v>0.115102515187732</v>
      </c>
    </row>
    <row r="8" spans="2:7">
      <c r="B8" s="18" t="s">
        <v>113</v>
      </c>
      <c r="C8" s="17">
        <v>0.24124132614906299</v>
      </c>
      <c r="D8" s="17">
        <v>0.179160199241166</v>
      </c>
      <c r="E8" s="17">
        <v>0.37708174991409399</v>
      </c>
      <c r="F8" s="17">
        <v>0.27181541216543198</v>
      </c>
    </row>
    <row r="9" spans="2:7">
      <c r="B9" s="18" t="s">
        <v>114</v>
      </c>
      <c r="C9" s="17">
        <v>0.23707576370223701</v>
      </c>
      <c r="D9" s="17">
        <v>0.21404275335054901</v>
      </c>
      <c r="E9" s="17">
        <v>0.22218785830395801</v>
      </c>
      <c r="F9" s="17">
        <v>0.25868112233962498</v>
      </c>
    </row>
    <row r="10" spans="2:7">
      <c r="B10" s="18" t="s">
        <v>115</v>
      </c>
      <c r="C10" s="17">
        <v>0.243219060309531</v>
      </c>
      <c r="D10" s="17">
        <v>0.384124640388184</v>
      </c>
      <c r="E10" s="17">
        <v>0.136455313832853</v>
      </c>
      <c r="F10" s="17">
        <v>0.24303453549794499</v>
      </c>
    </row>
    <row r="11" spans="2:7">
      <c r="B11" s="18" t="s">
        <v>116</v>
      </c>
      <c r="C11" s="17">
        <v>0.20160181099579499</v>
      </c>
      <c r="D11" s="17">
        <v>0.13079032486113901</v>
      </c>
      <c r="E11" s="17">
        <v>4.9655218593088503E-2</v>
      </c>
      <c r="F11" s="17">
        <v>0.111366414809266</v>
      </c>
    </row>
    <row r="12" spans="2:7">
      <c r="B12" s="16" t="s">
        <v>16</v>
      </c>
      <c r="C12" s="16"/>
      <c r="D12" s="16"/>
      <c r="E12" s="16"/>
      <c r="F12" s="16"/>
    </row>
    <row r="13" spans="2:7">
      <c r="B13" t="s">
        <v>433</v>
      </c>
    </row>
    <row r="14" spans="2:7">
      <c r="B14" t="s">
        <v>434</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399</v>
      </c>
      <c r="C9" s="17">
        <v>0.50055676553436501</v>
      </c>
      <c r="D9" s="17">
        <v>0.53971462588404095</v>
      </c>
      <c r="E9" s="17">
        <v>0.46416211306692401</v>
      </c>
      <c r="F9" s="17"/>
      <c r="G9" s="17">
        <v>0.41296940580939201</v>
      </c>
      <c r="H9" s="17">
        <v>0.44377840507148902</v>
      </c>
      <c r="I9" s="17">
        <v>0.44807562776247001</v>
      </c>
      <c r="J9" s="17">
        <v>0.49019904299054101</v>
      </c>
      <c r="K9" s="17">
        <v>0.55887667188512402</v>
      </c>
      <c r="L9" s="17">
        <v>0.61716759523775699</v>
      </c>
      <c r="M9" s="17"/>
      <c r="N9" s="17">
        <v>0.60442241455892498</v>
      </c>
      <c r="O9" s="17">
        <v>0.51979413954221598</v>
      </c>
      <c r="P9" s="17">
        <v>0.46517842024401401</v>
      </c>
      <c r="Q9" s="17">
        <v>0.39955199745924402</v>
      </c>
      <c r="R9" s="17"/>
      <c r="S9" s="17">
        <v>0.46705989032962297</v>
      </c>
      <c r="T9" s="17">
        <v>0.51713204969267501</v>
      </c>
      <c r="U9" s="17">
        <v>0.53455557672771903</v>
      </c>
      <c r="V9" s="17">
        <v>0.47773708667536502</v>
      </c>
      <c r="W9" s="17">
        <v>0.48902218866424102</v>
      </c>
      <c r="X9" s="17">
        <v>0.45492719714424101</v>
      </c>
      <c r="Y9" s="17">
        <v>0.47107879028031802</v>
      </c>
      <c r="Z9" s="17">
        <v>0.598125954040435</v>
      </c>
      <c r="AA9" s="17">
        <v>0.49450739724835902</v>
      </c>
      <c r="AB9" s="17">
        <v>0.56833883816679298</v>
      </c>
      <c r="AC9" s="17">
        <v>0.475557038595258</v>
      </c>
      <c r="AD9" s="17">
        <v>0.53567448886529201</v>
      </c>
      <c r="AE9" s="17"/>
      <c r="AF9" s="17">
        <v>0.46958148674142403</v>
      </c>
      <c r="AG9" s="17">
        <v>0.58186786365100296</v>
      </c>
      <c r="AH9" s="17">
        <v>0.41378981242698298</v>
      </c>
      <c r="AI9" s="17"/>
      <c r="AJ9" s="17">
        <v>0.54382803914091804</v>
      </c>
      <c r="AK9" s="17">
        <v>0.51805828881972804</v>
      </c>
      <c r="AL9" s="17">
        <v>0.62837286378720303</v>
      </c>
      <c r="AM9" s="17">
        <v>0.347275121777054</v>
      </c>
      <c r="AN9" s="17">
        <v>0.356014908963246</v>
      </c>
      <c r="AO9" s="17"/>
      <c r="AP9" s="17">
        <v>0.54649837378111898</v>
      </c>
      <c r="AQ9" s="17">
        <v>0.53219453440624398</v>
      </c>
      <c r="AR9" s="17">
        <v>0.59404803066001799</v>
      </c>
      <c r="AS9" s="17">
        <v>0.43465576782260101</v>
      </c>
      <c r="AT9" s="17">
        <v>0.40019290800049601</v>
      </c>
      <c r="AU9" s="17"/>
      <c r="AV9" s="17">
        <v>0.39986927606919798</v>
      </c>
      <c r="AW9" s="17">
        <v>0.50503988203400696</v>
      </c>
      <c r="AX9" s="17">
        <v>0.55495205876518405</v>
      </c>
      <c r="AY9" s="17">
        <v>0.58318604291948495</v>
      </c>
      <c r="AZ9" s="17">
        <v>0.63677901835538098</v>
      </c>
    </row>
    <row r="10" spans="2:52" ht="45">
      <c r="B10" s="18" t="s">
        <v>400</v>
      </c>
      <c r="C10" s="17">
        <v>0.201197840846081</v>
      </c>
      <c r="D10" s="17">
        <v>0.21280754567875701</v>
      </c>
      <c r="E10" s="17">
        <v>0.190261058705504</v>
      </c>
      <c r="F10" s="17"/>
      <c r="G10" s="17">
        <v>0.31299506264386401</v>
      </c>
      <c r="H10" s="17">
        <v>0.257469506736834</v>
      </c>
      <c r="I10" s="17">
        <v>0.245974653940703</v>
      </c>
      <c r="J10" s="17">
        <v>0.180169345626052</v>
      </c>
      <c r="K10" s="17">
        <v>0.127349309541298</v>
      </c>
      <c r="L10" s="17">
        <v>0.111098918424558</v>
      </c>
      <c r="M10" s="17"/>
      <c r="N10" s="17">
        <v>0.17867557166033199</v>
      </c>
      <c r="O10" s="17">
        <v>0.19076187001900499</v>
      </c>
      <c r="P10" s="17">
        <v>0.241971665185478</v>
      </c>
      <c r="Q10" s="17">
        <v>0.20187694645923701</v>
      </c>
      <c r="R10" s="17"/>
      <c r="S10" s="17">
        <v>0.26508781143205201</v>
      </c>
      <c r="T10" s="17">
        <v>0.19336887286218499</v>
      </c>
      <c r="U10" s="17">
        <v>0.14452870478030699</v>
      </c>
      <c r="V10" s="17">
        <v>0.20245566859135999</v>
      </c>
      <c r="W10" s="17">
        <v>0.18710721565258201</v>
      </c>
      <c r="X10" s="17">
        <v>0.19587418160219799</v>
      </c>
      <c r="Y10" s="17">
        <v>0.23776642677447299</v>
      </c>
      <c r="Z10" s="17">
        <v>0.122856739999455</v>
      </c>
      <c r="AA10" s="17">
        <v>0.22293507160286</v>
      </c>
      <c r="AB10" s="17">
        <v>0.16643717772312</v>
      </c>
      <c r="AC10" s="17">
        <v>0.191904320372427</v>
      </c>
      <c r="AD10" s="17">
        <v>0.18017401971371</v>
      </c>
      <c r="AE10" s="17"/>
      <c r="AF10" s="17">
        <v>0.212975538590015</v>
      </c>
      <c r="AG10" s="17">
        <v>0.187205920648363</v>
      </c>
      <c r="AH10" s="17">
        <v>0.186345851683548</v>
      </c>
      <c r="AI10" s="17"/>
      <c r="AJ10" s="17">
        <v>0.19269723249444901</v>
      </c>
      <c r="AK10" s="17">
        <v>0.233535814476833</v>
      </c>
      <c r="AL10" s="17">
        <v>0.145294179088652</v>
      </c>
      <c r="AM10" s="17">
        <v>0.263477329364603</v>
      </c>
      <c r="AN10" s="17">
        <v>0.181114964906577</v>
      </c>
      <c r="AO10" s="17"/>
      <c r="AP10" s="17">
        <v>0.21468506686264999</v>
      </c>
      <c r="AQ10" s="17">
        <v>0.21801282909529701</v>
      </c>
      <c r="AR10" s="17">
        <v>0.18447239085581299</v>
      </c>
      <c r="AS10" s="17">
        <v>0.223801950362259</v>
      </c>
      <c r="AT10" s="17">
        <v>0.11528688953905999</v>
      </c>
      <c r="AU10" s="17"/>
      <c r="AV10" s="17">
        <v>0.20267803668050699</v>
      </c>
      <c r="AW10" s="17">
        <v>0.20298460527718301</v>
      </c>
      <c r="AX10" s="17">
        <v>0.19935048748492001</v>
      </c>
      <c r="AY10" s="17">
        <v>0.22988867853155201</v>
      </c>
      <c r="AZ10" s="17">
        <v>0.201720031186228</v>
      </c>
    </row>
    <row r="11" spans="2:52" ht="30">
      <c r="B11" s="18" t="s">
        <v>401</v>
      </c>
      <c r="C11" s="17">
        <v>8.66693028067516E-2</v>
      </c>
      <c r="D11" s="17">
        <v>9.1598719355915001E-2</v>
      </c>
      <c r="E11" s="17">
        <v>8.2405645842551806E-2</v>
      </c>
      <c r="F11" s="17"/>
      <c r="G11" s="17">
        <v>0.107717990010037</v>
      </c>
      <c r="H11" s="17">
        <v>8.9726608577924999E-2</v>
      </c>
      <c r="I11" s="17">
        <v>9.4450748669050302E-2</v>
      </c>
      <c r="J11" s="17">
        <v>9.6630160627150602E-2</v>
      </c>
      <c r="K11" s="17">
        <v>6.6029015905506902E-2</v>
      </c>
      <c r="L11" s="17">
        <v>6.9600053701625503E-2</v>
      </c>
      <c r="M11" s="17"/>
      <c r="N11" s="17">
        <v>7.6847593655731003E-2</v>
      </c>
      <c r="O11" s="17">
        <v>7.9464233000655096E-2</v>
      </c>
      <c r="P11" s="17">
        <v>9.0517360089050494E-2</v>
      </c>
      <c r="Q11" s="17">
        <v>0.101439094131087</v>
      </c>
      <c r="R11" s="17"/>
      <c r="S11" s="17">
        <v>9.7919759590878397E-2</v>
      </c>
      <c r="T11" s="17">
        <v>6.5806326422088196E-2</v>
      </c>
      <c r="U11" s="17">
        <v>8.8762768721095606E-2</v>
      </c>
      <c r="V11" s="17">
        <v>6.3979461454412606E-2</v>
      </c>
      <c r="W11" s="17">
        <v>0.108164467277235</v>
      </c>
      <c r="X11" s="17">
        <v>0.12397975449310999</v>
      </c>
      <c r="Y11" s="17">
        <v>8.74736559235752E-2</v>
      </c>
      <c r="Z11" s="17">
        <v>6.5323631615929703E-2</v>
      </c>
      <c r="AA11" s="17">
        <v>7.75058249459816E-2</v>
      </c>
      <c r="AB11" s="17">
        <v>7.85635178125383E-2</v>
      </c>
      <c r="AC11" s="17">
        <v>0.10208966728285999</v>
      </c>
      <c r="AD11" s="17">
        <v>8.3502771416992694E-2</v>
      </c>
      <c r="AE11" s="17"/>
      <c r="AF11" s="17">
        <v>9.3187703543311406E-2</v>
      </c>
      <c r="AG11" s="17">
        <v>7.8920132042336305E-2</v>
      </c>
      <c r="AH11" s="17">
        <v>7.8011164887386505E-2</v>
      </c>
      <c r="AI11" s="17"/>
      <c r="AJ11" s="17">
        <v>7.6706229249189697E-2</v>
      </c>
      <c r="AK11" s="17">
        <v>0.100545903234853</v>
      </c>
      <c r="AL11" s="17">
        <v>7.9299682680040798E-2</v>
      </c>
      <c r="AM11" s="17">
        <v>0.103417434124767</v>
      </c>
      <c r="AN11" s="17">
        <v>8.5726146766163594E-2</v>
      </c>
      <c r="AO11" s="17"/>
      <c r="AP11" s="17">
        <v>9.4416767856447301E-2</v>
      </c>
      <c r="AQ11" s="17">
        <v>9.5684011058051494E-2</v>
      </c>
      <c r="AR11" s="17">
        <v>6.3235313173496704E-2</v>
      </c>
      <c r="AS11" s="17">
        <v>0.102411111940519</v>
      </c>
      <c r="AT11" s="17">
        <v>6.13706579815404E-2</v>
      </c>
      <c r="AU11" s="17"/>
      <c r="AV11" s="17">
        <v>0.106046486543542</v>
      </c>
      <c r="AW11" s="17">
        <v>6.6693606665001098E-2</v>
      </c>
      <c r="AX11" s="17">
        <v>9.1862823645759595E-2</v>
      </c>
      <c r="AY11" s="17">
        <v>7.4240644954543106E-2</v>
      </c>
      <c r="AZ11" s="17">
        <v>5.5589740659660498E-2</v>
      </c>
    </row>
    <row r="12" spans="2:52">
      <c r="B12" s="18" t="s">
        <v>107</v>
      </c>
      <c r="C12" s="19">
        <v>0.21157609081280199</v>
      </c>
      <c r="D12" s="19">
        <v>0.15587910908128699</v>
      </c>
      <c r="E12" s="19">
        <v>0.26317118238502102</v>
      </c>
      <c r="F12" s="19"/>
      <c r="G12" s="19">
        <v>0.166317541536707</v>
      </c>
      <c r="H12" s="19">
        <v>0.20902547961375101</v>
      </c>
      <c r="I12" s="19">
        <v>0.21149896962777601</v>
      </c>
      <c r="J12" s="19">
        <v>0.233001450756256</v>
      </c>
      <c r="K12" s="19">
        <v>0.24774500266807001</v>
      </c>
      <c r="L12" s="19">
        <v>0.20213343263606001</v>
      </c>
      <c r="M12" s="19"/>
      <c r="N12" s="19">
        <v>0.14005442012501201</v>
      </c>
      <c r="O12" s="19">
        <v>0.209979757438124</v>
      </c>
      <c r="P12" s="19">
        <v>0.20233255448145701</v>
      </c>
      <c r="Q12" s="19">
        <v>0.29713196195043201</v>
      </c>
      <c r="R12" s="19"/>
      <c r="S12" s="19">
        <v>0.16993253864744701</v>
      </c>
      <c r="T12" s="19">
        <v>0.223692751023052</v>
      </c>
      <c r="U12" s="19">
        <v>0.232152949770878</v>
      </c>
      <c r="V12" s="19">
        <v>0.25582778327886202</v>
      </c>
      <c r="W12" s="19">
        <v>0.215706128405943</v>
      </c>
      <c r="X12" s="19">
        <v>0.225218866760451</v>
      </c>
      <c r="Y12" s="19">
        <v>0.20368112702163399</v>
      </c>
      <c r="Z12" s="19">
        <v>0.21369367434418099</v>
      </c>
      <c r="AA12" s="19">
        <v>0.205051706202799</v>
      </c>
      <c r="AB12" s="19">
        <v>0.18666046629754901</v>
      </c>
      <c r="AC12" s="19">
        <v>0.230448973749455</v>
      </c>
      <c r="AD12" s="19">
        <v>0.20064872000400499</v>
      </c>
      <c r="AE12" s="19"/>
      <c r="AF12" s="19">
        <v>0.22425527112525001</v>
      </c>
      <c r="AG12" s="19">
        <v>0.15200608365829801</v>
      </c>
      <c r="AH12" s="19">
        <v>0.32185317100208199</v>
      </c>
      <c r="AI12" s="19"/>
      <c r="AJ12" s="19">
        <v>0.18676849911544299</v>
      </c>
      <c r="AK12" s="19">
        <v>0.147859993468586</v>
      </c>
      <c r="AL12" s="19">
        <v>0.14703327444410499</v>
      </c>
      <c r="AM12" s="19">
        <v>0.285830114733577</v>
      </c>
      <c r="AN12" s="19">
        <v>0.377143979364013</v>
      </c>
      <c r="AO12" s="19"/>
      <c r="AP12" s="19">
        <v>0.14439979149978499</v>
      </c>
      <c r="AQ12" s="19">
        <v>0.15410862544040699</v>
      </c>
      <c r="AR12" s="19">
        <v>0.15824426531067201</v>
      </c>
      <c r="AS12" s="19">
        <v>0.23913116987462199</v>
      </c>
      <c r="AT12" s="19">
        <v>0.42314954447890302</v>
      </c>
      <c r="AU12" s="19"/>
      <c r="AV12" s="19">
        <v>0.29140620070675299</v>
      </c>
      <c r="AW12" s="19">
        <v>0.22528190602380799</v>
      </c>
      <c r="AX12" s="19">
        <v>0.15383463010413601</v>
      </c>
      <c r="AY12" s="19">
        <v>0.11268463359441901</v>
      </c>
      <c r="AZ12" s="19">
        <v>0.10591120979873</v>
      </c>
    </row>
    <row r="13" spans="2:52">
      <c r="B13" s="16"/>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F22"/>
  <sheetViews>
    <sheetView showGridLines="0" workbookViewId="0">
      <pane xSplit="2" topLeftCell="C1" activePane="topRight" state="frozen"/>
      <selection pane="topRight"/>
    </sheetView>
  </sheetViews>
  <sheetFormatPr defaultColWidth="11.42578125" defaultRowHeight="15"/>
  <cols>
    <col min="2" max="2" width="25.7109375" customWidth="1"/>
    <col min="3" max="6" width="20.7109375" customWidth="1"/>
  </cols>
  <sheetData>
    <row r="2" spans="2:6" ht="39.950000000000003" customHeight="1">
      <c r="D2" s="29" t="s">
        <v>435</v>
      </c>
      <c r="E2" s="30"/>
      <c r="F2" s="30"/>
    </row>
    <row r="6" spans="2:6" ht="50.1" customHeight="1">
      <c r="B6" s="20" t="s">
        <v>26</v>
      </c>
      <c r="C6" s="20" t="s">
        <v>527</v>
      </c>
      <c r="D6" s="20" t="s">
        <v>528</v>
      </c>
      <c r="E6" s="20" t="s">
        <v>529</v>
      </c>
    </row>
    <row r="7" spans="2:6">
      <c r="B7" s="18" t="s">
        <v>87</v>
      </c>
      <c r="C7" s="17">
        <v>0.37224941884678298</v>
      </c>
      <c r="D7" s="17">
        <v>0.16698317643899099</v>
      </c>
      <c r="E7" s="17">
        <v>0.18528377847722499</v>
      </c>
    </row>
    <row r="8" spans="2:6">
      <c r="B8" s="18" t="s">
        <v>88</v>
      </c>
      <c r="C8" s="17">
        <v>0.44657491698861301</v>
      </c>
      <c r="D8" s="17">
        <v>0.36099094165581003</v>
      </c>
      <c r="E8" s="17">
        <v>0.39431097631678103</v>
      </c>
    </row>
    <row r="9" spans="2:6">
      <c r="B9" s="18" t="s">
        <v>89</v>
      </c>
      <c r="C9" s="17">
        <v>0.113957930586975</v>
      </c>
      <c r="D9" s="17">
        <v>0.32544453212890101</v>
      </c>
      <c r="E9" s="17">
        <v>0.27370326160800001</v>
      </c>
    </row>
    <row r="10" spans="2:6">
      <c r="B10" s="18" t="s">
        <v>90</v>
      </c>
      <c r="C10" s="17">
        <v>1.68011240791789E-2</v>
      </c>
      <c r="D10" s="17">
        <v>4.1968735791072999E-2</v>
      </c>
      <c r="E10" s="17">
        <v>5.2927323815187603E-2</v>
      </c>
    </row>
    <row r="11" spans="2:6">
      <c r="B11" s="18" t="s">
        <v>91</v>
      </c>
      <c r="C11" s="17">
        <v>9.8376716789032002E-3</v>
      </c>
      <c r="D11" s="17">
        <v>1.9624542769196202E-2</v>
      </c>
      <c r="E11" s="17">
        <v>1.89826484480718E-2</v>
      </c>
    </row>
    <row r="12" spans="2:6">
      <c r="B12" s="18" t="s">
        <v>61</v>
      </c>
      <c r="C12" s="17">
        <v>4.0578937819546697E-2</v>
      </c>
      <c r="D12" s="17">
        <v>8.4988071216029207E-2</v>
      </c>
      <c r="E12" s="17">
        <v>7.4792011334734704E-2</v>
      </c>
    </row>
    <row r="13" spans="2:6">
      <c r="B13" s="23" t="s">
        <v>92</v>
      </c>
      <c r="C13" s="21">
        <v>0.81882433583539604</v>
      </c>
      <c r="D13" s="21">
        <v>0.52797411809480099</v>
      </c>
      <c r="E13" s="21">
        <v>0.57959475479400602</v>
      </c>
    </row>
    <row r="14" spans="2:6">
      <c r="B14" s="23" t="s">
        <v>93</v>
      </c>
      <c r="C14" s="21">
        <v>2.66387957580821E-2</v>
      </c>
      <c r="D14" s="21">
        <v>6.15932785602692E-2</v>
      </c>
      <c r="E14" s="21">
        <v>7.1909972263259403E-2</v>
      </c>
    </row>
    <row r="15" spans="2:6">
      <c r="B15" s="23" t="s">
        <v>94</v>
      </c>
      <c r="C15" s="22">
        <v>0.79218554007731401</v>
      </c>
      <c r="D15" s="22">
        <v>0.46638083953453202</v>
      </c>
      <c r="E15" s="22">
        <v>0.507684782530746</v>
      </c>
    </row>
    <row r="16" spans="2:6">
      <c r="B16" s="16"/>
      <c r="C16" s="16"/>
      <c r="D16" s="16"/>
      <c r="E16" s="16"/>
    </row>
    <row r="17" spans="2:2">
      <c r="B17" t="s">
        <v>433</v>
      </c>
    </row>
    <row r="18" spans="2:2">
      <c r="B18" t="s">
        <v>434</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402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0.18528377847722499</v>
      </c>
      <c r="D9" s="17">
        <v>0.227401446633444</v>
      </c>
      <c r="E9" s="17">
        <v>0.14491918671451601</v>
      </c>
      <c r="F9" s="17"/>
      <c r="G9" s="17">
        <v>0.17994151926496699</v>
      </c>
      <c r="H9" s="17">
        <v>0.21537416125964301</v>
      </c>
      <c r="I9" s="17">
        <v>0.201097834123352</v>
      </c>
      <c r="J9" s="17">
        <v>0.180548138749799</v>
      </c>
      <c r="K9" s="17">
        <v>0.16074861871566401</v>
      </c>
      <c r="L9" s="17">
        <v>0.171715856159183</v>
      </c>
      <c r="M9" s="17"/>
      <c r="N9" s="17">
        <v>0.24113515239679101</v>
      </c>
      <c r="O9" s="17">
        <v>0.17579369536032299</v>
      </c>
      <c r="P9" s="17">
        <v>0.18289253234060099</v>
      </c>
      <c r="Q9" s="17">
        <v>0.13714750338100001</v>
      </c>
      <c r="R9" s="17"/>
      <c r="S9" s="17">
        <v>0.2325127210971</v>
      </c>
      <c r="T9" s="17">
        <v>0.13145243335578399</v>
      </c>
      <c r="U9" s="17">
        <v>0.15364039679501101</v>
      </c>
      <c r="V9" s="17">
        <v>0.17314898519088301</v>
      </c>
      <c r="W9" s="17">
        <v>0.15770577209445699</v>
      </c>
      <c r="X9" s="17">
        <v>0.20198078005981299</v>
      </c>
      <c r="Y9" s="17">
        <v>0.16083730760978801</v>
      </c>
      <c r="Z9" s="17">
        <v>0.18706174931570901</v>
      </c>
      <c r="AA9" s="17">
        <v>0.18331236296838499</v>
      </c>
      <c r="AB9" s="17">
        <v>0.209813584960969</v>
      </c>
      <c r="AC9" s="17">
        <v>0.212931828167397</v>
      </c>
      <c r="AD9" s="17">
        <v>0.28358065449830999</v>
      </c>
      <c r="AE9" s="17"/>
      <c r="AF9" s="17">
        <v>0.16818043566878099</v>
      </c>
      <c r="AG9" s="17">
        <v>0.21832175501927001</v>
      </c>
      <c r="AH9" s="17">
        <v>0.16322009032902801</v>
      </c>
      <c r="AI9" s="17"/>
      <c r="AJ9" s="17">
        <v>0.20009691269038901</v>
      </c>
      <c r="AK9" s="17">
        <v>0.20783485504643201</v>
      </c>
      <c r="AL9" s="17">
        <v>0.17590290486004301</v>
      </c>
      <c r="AM9" s="17">
        <v>8.6442986754119405E-2</v>
      </c>
      <c r="AN9" s="17">
        <v>0.138238804309193</v>
      </c>
      <c r="AO9" s="17"/>
      <c r="AP9" s="17">
        <v>0.21500892747647199</v>
      </c>
      <c r="AQ9" s="17">
        <v>0.22081275766938699</v>
      </c>
      <c r="AR9" s="17">
        <v>0.196953052081979</v>
      </c>
      <c r="AS9" s="17">
        <v>0.15859090307089199</v>
      </c>
      <c r="AT9" s="17">
        <v>8.0173748393014901E-2</v>
      </c>
      <c r="AU9" s="17"/>
      <c r="AV9" s="17">
        <v>0.13730118629876301</v>
      </c>
      <c r="AW9" s="17">
        <v>0.171038695680646</v>
      </c>
      <c r="AX9" s="17">
        <v>0.20346097524036499</v>
      </c>
      <c r="AY9" s="17">
        <v>0.287469577728723</v>
      </c>
      <c r="AZ9" s="17">
        <v>0.39713208917624898</v>
      </c>
    </row>
    <row r="10" spans="2:52">
      <c r="B10" s="18" t="s">
        <v>88</v>
      </c>
      <c r="C10" s="17">
        <v>0.39431097631678103</v>
      </c>
      <c r="D10" s="17">
        <v>0.42615636799003498</v>
      </c>
      <c r="E10" s="17">
        <v>0.36436763461122201</v>
      </c>
      <c r="F10" s="17"/>
      <c r="G10" s="17">
        <v>0.395579371260246</v>
      </c>
      <c r="H10" s="17">
        <v>0.39270763319582602</v>
      </c>
      <c r="I10" s="17">
        <v>0.38069766149255102</v>
      </c>
      <c r="J10" s="17">
        <v>0.38792789086552198</v>
      </c>
      <c r="K10" s="17">
        <v>0.37806456540065603</v>
      </c>
      <c r="L10" s="17">
        <v>0.42196208993182399</v>
      </c>
      <c r="M10" s="17"/>
      <c r="N10" s="17">
        <v>0.44799103825365</v>
      </c>
      <c r="O10" s="17">
        <v>0.40302287742714599</v>
      </c>
      <c r="P10" s="17">
        <v>0.39445954782792197</v>
      </c>
      <c r="Q10" s="17">
        <v>0.32790427101257902</v>
      </c>
      <c r="R10" s="17"/>
      <c r="S10" s="17">
        <v>0.38254846942598097</v>
      </c>
      <c r="T10" s="17">
        <v>0.39808339582954899</v>
      </c>
      <c r="U10" s="17">
        <v>0.41606319207227899</v>
      </c>
      <c r="V10" s="17">
        <v>0.37249477502784401</v>
      </c>
      <c r="W10" s="17">
        <v>0.41261809448146203</v>
      </c>
      <c r="X10" s="17">
        <v>0.38479531324684002</v>
      </c>
      <c r="Y10" s="17">
        <v>0.42873830587052603</v>
      </c>
      <c r="Z10" s="17">
        <v>0.40005778649657497</v>
      </c>
      <c r="AA10" s="17">
        <v>0.39776236396366499</v>
      </c>
      <c r="AB10" s="17">
        <v>0.40102094121524101</v>
      </c>
      <c r="AC10" s="17">
        <v>0.365733295768992</v>
      </c>
      <c r="AD10" s="17">
        <v>0.341504249890422</v>
      </c>
      <c r="AE10" s="17"/>
      <c r="AF10" s="17">
        <v>0.37673919098757602</v>
      </c>
      <c r="AG10" s="17">
        <v>0.44956054178726801</v>
      </c>
      <c r="AH10" s="17">
        <v>0.30212902328631902</v>
      </c>
      <c r="AI10" s="17"/>
      <c r="AJ10" s="17">
        <v>0.41379029206149298</v>
      </c>
      <c r="AK10" s="17">
        <v>0.42970122983216502</v>
      </c>
      <c r="AL10" s="17">
        <v>0.476056956334444</v>
      </c>
      <c r="AM10" s="17">
        <v>0.332765219197662</v>
      </c>
      <c r="AN10" s="17">
        <v>0.274969826439175</v>
      </c>
      <c r="AO10" s="17"/>
      <c r="AP10" s="17">
        <v>0.43204156264156901</v>
      </c>
      <c r="AQ10" s="17">
        <v>0.41645506967087298</v>
      </c>
      <c r="AR10" s="17">
        <v>0.46093999475842201</v>
      </c>
      <c r="AS10" s="17">
        <v>0.35793206503603098</v>
      </c>
      <c r="AT10" s="17">
        <v>0.31219054808191399</v>
      </c>
      <c r="AU10" s="17"/>
      <c r="AV10" s="17">
        <v>0.34115687457745703</v>
      </c>
      <c r="AW10" s="17">
        <v>0.38785046391333999</v>
      </c>
      <c r="AX10" s="17">
        <v>0.45467093863868002</v>
      </c>
      <c r="AY10" s="17">
        <v>0.42675441640026202</v>
      </c>
      <c r="AZ10" s="17">
        <v>0.34548829974800999</v>
      </c>
    </row>
    <row r="11" spans="2:52">
      <c r="B11" s="18" t="s">
        <v>89</v>
      </c>
      <c r="C11" s="17">
        <v>0.27370326160800001</v>
      </c>
      <c r="D11" s="17">
        <v>0.23077979939142701</v>
      </c>
      <c r="E11" s="17">
        <v>0.31528884578074301</v>
      </c>
      <c r="F11" s="17"/>
      <c r="G11" s="17">
        <v>0.28047749774717501</v>
      </c>
      <c r="H11" s="17">
        <v>0.24199834973426301</v>
      </c>
      <c r="I11" s="17">
        <v>0.26773927706081901</v>
      </c>
      <c r="J11" s="17">
        <v>0.27791342460305901</v>
      </c>
      <c r="K11" s="17">
        <v>0.29865265709612798</v>
      </c>
      <c r="L11" s="17">
        <v>0.27975818235441802</v>
      </c>
      <c r="M11" s="17"/>
      <c r="N11" s="17">
        <v>0.22671709444217</v>
      </c>
      <c r="O11" s="17">
        <v>0.27792307423823898</v>
      </c>
      <c r="P11" s="17">
        <v>0.28842996936391702</v>
      </c>
      <c r="Q11" s="17">
        <v>0.30737026730534001</v>
      </c>
      <c r="R11" s="17"/>
      <c r="S11" s="17">
        <v>0.25522404986909097</v>
      </c>
      <c r="T11" s="17">
        <v>0.30230355379248902</v>
      </c>
      <c r="U11" s="17">
        <v>0.28503033305944803</v>
      </c>
      <c r="V11" s="17">
        <v>0.28658597862441398</v>
      </c>
      <c r="W11" s="17">
        <v>0.29074730990382303</v>
      </c>
      <c r="X11" s="17">
        <v>0.249196289781908</v>
      </c>
      <c r="Y11" s="17">
        <v>0.273461629936603</v>
      </c>
      <c r="Z11" s="17">
        <v>0.27387736590058198</v>
      </c>
      <c r="AA11" s="17">
        <v>0.28366557770957601</v>
      </c>
      <c r="AB11" s="17">
        <v>0.25419383689254998</v>
      </c>
      <c r="AC11" s="17">
        <v>0.30499697217898902</v>
      </c>
      <c r="AD11" s="17">
        <v>0.17115604249838701</v>
      </c>
      <c r="AE11" s="17"/>
      <c r="AF11" s="17">
        <v>0.30393440121736898</v>
      </c>
      <c r="AG11" s="17">
        <v>0.23257913969342001</v>
      </c>
      <c r="AH11" s="17">
        <v>0.28965641635087602</v>
      </c>
      <c r="AI11" s="17"/>
      <c r="AJ11" s="17">
        <v>0.264040429040518</v>
      </c>
      <c r="AK11" s="17">
        <v>0.25412686913625798</v>
      </c>
      <c r="AL11" s="17">
        <v>0.23879141202274601</v>
      </c>
      <c r="AM11" s="17">
        <v>0.39331578077334101</v>
      </c>
      <c r="AN11" s="17">
        <v>0.29907416483261201</v>
      </c>
      <c r="AO11" s="17"/>
      <c r="AP11" s="17">
        <v>0.25732287389427699</v>
      </c>
      <c r="AQ11" s="17">
        <v>0.25315517573867902</v>
      </c>
      <c r="AR11" s="17">
        <v>0.23388970841607601</v>
      </c>
      <c r="AS11" s="17">
        <v>0.30099674284528499</v>
      </c>
      <c r="AT11" s="17">
        <v>0.35447689100850899</v>
      </c>
      <c r="AU11" s="17"/>
      <c r="AV11" s="17">
        <v>0.32436515368445101</v>
      </c>
      <c r="AW11" s="17">
        <v>0.29983125832865498</v>
      </c>
      <c r="AX11" s="17">
        <v>0.23139885927298501</v>
      </c>
      <c r="AY11" s="17">
        <v>0.19137392056268501</v>
      </c>
      <c r="AZ11" s="17">
        <v>0.164664217645315</v>
      </c>
    </row>
    <row r="12" spans="2:52">
      <c r="B12" s="18" t="s">
        <v>90</v>
      </c>
      <c r="C12" s="17">
        <v>5.2927323815187603E-2</v>
      </c>
      <c r="D12" s="17">
        <v>4.6914372916498498E-2</v>
      </c>
      <c r="E12" s="17">
        <v>5.9125414060278797E-2</v>
      </c>
      <c r="F12" s="17"/>
      <c r="G12" s="17">
        <v>6.1780090666504299E-2</v>
      </c>
      <c r="H12" s="17">
        <v>5.8937025238952903E-2</v>
      </c>
      <c r="I12" s="17">
        <v>4.7916854552198899E-2</v>
      </c>
      <c r="J12" s="17">
        <v>4.8557144276881001E-2</v>
      </c>
      <c r="K12" s="17">
        <v>5.5747731587493701E-2</v>
      </c>
      <c r="L12" s="17">
        <v>4.7874962671951203E-2</v>
      </c>
      <c r="M12" s="17"/>
      <c r="N12" s="17">
        <v>3.9056829986093701E-2</v>
      </c>
      <c r="O12" s="17">
        <v>4.5987130799927098E-2</v>
      </c>
      <c r="P12" s="17">
        <v>6.6455416389580593E-2</v>
      </c>
      <c r="Q12" s="17">
        <v>6.3850829709458101E-2</v>
      </c>
      <c r="R12" s="17"/>
      <c r="S12" s="17">
        <v>5.3937216881071399E-2</v>
      </c>
      <c r="T12" s="17">
        <v>5.0492525915875802E-2</v>
      </c>
      <c r="U12" s="17">
        <v>5.4717958662279201E-2</v>
      </c>
      <c r="V12" s="17">
        <v>6.2857313913464594E-2</v>
      </c>
      <c r="W12" s="17">
        <v>6.6860860878853706E-2</v>
      </c>
      <c r="X12" s="17">
        <v>5.1111896379755897E-2</v>
      </c>
      <c r="Y12" s="17">
        <v>4.9291502429389102E-2</v>
      </c>
      <c r="Z12" s="17">
        <v>6.0655557602779998E-2</v>
      </c>
      <c r="AA12" s="17">
        <v>5.2202575285211703E-2</v>
      </c>
      <c r="AB12" s="17">
        <v>3.9360646462128897E-2</v>
      </c>
      <c r="AC12" s="17">
        <v>4.3368050850221697E-2</v>
      </c>
      <c r="AD12" s="17">
        <v>5.5813313612770199E-2</v>
      </c>
      <c r="AE12" s="17"/>
      <c r="AF12" s="17">
        <v>6.34729724719474E-2</v>
      </c>
      <c r="AG12" s="17">
        <v>4.0028684198712798E-2</v>
      </c>
      <c r="AH12" s="17">
        <v>5.9122932784789597E-2</v>
      </c>
      <c r="AI12" s="17"/>
      <c r="AJ12" s="17">
        <v>5.3715451032205201E-2</v>
      </c>
      <c r="AK12" s="17">
        <v>4.2850171678017503E-2</v>
      </c>
      <c r="AL12" s="17">
        <v>3.6937979164309902E-2</v>
      </c>
      <c r="AM12" s="17">
        <v>9.1751087927794503E-2</v>
      </c>
      <c r="AN12" s="17">
        <v>8.7178463655001995E-2</v>
      </c>
      <c r="AO12" s="17"/>
      <c r="AP12" s="17">
        <v>4.49073353847654E-2</v>
      </c>
      <c r="AQ12" s="17">
        <v>4.76657082633683E-2</v>
      </c>
      <c r="AR12" s="17">
        <v>4.7779720647134601E-2</v>
      </c>
      <c r="AS12" s="17">
        <v>7.6900041723556606E-2</v>
      </c>
      <c r="AT12" s="17">
        <v>3.9452027983312397E-2</v>
      </c>
      <c r="AU12" s="17"/>
      <c r="AV12" s="17">
        <v>6.1919131384452E-2</v>
      </c>
      <c r="AW12" s="17">
        <v>4.7103084484762699E-2</v>
      </c>
      <c r="AX12" s="17">
        <v>5.4690407443879901E-2</v>
      </c>
      <c r="AY12" s="17">
        <v>3.4925515981219797E-2</v>
      </c>
      <c r="AZ12" s="17">
        <v>1.80085045424342E-2</v>
      </c>
    </row>
    <row r="13" spans="2:52">
      <c r="B13" s="18" t="s">
        <v>91</v>
      </c>
      <c r="C13" s="17">
        <v>1.89826484480718E-2</v>
      </c>
      <c r="D13" s="17">
        <v>2.0840819737965699E-2</v>
      </c>
      <c r="E13" s="17">
        <v>1.7289398820455298E-2</v>
      </c>
      <c r="F13" s="17"/>
      <c r="G13" s="17">
        <v>1.7468404610315898E-2</v>
      </c>
      <c r="H13" s="17">
        <v>1.40892581877345E-2</v>
      </c>
      <c r="I13" s="17">
        <v>2.2389125785239598E-2</v>
      </c>
      <c r="J13" s="17">
        <v>1.9410522832407701E-2</v>
      </c>
      <c r="K13" s="17">
        <v>1.9021878607444701E-2</v>
      </c>
      <c r="L13" s="17">
        <v>2.0832928871353299E-2</v>
      </c>
      <c r="M13" s="17"/>
      <c r="N13" s="17">
        <v>9.8043986628998693E-3</v>
      </c>
      <c r="O13" s="17">
        <v>1.94064011325111E-2</v>
      </c>
      <c r="P13" s="17">
        <v>1.4346300408082701E-2</v>
      </c>
      <c r="Q13" s="17">
        <v>3.17910142196638E-2</v>
      </c>
      <c r="R13" s="17"/>
      <c r="S13" s="17">
        <v>1.33998738758625E-2</v>
      </c>
      <c r="T13" s="17">
        <v>2.5595698501413602E-2</v>
      </c>
      <c r="U13" s="17">
        <v>1.9155943536088901E-2</v>
      </c>
      <c r="V13" s="17">
        <v>2.1858911154917799E-2</v>
      </c>
      <c r="W13" s="17">
        <v>1.3833053691935E-2</v>
      </c>
      <c r="X13" s="17">
        <v>1.9792910847230699E-2</v>
      </c>
      <c r="Y13" s="17">
        <v>2.0664375618697099E-2</v>
      </c>
      <c r="Z13" s="17">
        <v>5.2911488129820999E-3</v>
      </c>
      <c r="AA13" s="17">
        <v>2.0224344897698698E-2</v>
      </c>
      <c r="AB13" s="17">
        <v>1.7321513223139299E-2</v>
      </c>
      <c r="AC13" s="17">
        <v>2.0054356715847502E-2</v>
      </c>
      <c r="AD13" s="17">
        <v>2.9287810922447002E-2</v>
      </c>
      <c r="AE13" s="17"/>
      <c r="AF13" s="17">
        <v>2.38488657866553E-2</v>
      </c>
      <c r="AG13" s="17">
        <v>9.3618722133262597E-3</v>
      </c>
      <c r="AH13" s="17">
        <v>3.6847185560383001E-2</v>
      </c>
      <c r="AI13" s="17"/>
      <c r="AJ13" s="17">
        <v>1.6014870463432099E-2</v>
      </c>
      <c r="AK13" s="17">
        <v>1.58345627788881E-2</v>
      </c>
      <c r="AL13" s="17">
        <v>7.36703950804479E-3</v>
      </c>
      <c r="AM13" s="17">
        <v>4.5984382470035098E-2</v>
      </c>
      <c r="AN13" s="17">
        <v>2.9832469337143699E-2</v>
      </c>
      <c r="AO13" s="17"/>
      <c r="AP13" s="17">
        <v>1.4585797241344799E-2</v>
      </c>
      <c r="AQ13" s="17">
        <v>1.42059008573313E-2</v>
      </c>
      <c r="AR13" s="17">
        <v>7.9539275617287394E-3</v>
      </c>
      <c r="AS13" s="17">
        <v>3.8279663558280198E-2</v>
      </c>
      <c r="AT13" s="17">
        <v>1.31995247931996E-2</v>
      </c>
      <c r="AU13" s="17"/>
      <c r="AV13" s="17">
        <v>2.0687781658603601E-2</v>
      </c>
      <c r="AW13" s="17">
        <v>2.0164343636469201E-2</v>
      </c>
      <c r="AX13" s="17">
        <v>1.42272546291913E-2</v>
      </c>
      <c r="AY13" s="17">
        <v>1.19839074031761E-2</v>
      </c>
      <c r="AZ13" s="17">
        <v>3.3390312458529997E-2</v>
      </c>
    </row>
    <row r="14" spans="2:52">
      <c r="B14" s="18" t="s">
        <v>61</v>
      </c>
      <c r="C14" s="17">
        <v>7.4792011334734704E-2</v>
      </c>
      <c r="D14" s="17">
        <v>4.7907193330629601E-2</v>
      </c>
      <c r="E14" s="17">
        <v>9.9009520012785499E-2</v>
      </c>
      <c r="F14" s="17"/>
      <c r="G14" s="17">
        <v>6.4753116450792195E-2</v>
      </c>
      <c r="H14" s="17">
        <v>7.6893572383580702E-2</v>
      </c>
      <c r="I14" s="17">
        <v>8.0159246985838803E-2</v>
      </c>
      <c r="J14" s="17">
        <v>8.5642878672331599E-2</v>
      </c>
      <c r="K14" s="17">
        <v>8.7764548592613706E-2</v>
      </c>
      <c r="L14" s="17">
        <v>5.7855980011270798E-2</v>
      </c>
      <c r="M14" s="17"/>
      <c r="N14" s="17">
        <v>3.5295486258394702E-2</v>
      </c>
      <c r="O14" s="17">
        <v>7.7866821041853607E-2</v>
      </c>
      <c r="P14" s="17">
        <v>5.3416233669896798E-2</v>
      </c>
      <c r="Q14" s="17">
        <v>0.13193611437195901</v>
      </c>
      <c r="R14" s="17"/>
      <c r="S14" s="17">
        <v>6.2377668850894498E-2</v>
      </c>
      <c r="T14" s="17">
        <v>9.2072392604888406E-2</v>
      </c>
      <c r="U14" s="17">
        <v>7.1392175874893202E-2</v>
      </c>
      <c r="V14" s="17">
        <v>8.3054036088477404E-2</v>
      </c>
      <c r="W14" s="17">
        <v>5.8234908949468499E-2</v>
      </c>
      <c r="X14" s="17">
        <v>9.3122809684452607E-2</v>
      </c>
      <c r="Y14" s="17">
        <v>6.70068785349964E-2</v>
      </c>
      <c r="Z14" s="17">
        <v>7.3056391871371099E-2</v>
      </c>
      <c r="AA14" s="17">
        <v>6.2832775175464206E-2</v>
      </c>
      <c r="AB14" s="17">
        <v>7.82894772459716E-2</v>
      </c>
      <c r="AC14" s="17">
        <v>5.2915496318552899E-2</v>
      </c>
      <c r="AD14" s="17">
        <v>0.118657928577664</v>
      </c>
      <c r="AE14" s="17"/>
      <c r="AF14" s="17">
        <v>6.3824133867671995E-2</v>
      </c>
      <c r="AG14" s="17">
        <v>5.0148007088003099E-2</v>
      </c>
      <c r="AH14" s="17">
        <v>0.14902435168860401</v>
      </c>
      <c r="AI14" s="17"/>
      <c r="AJ14" s="17">
        <v>5.2342044711962799E-2</v>
      </c>
      <c r="AK14" s="17">
        <v>4.9652311528238499E-2</v>
      </c>
      <c r="AL14" s="17">
        <v>6.4943708110413098E-2</v>
      </c>
      <c r="AM14" s="17">
        <v>4.9740542877047697E-2</v>
      </c>
      <c r="AN14" s="17">
        <v>0.170706271426874</v>
      </c>
      <c r="AO14" s="17"/>
      <c r="AP14" s="17">
        <v>3.6133503361571499E-2</v>
      </c>
      <c r="AQ14" s="17">
        <v>4.7705387800362202E-2</v>
      </c>
      <c r="AR14" s="17">
        <v>5.2483596534660303E-2</v>
      </c>
      <c r="AS14" s="17">
        <v>6.7300583765955005E-2</v>
      </c>
      <c r="AT14" s="17">
        <v>0.20050725974004999</v>
      </c>
      <c r="AU14" s="17"/>
      <c r="AV14" s="17">
        <v>0.114569872396273</v>
      </c>
      <c r="AW14" s="17">
        <v>7.4012153956126606E-2</v>
      </c>
      <c r="AX14" s="17">
        <v>4.1551564774899699E-2</v>
      </c>
      <c r="AY14" s="17">
        <v>4.7492661923934601E-2</v>
      </c>
      <c r="AZ14" s="17">
        <v>4.1316576429461398E-2</v>
      </c>
    </row>
    <row r="15" spans="2:52">
      <c r="B15" s="18" t="s">
        <v>92</v>
      </c>
      <c r="C15" s="21">
        <v>0.57959475479400602</v>
      </c>
      <c r="D15" s="21">
        <v>0.65355781462347895</v>
      </c>
      <c r="E15" s="21">
        <v>0.50928682132573799</v>
      </c>
      <c r="F15" s="21"/>
      <c r="G15" s="21">
        <v>0.57552089052521305</v>
      </c>
      <c r="H15" s="21">
        <v>0.60808179445546895</v>
      </c>
      <c r="I15" s="21">
        <v>0.58179549561590405</v>
      </c>
      <c r="J15" s="21">
        <v>0.56847602961532095</v>
      </c>
      <c r="K15" s="21">
        <v>0.53881318411631995</v>
      </c>
      <c r="L15" s="21">
        <v>0.59367794609100699</v>
      </c>
      <c r="M15" s="21"/>
      <c r="N15" s="21">
        <v>0.68912619065044201</v>
      </c>
      <c r="O15" s="21">
        <v>0.57881657278746901</v>
      </c>
      <c r="P15" s="21">
        <v>0.57735208016852302</v>
      </c>
      <c r="Q15" s="21">
        <v>0.46505177439357898</v>
      </c>
      <c r="R15" s="21"/>
      <c r="S15" s="21">
        <v>0.61506119052308095</v>
      </c>
      <c r="T15" s="21">
        <v>0.52953582918533304</v>
      </c>
      <c r="U15" s="21">
        <v>0.569703588867291</v>
      </c>
      <c r="V15" s="21">
        <v>0.54564376021872696</v>
      </c>
      <c r="W15" s="21">
        <v>0.57032386657591905</v>
      </c>
      <c r="X15" s="21">
        <v>0.58677609330665303</v>
      </c>
      <c r="Y15" s="21">
        <v>0.58957561348031395</v>
      </c>
      <c r="Z15" s="21">
        <v>0.58711953581228404</v>
      </c>
      <c r="AA15" s="21">
        <v>0.58107472693204898</v>
      </c>
      <c r="AB15" s="21">
        <v>0.61083452617621004</v>
      </c>
      <c r="AC15" s="21">
        <v>0.57866512393638903</v>
      </c>
      <c r="AD15" s="21">
        <v>0.62508490438873199</v>
      </c>
      <c r="AE15" s="21"/>
      <c r="AF15" s="21">
        <v>0.54491962665635696</v>
      </c>
      <c r="AG15" s="21">
        <v>0.66788229680653799</v>
      </c>
      <c r="AH15" s="21">
        <v>0.46534911361534698</v>
      </c>
      <c r="AI15" s="21"/>
      <c r="AJ15" s="21">
        <v>0.61388720475188197</v>
      </c>
      <c r="AK15" s="21">
        <v>0.63753608487859803</v>
      </c>
      <c r="AL15" s="21">
        <v>0.65195986119448701</v>
      </c>
      <c r="AM15" s="21">
        <v>0.41920820595178199</v>
      </c>
      <c r="AN15" s="21">
        <v>0.413208630748368</v>
      </c>
      <c r="AO15" s="21"/>
      <c r="AP15" s="21">
        <v>0.64705049011804205</v>
      </c>
      <c r="AQ15" s="21">
        <v>0.63726782734026</v>
      </c>
      <c r="AR15" s="21">
        <v>0.65789304684040095</v>
      </c>
      <c r="AS15" s="21">
        <v>0.516522968106923</v>
      </c>
      <c r="AT15" s="21">
        <v>0.39236429647492899</v>
      </c>
      <c r="AU15" s="21"/>
      <c r="AV15" s="21">
        <v>0.47845806087622</v>
      </c>
      <c r="AW15" s="21">
        <v>0.558889159593986</v>
      </c>
      <c r="AX15" s="21">
        <v>0.65813191387904402</v>
      </c>
      <c r="AY15" s="21">
        <v>0.71422399412898496</v>
      </c>
      <c r="AZ15" s="21">
        <v>0.74262038892425897</v>
      </c>
    </row>
    <row r="16" spans="2:52">
      <c r="B16" s="18" t="s">
        <v>93</v>
      </c>
      <c r="C16" s="21">
        <v>7.1909972263259403E-2</v>
      </c>
      <c r="D16" s="21">
        <v>6.7755192654464197E-2</v>
      </c>
      <c r="E16" s="21">
        <v>7.6414812880733998E-2</v>
      </c>
      <c r="F16" s="21"/>
      <c r="G16" s="21">
        <v>7.9248495276820194E-2</v>
      </c>
      <c r="H16" s="21">
        <v>7.3026283426687502E-2</v>
      </c>
      <c r="I16" s="21">
        <v>7.0305980337438595E-2</v>
      </c>
      <c r="J16" s="21">
        <v>6.7967667109288699E-2</v>
      </c>
      <c r="K16" s="21">
        <v>7.4769610194938302E-2</v>
      </c>
      <c r="L16" s="21">
        <v>6.8707891543304506E-2</v>
      </c>
      <c r="M16" s="21"/>
      <c r="N16" s="21">
        <v>4.8861228648993602E-2</v>
      </c>
      <c r="O16" s="21">
        <v>6.5393531932438201E-2</v>
      </c>
      <c r="P16" s="21">
        <v>8.0801716797663306E-2</v>
      </c>
      <c r="Q16" s="21">
        <v>9.5641843929121895E-2</v>
      </c>
      <c r="R16" s="21"/>
      <c r="S16" s="21">
        <v>6.7337090756933907E-2</v>
      </c>
      <c r="T16" s="21">
        <v>7.6088224417289393E-2</v>
      </c>
      <c r="U16" s="21">
        <v>7.3873902198368105E-2</v>
      </c>
      <c r="V16" s="21">
        <v>8.4716225068382306E-2</v>
      </c>
      <c r="W16" s="21">
        <v>8.06939145707887E-2</v>
      </c>
      <c r="X16" s="21">
        <v>7.0904807226986694E-2</v>
      </c>
      <c r="Y16" s="21">
        <v>6.9955878048086201E-2</v>
      </c>
      <c r="Z16" s="21">
        <v>6.5946706415762099E-2</v>
      </c>
      <c r="AA16" s="21">
        <v>7.2426920182910401E-2</v>
      </c>
      <c r="AB16" s="21">
        <v>5.6682159685268102E-2</v>
      </c>
      <c r="AC16" s="21">
        <v>6.3422407566069205E-2</v>
      </c>
      <c r="AD16" s="21">
        <v>8.5101124535217204E-2</v>
      </c>
      <c r="AE16" s="21"/>
      <c r="AF16" s="21">
        <v>8.7321838258602694E-2</v>
      </c>
      <c r="AG16" s="21">
        <v>4.9390556412039099E-2</v>
      </c>
      <c r="AH16" s="21">
        <v>9.5970118345172703E-2</v>
      </c>
      <c r="AI16" s="21"/>
      <c r="AJ16" s="21">
        <v>6.9730321495637307E-2</v>
      </c>
      <c r="AK16" s="21">
        <v>5.8684734456905599E-2</v>
      </c>
      <c r="AL16" s="21">
        <v>4.4305018672354701E-2</v>
      </c>
      <c r="AM16" s="21">
        <v>0.13773547039782999</v>
      </c>
      <c r="AN16" s="21">
        <v>0.117010932992146</v>
      </c>
      <c r="AO16" s="21"/>
      <c r="AP16" s="21">
        <v>5.9493132626110203E-2</v>
      </c>
      <c r="AQ16" s="21">
        <v>6.1871609120699597E-2</v>
      </c>
      <c r="AR16" s="21">
        <v>5.5733648208863298E-2</v>
      </c>
      <c r="AS16" s="21">
        <v>0.11517970528183701</v>
      </c>
      <c r="AT16" s="21">
        <v>5.2651552776511998E-2</v>
      </c>
      <c r="AU16" s="21"/>
      <c r="AV16" s="21">
        <v>8.2606913043055605E-2</v>
      </c>
      <c r="AW16" s="21">
        <v>6.7267428121231904E-2</v>
      </c>
      <c r="AX16" s="21">
        <v>6.8917662073071206E-2</v>
      </c>
      <c r="AY16" s="21">
        <v>4.6909423384396E-2</v>
      </c>
      <c r="AZ16" s="21">
        <v>5.13988170009642E-2</v>
      </c>
    </row>
    <row r="17" spans="2:52">
      <c r="B17" s="18" t="s">
        <v>94</v>
      </c>
      <c r="C17" s="22">
        <v>0.507684782530746</v>
      </c>
      <c r="D17" s="22">
        <v>0.585802621969015</v>
      </c>
      <c r="E17" s="22">
        <v>0.43287200844500401</v>
      </c>
      <c r="F17" s="22"/>
      <c r="G17" s="22">
        <v>0.49627239524839301</v>
      </c>
      <c r="H17" s="22">
        <v>0.53505551102878202</v>
      </c>
      <c r="I17" s="22">
        <v>0.51148951527846498</v>
      </c>
      <c r="J17" s="22">
        <v>0.50050836250603203</v>
      </c>
      <c r="K17" s="22">
        <v>0.46404357392138101</v>
      </c>
      <c r="L17" s="22">
        <v>0.52497005454770296</v>
      </c>
      <c r="M17" s="22"/>
      <c r="N17" s="22">
        <v>0.640264962001448</v>
      </c>
      <c r="O17" s="22">
        <v>0.51342304085503099</v>
      </c>
      <c r="P17" s="22">
        <v>0.49655036337086</v>
      </c>
      <c r="Q17" s="22">
        <v>0.36940993046445703</v>
      </c>
      <c r="R17" s="22"/>
      <c r="S17" s="22">
        <v>0.547724099766147</v>
      </c>
      <c r="T17" s="22">
        <v>0.45344760476804402</v>
      </c>
      <c r="U17" s="22">
        <v>0.49582968666892202</v>
      </c>
      <c r="V17" s="22">
        <v>0.46092753515034401</v>
      </c>
      <c r="W17" s="22">
        <v>0.48962995200513099</v>
      </c>
      <c r="X17" s="22">
        <v>0.51587128607966604</v>
      </c>
      <c r="Y17" s="22">
        <v>0.51961973543222795</v>
      </c>
      <c r="Z17" s="22">
        <v>0.52117282939652199</v>
      </c>
      <c r="AA17" s="22">
        <v>0.50864780674913901</v>
      </c>
      <c r="AB17" s="22">
        <v>0.55415236649094202</v>
      </c>
      <c r="AC17" s="22">
        <v>0.51524271637032004</v>
      </c>
      <c r="AD17" s="22">
        <v>0.53998377985351498</v>
      </c>
      <c r="AE17" s="22"/>
      <c r="AF17" s="22">
        <v>0.457597788397754</v>
      </c>
      <c r="AG17" s="22">
        <v>0.61849174039449895</v>
      </c>
      <c r="AH17" s="22">
        <v>0.36937899527017398</v>
      </c>
      <c r="AI17" s="22"/>
      <c r="AJ17" s="22">
        <v>0.54415688325624401</v>
      </c>
      <c r="AK17" s="22">
        <v>0.578851350421692</v>
      </c>
      <c r="AL17" s="22">
        <v>0.60765484252213198</v>
      </c>
      <c r="AM17" s="22">
        <v>0.28147273555395202</v>
      </c>
      <c r="AN17" s="22">
        <v>0.29619769775622201</v>
      </c>
      <c r="AO17" s="22"/>
      <c r="AP17" s="22">
        <v>0.58755735749193105</v>
      </c>
      <c r="AQ17" s="22">
        <v>0.57539621821956</v>
      </c>
      <c r="AR17" s="22">
        <v>0.602159398631538</v>
      </c>
      <c r="AS17" s="22">
        <v>0.40134326282508598</v>
      </c>
      <c r="AT17" s="22">
        <v>0.33971274369841697</v>
      </c>
      <c r="AU17" s="22"/>
      <c r="AV17" s="22">
        <v>0.395851147833164</v>
      </c>
      <c r="AW17" s="22">
        <v>0.49162173147275401</v>
      </c>
      <c r="AX17" s="22">
        <v>0.58921425180597298</v>
      </c>
      <c r="AY17" s="22">
        <v>0.667314570744589</v>
      </c>
      <c r="AZ17" s="22">
        <v>0.69122157192329503</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403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0.37224941884678298</v>
      </c>
      <c r="D9" s="17">
        <v>0.40041196527753498</v>
      </c>
      <c r="E9" s="17">
        <v>0.34639640988835102</v>
      </c>
      <c r="F9" s="17"/>
      <c r="G9" s="17">
        <v>0.34468170834871997</v>
      </c>
      <c r="H9" s="17">
        <v>0.37053069403917399</v>
      </c>
      <c r="I9" s="17">
        <v>0.34103835147816403</v>
      </c>
      <c r="J9" s="17">
        <v>0.32499534191292101</v>
      </c>
      <c r="K9" s="17">
        <v>0.40353836111515701</v>
      </c>
      <c r="L9" s="17">
        <v>0.43480042054254198</v>
      </c>
      <c r="M9" s="17"/>
      <c r="N9" s="17">
        <v>0.45180974570801902</v>
      </c>
      <c r="O9" s="17">
        <v>0.39029076510801902</v>
      </c>
      <c r="P9" s="17">
        <v>0.32602550870533498</v>
      </c>
      <c r="Q9" s="17">
        <v>0.30862011875165402</v>
      </c>
      <c r="R9" s="17"/>
      <c r="S9" s="17">
        <v>0.37312317667390599</v>
      </c>
      <c r="T9" s="17">
        <v>0.36151130749723098</v>
      </c>
      <c r="U9" s="17">
        <v>0.386859076304784</v>
      </c>
      <c r="V9" s="17">
        <v>0.35049300482177997</v>
      </c>
      <c r="W9" s="17">
        <v>0.36314713936880999</v>
      </c>
      <c r="X9" s="17">
        <v>0.383043796341762</v>
      </c>
      <c r="Y9" s="17">
        <v>0.34445161543064501</v>
      </c>
      <c r="Z9" s="17">
        <v>0.30683044393377501</v>
      </c>
      <c r="AA9" s="17">
        <v>0.40116854330232898</v>
      </c>
      <c r="AB9" s="17">
        <v>0.38663913649482501</v>
      </c>
      <c r="AC9" s="17">
        <v>0.365298392503912</v>
      </c>
      <c r="AD9" s="17">
        <v>0.45360388152257702</v>
      </c>
      <c r="AE9" s="17"/>
      <c r="AF9" s="17">
        <v>0.359115218166703</v>
      </c>
      <c r="AG9" s="17">
        <v>0.41051134304096398</v>
      </c>
      <c r="AH9" s="17">
        <v>0.31170331254063999</v>
      </c>
      <c r="AI9" s="17"/>
      <c r="AJ9" s="17">
        <v>0.38857000286130799</v>
      </c>
      <c r="AK9" s="17">
        <v>0.37772924407844599</v>
      </c>
      <c r="AL9" s="17">
        <v>0.42935954574156399</v>
      </c>
      <c r="AM9" s="17">
        <v>0.24834269707180601</v>
      </c>
      <c r="AN9" s="17">
        <v>0.30000445060097902</v>
      </c>
      <c r="AO9" s="17"/>
      <c r="AP9" s="17">
        <v>0.39379364824399898</v>
      </c>
      <c r="AQ9" s="17">
        <v>0.39640051667359999</v>
      </c>
      <c r="AR9" s="17">
        <v>0.45175119969914301</v>
      </c>
      <c r="AS9" s="17">
        <v>0.33494300412789402</v>
      </c>
      <c r="AT9" s="17">
        <v>0.278774885005104</v>
      </c>
      <c r="AU9" s="17"/>
      <c r="AV9" s="17">
        <v>0.30608579771896899</v>
      </c>
      <c r="AW9" s="17">
        <v>0.35427152725126898</v>
      </c>
      <c r="AX9" s="17">
        <v>0.41180930654918702</v>
      </c>
      <c r="AY9" s="17">
        <v>0.479292988503706</v>
      </c>
      <c r="AZ9" s="17">
        <v>0.49915298737123198</v>
      </c>
    </row>
    <row r="10" spans="2:52">
      <c r="B10" s="18" t="s">
        <v>88</v>
      </c>
      <c r="C10" s="17">
        <v>0.44657491698861301</v>
      </c>
      <c r="D10" s="17">
        <v>0.44367714181974699</v>
      </c>
      <c r="E10" s="17">
        <v>0.449533136364759</v>
      </c>
      <c r="F10" s="17"/>
      <c r="G10" s="17">
        <v>0.42289265974846002</v>
      </c>
      <c r="H10" s="17">
        <v>0.41348480614731298</v>
      </c>
      <c r="I10" s="17">
        <v>0.44735450776993702</v>
      </c>
      <c r="J10" s="17">
        <v>0.48907600739090101</v>
      </c>
      <c r="K10" s="17">
        <v>0.450719287603425</v>
      </c>
      <c r="L10" s="17">
        <v>0.451384279343857</v>
      </c>
      <c r="M10" s="17"/>
      <c r="N10" s="17">
        <v>0.439627432736307</v>
      </c>
      <c r="O10" s="17">
        <v>0.44831212165523099</v>
      </c>
      <c r="P10" s="17">
        <v>0.47736736054787499</v>
      </c>
      <c r="Q10" s="17">
        <v>0.425614893427671</v>
      </c>
      <c r="R10" s="17"/>
      <c r="S10" s="17">
        <v>0.41816632741251802</v>
      </c>
      <c r="T10" s="17">
        <v>0.46236261705969001</v>
      </c>
      <c r="U10" s="17">
        <v>0.45550260658138603</v>
      </c>
      <c r="V10" s="17">
        <v>0.48196133096986199</v>
      </c>
      <c r="W10" s="17">
        <v>0.43950776921398799</v>
      </c>
      <c r="X10" s="17">
        <v>0.40375289078864002</v>
      </c>
      <c r="Y10" s="17">
        <v>0.47705018858870402</v>
      </c>
      <c r="Z10" s="17">
        <v>0.51334457384486998</v>
      </c>
      <c r="AA10" s="17">
        <v>0.41417816824799603</v>
      </c>
      <c r="AB10" s="17">
        <v>0.46890751458083901</v>
      </c>
      <c r="AC10" s="17">
        <v>0.49520462367234003</v>
      </c>
      <c r="AD10" s="17">
        <v>0.32617308191154798</v>
      </c>
      <c r="AE10" s="17"/>
      <c r="AF10" s="17">
        <v>0.46149275114153898</v>
      </c>
      <c r="AG10" s="17">
        <v>0.45802649053484701</v>
      </c>
      <c r="AH10" s="17">
        <v>0.41774421303841802</v>
      </c>
      <c r="AI10" s="17"/>
      <c r="AJ10" s="17">
        <v>0.47096010535150601</v>
      </c>
      <c r="AK10" s="17">
        <v>0.458374991609938</v>
      </c>
      <c r="AL10" s="17">
        <v>0.45026649432332799</v>
      </c>
      <c r="AM10" s="17">
        <v>0.41270235756881402</v>
      </c>
      <c r="AN10" s="17">
        <v>0.41321869729794097</v>
      </c>
      <c r="AO10" s="17"/>
      <c r="AP10" s="17">
        <v>0.482974793510342</v>
      </c>
      <c r="AQ10" s="17">
        <v>0.44997451929059401</v>
      </c>
      <c r="AR10" s="17">
        <v>0.42925418773044999</v>
      </c>
      <c r="AS10" s="17">
        <v>0.45354168852807403</v>
      </c>
      <c r="AT10" s="17">
        <v>0.44383283484006403</v>
      </c>
      <c r="AU10" s="17"/>
      <c r="AV10" s="17">
        <v>0.44856890836668301</v>
      </c>
      <c r="AW10" s="17">
        <v>0.47577683775483398</v>
      </c>
      <c r="AX10" s="17">
        <v>0.448616294355284</v>
      </c>
      <c r="AY10" s="17">
        <v>0.39642609354084102</v>
      </c>
      <c r="AZ10" s="17">
        <v>0.41551638446122802</v>
      </c>
    </row>
    <row r="11" spans="2:52">
      <c r="B11" s="18" t="s">
        <v>89</v>
      </c>
      <c r="C11" s="17">
        <v>0.113957930586975</v>
      </c>
      <c r="D11" s="17">
        <v>0.101825543867462</v>
      </c>
      <c r="E11" s="17">
        <v>0.12519478597244801</v>
      </c>
      <c r="F11" s="17"/>
      <c r="G11" s="17">
        <v>0.142059654370878</v>
      </c>
      <c r="H11" s="17">
        <v>0.135261464966726</v>
      </c>
      <c r="I11" s="17">
        <v>0.11738394516784301</v>
      </c>
      <c r="J11" s="17">
        <v>0.123930556167588</v>
      </c>
      <c r="K11" s="17">
        <v>9.2519905640105302E-2</v>
      </c>
      <c r="L11" s="17">
        <v>8.1384043253962299E-2</v>
      </c>
      <c r="M11" s="17"/>
      <c r="N11" s="17">
        <v>7.3378991863965501E-2</v>
      </c>
      <c r="O11" s="17">
        <v>0.10180513615938</v>
      </c>
      <c r="P11" s="17">
        <v>0.12735926497859101</v>
      </c>
      <c r="Q11" s="17">
        <v>0.15805491766485999</v>
      </c>
      <c r="R11" s="17"/>
      <c r="S11" s="17">
        <v>0.122556766002597</v>
      </c>
      <c r="T11" s="17">
        <v>0.10218973726023201</v>
      </c>
      <c r="U11" s="17">
        <v>0.10659534749133499</v>
      </c>
      <c r="V11" s="17">
        <v>0.103295746382582</v>
      </c>
      <c r="W11" s="17">
        <v>0.12782744066087201</v>
      </c>
      <c r="X11" s="17">
        <v>0.13924730495809701</v>
      </c>
      <c r="Y11" s="17">
        <v>0.103217373517329</v>
      </c>
      <c r="Z11" s="17">
        <v>0.122121008071962</v>
      </c>
      <c r="AA11" s="17">
        <v>0.121830620250967</v>
      </c>
      <c r="AB11" s="17">
        <v>9.3100011392375698E-2</v>
      </c>
      <c r="AC11" s="17">
        <v>0.114684217652943</v>
      </c>
      <c r="AD11" s="17">
        <v>0.11846454948266499</v>
      </c>
      <c r="AE11" s="17"/>
      <c r="AF11" s="17">
        <v>0.12600214386174999</v>
      </c>
      <c r="AG11" s="17">
        <v>8.8600447389613202E-2</v>
      </c>
      <c r="AH11" s="17">
        <v>0.13896512303272199</v>
      </c>
      <c r="AI11" s="17"/>
      <c r="AJ11" s="17">
        <v>0.10326409359961899</v>
      </c>
      <c r="AK11" s="17">
        <v>0.106759433318144</v>
      </c>
      <c r="AL11" s="17">
        <v>7.3122384954581301E-2</v>
      </c>
      <c r="AM11" s="17">
        <v>0.26658380065896797</v>
      </c>
      <c r="AN11" s="17">
        <v>0.14597051316059201</v>
      </c>
      <c r="AO11" s="17"/>
      <c r="AP11" s="17">
        <v>9.2823429030304994E-2</v>
      </c>
      <c r="AQ11" s="17">
        <v>0.102591402055735</v>
      </c>
      <c r="AR11" s="17">
        <v>6.63710034592562E-2</v>
      </c>
      <c r="AS11" s="17">
        <v>0.157345946260083</v>
      </c>
      <c r="AT11" s="17">
        <v>0.134622008868721</v>
      </c>
      <c r="AU11" s="17"/>
      <c r="AV11" s="17">
        <v>0.15587025676399199</v>
      </c>
      <c r="AW11" s="17">
        <v>0.10805401671879</v>
      </c>
      <c r="AX11" s="17">
        <v>9.4743714366128398E-2</v>
      </c>
      <c r="AY11" s="17">
        <v>8.3806686501933902E-2</v>
      </c>
      <c r="AZ11" s="17">
        <v>5.0636973870842102E-2</v>
      </c>
    </row>
    <row r="12" spans="2:52">
      <c r="B12" s="18" t="s">
        <v>90</v>
      </c>
      <c r="C12" s="17">
        <v>1.68011240791789E-2</v>
      </c>
      <c r="D12" s="17">
        <v>1.8505791523763901E-2</v>
      </c>
      <c r="E12" s="17">
        <v>1.5243898550597899E-2</v>
      </c>
      <c r="F12" s="17"/>
      <c r="G12" s="17">
        <v>3.5881412094365503E-2</v>
      </c>
      <c r="H12" s="17">
        <v>2.1809946189845299E-2</v>
      </c>
      <c r="I12" s="17">
        <v>2.3572359403987501E-2</v>
      </c>
      <c r="J12" s="17">
        <v>6.3634556867941403E-3</v>
      </c>
      <c r="K12" s="17">
        <v>6.7093941706024701E-3</v>
      </c>
      <c r="L12" s="17">
        <v>9.7602392283052796E-3</v>
      </c>
      <c r="M12" s="17"/>
      <c r="N12" s="17">
        <v>1.12464614214026E-2</v>
      </c>
      <c r="O12" s="17">
        <v>1.22472521964086E-2</v>
      </c>
      <c r="P12" s="17">
        <v>2.6782531273587699E-2</v>
      </c>
      <c r="Q12" s="17">
        <v>1.8955176727658798E-2</v>
      </c>
      <c r="R12" s="17"/>
      <c r="S12" s="17">
        <v>3.6545587091939599E-2</v>
      </c>
      <c r="T12" s="17">
        <v>7.2945477422993801E-3</v>
      </c>
      <c r="U12" s="17">
        <v>1.61582044641785E-2</v>
      </c>
      <c r="V12" s="17">
        <v>1.1798489278037E-2</v>
      </c>
      <c r="W12" s="17">
        <v>1.5112000386036399E-2</v>
      </c>
      <c r="X12" s="17">
        <v>2.0627696185969699E-2</v>
      </c>
      <c r="Y12" s="17">
        <v>1.0967009303377E-2</v>
      </c>
      <c r="Z12" s="17">
        <v>1.7018262836040399E-2</v>
      </c>
      <c r="AA12" s="17">
        <v>1.8466769865551999E-2</v>
      </c>
      <c r="AB12" s="17">
        <v>1.4927969510486701E-2</v>
      </c>
      <c r="AC12" s="17">
        <v>0</v>
      </c>
      <c r="AD12" s="17">
        <v>1.7823193549173E-2</v>
      </c>
      <c r="AE12" s="17"/>
      <c r="AF12" s="17">
        <v>1.46025306821672E-2</v>
      </c>
      <c r="AG12" s="17">
        <v>1.2925341500231601E-2</v>
      </c>
      <c r="AH12" s="17">
        <v>2.0346015645721E-2</v>
      </c>
      <c r="AI12" s="17"/>
      <c r="AJ12" s="17">
        <v>9.2953841972677701E-3</v>
      </c>
      <c r="AK12" s="17">
        <v>2.2440159654827398E-2</v>
      </c>
      <c r="AL12" s="17">
        <v>1.5451687182121299E-2</v>
      </c>
      <c r="AM12" s="17">
        <v>3.8587215703644803E-2</v>
      </c>
      <c r="AN12" s="17">
        <v>1.31147966625482E-2</v>
      </c>
      <c r="AO12" s="17"/>
      <c r="AP12" s="17">
        <v>1.11977293071433E-2</v>
      </c>
      <c r="AQ12" s="17">
        <v>2.24078032214363E-2</v>
      </c>
      <c r="AR12" s="17">
        <v>1.86668300660708E-2</v>
      </c>
      <c r="AS12" s="17">
        <v>1.33327735811864E-2</v>
      </c>
      <c r="AT12" s="17">
        <v>1.51495864117909E-2</v>
      </c>
      <c r="AU12" s="17"/>
      <c r="AV12" s="17">
        <v>1.9898715433565601E-2</v>
      </c>
      <c r="AW12" s="17">
        <v>1.02870080210593E-2</v>
      </c>
      <c r="AX12" s="17">
        <v>1.44405835743122E-2</v>
      </c>
      <c r="AY12" s="17">
        <v>1.1673032743608799E-2</v>
      </c>
      <c r="AZ12" s="17">
        <v>2.2104591542766502E-2</v>
      </c>
    </row>
    <row r="13" spans="2:52">
      <c r="B13" s="18" t="s">
        <v>91</v>
      </c>
      <c r="C13" s="17">
        <v>9.8376716789032002E-3</v>
      </c>
      <c r="D13" s="17">
        <v>8.8569046040120197E-3</v>
      </c>
      <c r="E13" s="17">
        <v>1.08562095449678E-2</v>
      </c>
      <c r="F13" s="17"/>
      <c r="G13" s="17">
        <v>1.5729322574828099E-2</v>
      </c>
      <c r="H13" s="17">
        <v>1.05811542386515E-2</v>
      </c>
      <c r="I13" s="17">
        <v>1.72824414378746E-2</v>
      </c>
      <c r="J13" s="17">
        <v>7.9370749148725203E-3</v>
      </c>
      <c r="K13" s="17">
        <v>7.9345756970872205E-3</v>
      </c>
      <c r="L13" s="17">
        <v>2.06738828361955E-3</v>
      </c>
      <c r="M13" s="17"/>
      <c r="N13" s="17">
        <v>5.0178359359713404E-3</v>
      </c>
      <c r="O13" s="17">
        <v>1.3141907025253601E-2</v>
      </c>
      <c r="P13" s="17">
        <v>9.4949733580324703E-3</v>
      </c>
      <c r="Q13" s="17">
        <v>1.2024398036668301E-2</v>
      </c>
      <c r="R13" s="17"/>
      <c r="S13" s="17">
        <v>1.25794815727729E-2</v>
      </c>
      <c r="T13" s="17">
        <v>1.42520996967689E-2</v>
      </c>
      <c r="U13" s="17">
        <v>3.2441999967712299E-3</v>
      </c>
      <c r="V13" s="17">
        <v>0</v>
      </c>
      <c r="W13" s="17">
        <v>9.9562705008988603E-3</v>
      </c>
      <c r="X13" s="17">
        <v>9.0157470882756708E-3</v>
      </c>
      <c r="Y13" s="17">
        <v>6.6406612564623999E-3</v>
      </c>
      <c r="Z13" s="17">
        <v>1.12446134606117E-2</v>
      </c>
      <c r="AA13" s="17">
        <v>1.5522840260843E-2</v>
      </c>
      <c r="AB13" s="17">
        <v>1.2746968883724501E-2</v>
      </c>
      <c r="AC13" s="17">
        <v>6.2684066085155303E-3</v>
      </c>
      <c r="AD13" s="17">
        <v>1.02242001395458E-2</v>
      </c>
      <c r="AE13" s="17"/>
      <c r="AF13" s="17">
        <v>1.01570948416034E-2</v>
      </c>
      <c r="AG13" s="17">
        <v>6.2008082786702704E-3</v>
      </c>
      <c r="AH13" s="17">
        <v>1.4705350244431601E-2</v>
      </c>
      <c r="AI13" s="17"/>
      <c r="AJ13" s="17">
        <v>8.1713303790795395E-3</v>
      </c>
      <c r="AK13" s="17">
        <v>6.6651711189000601E-3</v>
      </c>
      <c r="AL13" s="17">
        <v>6.4687836161274404E-3</v>
      </c>
      <c r="AM13" s="17">
        <v>1.7371718107886801E-2</v>
      </c>
      <c r="AN13" s="17">
        <v>1.2667071201877499E-2</v>
      </c>
      <c r="AO13" s="17"/>
      <c r="AP13" s="17">
        <v>4.3490555159681104E-3</v>
      </c>
      <c r="AQ13" s="17">
        <v>5.5524450142556501E-3</v>
      </c>
      <c r="AR13" s="17">
        <v>1.02981518290098E-2</v>
      </c>
      <c r="AS13" s="17">
        <v>1.6413937239010402E-2</v>
      </c>
      <c r="AT13" s="17">
        <v>1.1740733883934699E-2</v>
      </c>
      <c r="AU13" s="17"/>
      <c r="AV13" s="17">
        <v>9.8069653498804397E-3</v>
      </c>
      <c r="AW13" s="17">
        <v>1.1944485395915701E-2</v>
      </c>
      <c r="AX13" s="17">
        <v>6.9468036726878096E-3</v>
      </c>
      <c r="AY13" s="17">
        <v>7.5816703305132196E-3</v>
      </c>
      <c r="AZ13" s="17">
        <v>1.25890627539314E-2</v>
      </c>
    </row>
    <row r="14" spans="2:52">
      <c r="B14" s="18" t="s">
        <v>61</v>
      </c>
      <c r="C14" s="17">
        <v>4.0578937819546697E-2</v>
      </c>
      <c r="D14" s="17">
        <v>2.6722652907479799E-2</v>
      </c>
      <c r="E14" s="17">
        <v>5.2775559678876899E-2</v>
      </c>
      <c r="F14" s="17"/>
      <c r="G14" s="17">
        <v>3.8755242862747799E-2</v>
      </c>
      <c r="H14" s="17">
        <v>4.8331934418289799E-2</v>
      </c>
      <c r="I14" s="17">
        <v>5.3368394742194701E-2</v>
      </c>
      <c r="J14" s="17">
        <v>4.7697563926923398E-2</v>
      </c>
      <c r="K14" s="17">
        <v>3.8578475773623201E-2</v>
      </c>
      <c r="L14" s="17">
        <v>2.0603629347713901E-2</v>
      </c>
      <c r="M14" s="17"/>
      <c r="N14" s="17">
        <v>1.8919532334334799E-2</v>
      </c>
      <c r="O14" s="17">
        <v>3.4202817855707897E-2</v>
      </c>
      <c r="P14" s="17">
        <v>3.2970361136578703E-2</v>
      </c>
      <c r="Q14" s="17">
        <v>7.67304953914872E-2</v>
      </c>
      <c r="R14" s="17"/>
      <c r="S14" s="17">
        <v>3.7028661246266699E-2</v>
      </c>
      <c r="T14" s="17">
        <v>5.2389690743778201E-2</v>
      </c>
      <c r="U14" s="17">
        <v>3.16405651615453E-2</v>
      </c>
      <c r="V14" s="17">
        <v>5.2451428547739098E-2</v>
      </c>
      <c r="W14" s="17">
        <v>4.4449379869394498E-2</v>
      </c>
      <c r="X14" s="17">
        <v>4.4312564637254602E-2</v>
      </c>
      <c r="Y14" s="17">
        <v>5.7673151903482503E-2</v>
      </c>
      <c r="Z14" s="17">
        <v>2.9441097852741099E-2</v>
      </c>
      <c r="AA14" s="17">
        <v>2.8833058072313501E-2</v>
      </c>
      <c r="AB14" s="17">
        <v>2.3678399137748302E-2</v>
      </c>
      <c r="AC14" s="17">
        <v>1.85443595622896E-2</v>
      </c>
      <c r="AD14" s="17">
        <v>7.37110933944915E-2</v>
      </c>
      <c r="AE14" s="17"/>
      <c r="AF14" s="17">
        <v>2.8630261306238001E-2</v>
      </c>
      <c r="AG14" s="17">
        <v>2.3735569255674001E-2</v>
      </c>
      <c r="AH14" s="17">
        <v>9.65359854980673E-2</v>
      </c>
      <c r="AI14" s="17"/>
      <c r="AJ14" s="17">
        <v>1.9739083611219E-2</v>
      </c>
      <c r="AK14" s="17">
        <v>2.80310002197443E-2</v>
      </c>
      <c r="AL14" s="17">
        <v>2.53311041822782E-2</v>
      </c>
      <c r="AM14" s="17">
        <v>1.64122108888805E-2</v>
      </c>
      <c r="AN14" s="17">
        <v>0.11502447107606301</v>
      </c>
      <c r="AO14" s="17"/>
      <c r="AP14" s="17">
        <v>1.4861344392241901E-2</v>
      </c>
      <c r="AQ14" s="17">
        <v>2.3073313744379001E-2</v>
      </c>
      <c r="AR14" s="17">
        <v>2.3658627216069501E-2</v>
      </c>
      <c r="AS14" s="17">
        <v>2.4422650263752701E-2</v>
      </c>
      <c r="AT14" s="17">
        <v>0.11587995099038501</v>
      </c>
      <c r="AU14" s="17"/>
      <c r="AV14" s="17">
        <v>5.9769356366910803E-2</v>
      </c>
      <c r="AW14" s="17">
        <v>3.9666124858131403E-2</v>
      </c>
      <c r="AX14" s="17">
        <v>2.34432974824006E-2</v>
      </c>
      <c r="AY14" s="17">
        <v>2.12195283793968E-2</v>
      </c>
      <c r="AZ14" s="17">
        <v>0</v>
      </c>
    </row>
    <row r="15" spans="2:52">
      <c r="B15" s="18" t="s">
        <v>92</v>
      </c>
      <c r="C15" s="21">
        <v>0.81882433583539604</v>
      </c>
      <c r="D15" s="21">
        <v>0.84408910709728202</v>
      </c>
      <c r="E15" s="21">
        <v>0.79592954625310997</v>
      </c>
      <c r="F15" s="21"/>
      <c r="G15" s="21">
        <v>0.76757436809718005</v>
      </c>
      <c r="H15" s="21">
        <v>0.78401550018648702</v>
      </c>
      <c r="I15" s="21">
        <v>0.78839285924810099</v>
      </c>
      <c r="J15" s="21">
        <v>0.81407134930382197</v>
      </c>
      <c r="K15" s="21">
        <v>0.85425764871858201</v>
      </c>
      <c r="L15" s="21">
        <v>0.88618469988639903</v>
      </c>
      <c r="M15" s="21"/>
      <c r="N15" s="21">
        <v>0.89143717844432602</v>
      </c>
      <c r="O15" s="21">
        <v>0.83860288676325001</v>
      </c>
      <c r="P15" s="21">
        <v>0.80339286925320996</v>
      </c>
      <c r="Q15" s="21">
        <v>0.73423501217932496</v>
      </c>
      <c r="R15" s="21"/>
      <c r="S15" s="21">
        <v>0.79128950408642396</v>
      </c>
      <c r="T15" s="21">
        <v>0.82387392455692099</v>
      </c>
      <c r="U15" s="21">
        <v>0.84236168288616997</v>
      </c>
      <c r="V15" s="21">
        <v>0.83245433579164196</v>
      </c>
      <c r="W15" s="21">
        <v>0.80265490858279798</v>
      </c>
      <c r="X15" s="21">
        <v>0.78679668713040296</v>
      </c>
      <c r="Y15" s="21">
        <v>0.82150180401934902</v>
      </c>
      <c r="Z15" s="21">
        <v>0.82017501777864499</v>
      </c>
      <c r="AA15" s="21">
        <v>0.81534671155032501</v>
      </c>
      <c r="AB15" s="21">
        <v>0.85554665107566497</v>
      </c>
      <c r="AC15" s="21">
        <v>0.86050301617625202</v>
      </c>
      <c r="AD15" s="21">
        <v>0.77977696343412495</v>
      </c>
      <c r="AE15" s="21"/>
      <c r="AF15" s="21">
        <v>0.82060796930824198</v>
      </c>
      <c r="AG15" s="21">
        <v>0.86853783357581105</v>
      </c>
      <c r="AH15" s="21">
        <v>0.72944752557905801</v>
      </c>
      <c r="AI15" s="21"/>
      <c r="AJ15" s="21">
        <v>0.85953010821281495</v>
      </c>
      <c r="AK15" s="21">
        <v>0.83610423568838399</v>
      </c>
      <c r="AL15" s="21">
        <v>0.87962604006489198</v>
      </c>
      <c r="AM15" s="21">
        <v>0.66104505464062002</v>
      </c>
      <c r="AN15" s="21">
        <v>0.71322314789891905</v>
      </c>
      <c r="AO15" s="21"/>
      <c r="AP15" s="21">
        <v>0.87676844175434199</v>
      </c>
      <c r="AQ15" s="21">
        <v>0.84637503596419394</v>
      </c>
      <c r="AR15" s="21">
        <v>0.881005387429594</v>
      </c>
      <c r="AS15" s="21">
        <v>0.78848469265596799</v>
      </c>
      <c r="AT15" s="21">
        <v>0.72260771984516803</v>
      </c>
      <c r="AU15" s="21"/>
      <c r="AV15" s="21">
        <v>0.75465470608565099</v>
      </c>
      <c r="AW15" s="21">
        <v>0.83004836500610302</v>
      </c>
      <c r="AX15" s="21">
        <v>0.86042560090447096</v>
      </c>
      <c r="AY15" s="21">
        <v>0.87571908204454696</v>
      </c>
      <c r="AZ15" s="21">
        <v>0.91466937183246</v>
      </c>
    </row>
    <row r="16" spans="2:52">
      <c r="B16" s="18" t="s">
        <v>93</v>
      </c>
      <c r="C16" s="21">
        <v>2.66387957580821E-2</v>
      </c>
      <c r="D16" s="21">
        <v>2.73626961277759E-2</v>
      </c>
      <c r="E16" s="21">
        <v>2.6100108095565702E-2</v>
      </c>
      <c r="F16" s="21"/>
      <c r="G16" s="21">
        <v>5.1610734669193498E-2</v>
      </c>
      <c r="H16" s="21">
        <v>3.23911004284968E-2</v>
      </c>
      <c r="I16" s="21">
        <v>4.0854800841862098E-2</v>
      </c>
      <c r="J16" s="21">
        <v>1.43005306016667E-2</v>
      </c>
      <c r="K16" s="21">
        <v>1.4643969867689699E-2</v>
      </c>
      <c r="L16" s="21">
        <v>1.18276275119248E-2</v>
      </c>
      <c r="M16" s="21"/>
      <c r="N16" s="21">
        <v>1.6264297357373898E-2</v>
      </c>
      <c r="O16" s="21">
        <v>2.53891592216622E-2</v>
      </c>
      <c r="P16" s="21">
        <v>3.6277504631620099E-2</v>
      </c>
      <c r="Q16" s="21">
        <v>3.0979574764327101E-2</v>
      </c>
      <c r="R16" s="21"/>
      <c r="S16" s="21">
        <v>4.9125068664712501E-2</v>
      </c>
      <c r="T16" s="21">
        <v>2.1546647439068301E-2</v>
      </c>
      <c r="U16" s="21">
        <v>1.94024044609497E-2</v>
      </c>
      <c r="V16" s="21">
        <v>1.1798489278037E-2</v>
      </c>
      <c r="W16" s="21">
        <v>2.50682708869353E-2</v>
      </c>
      <c r="X16" s="21">
        <v>2.9643443274245399E-2</v>
      </c>
      <c r="Y16" s="21">
        <v>1.7607670559839399E-2</v>
      </c>
      <c r="Z16" s="21">
        <v>2.8262876296652101E-2</v>
      </c>
      <c r="AA16" s="21">
        <v>3.3989610126395002E-2</v>
      </c>
      <c r="AB16" s="21">
        <v>2.7674938394211201E-2</v>
      </c>
      <c r="AC16" s="21">
        <v>6.2684066085155303E-3</v>
      </c>
      <c r="AD16" s="21">
        <v>2.80473936887187E-2</v>
      </c>
      <c r="AE16" s="21"/>
      <c r="AF16" s="21">
        <v>2.47596255237706E-2</v>
      </c>
      <c r="AG16" s="21">
        <v>1.91261497789019E-2</v>
      </c>
      <c r="AH16" s="21">
        <v>3.5051365890152598E-2</v>
      </c>
      <c r="AI16" s="21"/>
      <c r="AJ16" s="21">
        <v>1.7466714576347301E-2</v>
      </c>
      <c r="AK16" s="21">
        <v>2.9105330773727501E-2</v>
      </c>
      <c r="AL16" s="21">
        <v>2.1920470798248801E-2</v>
      </c>
      <c r="AM16" s="21">
        <v>5.5958933811531601E-2</v>
      </c>
      <c r="AN16" s="21">
        <v>2.5781867864425701E-2</v>
      </c>
      <c r="AO16" s="21"/>
      <c r="AP16" s="21">
        <v>1.5546784823111399E-2</v>
      </c>
      <c r="AQ16" s="21">
        <v>2.7960248235692001E-2</v>
      </c>
      <c r="AR16" s="21">
        <v>2.8964981895080601E-2</v>
      </c>
      <c r="AS16" s="21">
        <v>2.9746710820196798E-2</v>
      </c>
      <c r="AT16" s="21">
        <v>2.6890320295725599E-2</v>
      </c>
      <c r="AU16" s="21"/>
      <c r="AV16" s="21">
        <v>2.9705680783446101E-2</v>
      </c>
      <c r="AW16" s="21">
        <v>2.2231493416975001E-2</v>
      </c>
      <c r="AX16" s="21">
        <v>2.1387387247000001E-2</v>
      </c>
      <c r="AY16" s="21">
        <v>1.9254703074122002E-2</v>
      </c>
      <c r="AZ16" s="21">
        <v>3.4693654296697997E-2</v>
      </c>
    </row>
    <row r="17" spans="2:52">
      <c r="B17" s="18" t="s">
        <v>94</v>
      </c>
      <c r="C17" s="22">
        <v>0.79218554007731401</v>
      </c>
      <c r="D17" s="22">
        <v>0.81672641096950604</v>
      </c>
      <c r="E17" s="22">
        <v>0.76982943815754401</v>
      </c>
      <c r="F17" s="22"/>
      <c r="G17" s="22">
        <v>0.71596363342798697</v>
      </c>
      <c r="H17" s="22">
        <v>0.75162439975799</v>
      </c>
      <c r="I17" s="22">
        <v>0.74753805840623899</v>
      </c>
      <c r="J17" s="22">
        <v>0.79977081870215505</v>
      </c>
      <c r="K17" s="22">
        <v>0.839613678850892</v>
      </c>
      <c r="L17" s="22">
        <v>0.87435707237447402</v>
      </c>
      <c r="M17" s="22"/>
      <c r="N17" s="22">
        <v>0.87517288108695201</v>
      </c>
      <c r="O17" s="22">
        <v>0.81321372754158805</v>
      </c>
      <c r="P17" s="22">
        <v>0.76711536462159002</v>
      </c>
      <c r="Q17" s="22">
        <v>0.70325543741499796</v>
      </c>
      <c r="R17" s="22"/>
      <c r="S17" s="22">
        <v>0.74216443542171195</v>
      </c>
      <c r="T17" s="22">
        <v>0.80232727711785301</v>
      </c>
      <c r="U17" s="22">
        <v>0.82295927842522099</v>
      </c>
      <c r="V17" s="22">
        <v>0.82065584651360501</v>
      </c>
      <c r="W17" s="22">
        <v>0.777586637695863</v>
      </c>
      <c r="X17" s="22">
        <v>0.75715324385615701</v>
      </c>
      <c r="Y17" s="22">
        <v>0.803894133459509</v>
      </c>
      <c r="Z17" s="22">
        <v>0.79191214148199296</v>
      </c>
      <c r="AA17" s="22">
        <v>0.78135710142393</v>
      </c>
      <c r="AB17" s="22">
        <v>0.82787171268145299</v>
      </c>
      <c r="AC17" s="22">
        <v>0.854234609567736</v>
      </c>
      <c r="AD17" s="22">
        <v>0.75172956974540595</v>
      </c>
      <c r="AE17" s="22"/>
      <c r="AF17" s="22">
        <v>0.795848343784471</v>
      </c>
      <c r="AG17" s="22">
        <v>0.84941168379690901</v>
      </c>
      <c r="AH17" s="22">
        <v>0.694396159688906</v>
      </c>
      <c r="AI17" s="22"/>
      <c r="AJ17" s="22">
        <v>0.84206339363646698</v>
      </c>
      <c r="AK17" s="22">
        <v>0.80699890491465598</v>
      </c>
      <c r="AL17" s="22">
        <v>0.85770556926664299</v>
      </c>
      <c r="AM17" s="22">
        <v>0.60508612082908797</v>
      </c>
      <c r="AN17" s="22">
        <v>0.68744128003449401</v>
      </c>
      <c r="AO17" s="22"/>
      <c r="AP17" s="22">
        <v>0.86122165693122998</v>
      </c>
      <c r="AQ17" s="22">
        <v>0.81841478772850196</v>
      </c>
      <c r="AR17" s="22">
        <v>0.85204040553451299</v>
      </c>
      <c r="AS17" s="22">
        <v>0.75873798183577101</v>
      </c>
      <c r="AT17" s="22">
        <v>0.69571739954944201</v>
      </c>
      <c r="AU17" s="22"/>
      <c r="AV17" s="22">
        <v>0.72494902530220495</v>
      </c>
      <c r="AW17" s="22">
        <v>0.80781687158912796</v>
      </c>
      <c r="AX17" s="22">
        <v>0.839038213657471</v>
      </c>
      <c r="AY17" s="22">
        <v>0.85646437897042504</v>
      </c>
      <c r="AZ17" s="22">
        <v>0.87997571753576198</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404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0.16698317643899099</v>
      </c>
      <c r="D9" s="17">
        <v>0.206871563268336</v>
      </c>
      <c r="E9" s="17">
        <v>0.12912327438054799</v>
      </c>
      <c r="F9" s="17"/>
      <c r="G9" s="17">
        <v>0.17392350429397899</v>
      </c>
      <c r="H9" s="17">
        <v>0.215647108966384</v>
      </c>
      <c r="I9" s="17">
        <v>0.188693583396151</v>
      </c>
      <c r="J9" s="17">
        <v>0.13697180371709899</v>
      </c>
      <c r="K9" s="17">
        <v>0.13452976894282201</v>
      </c>
      <c r="L9" s="17">
        <v>0.15113394874560401</v>
      </c>
      <c r="M9" s="17"/>
      <c r="N9" s="17">
        <v>0.22386858707937399</v>
      </c>
      <c r="O9" s="17">
        <v>0.158463422753026</v>
      </c>
      <c r="P9" s="17">
        <v>0.15889472992981399</v>
      </c>
      <c r="Q9" s="17">
        <v>0.12155590201591999</v>
      </c>
      <c r="R9" s="17"/>
      <c r="S9" s="17">
        <v>0.223277628836483</v>
      </c>
      <c r="T9" s="17">
        <v>0.13691789641760799</v>
      </c>
      <c r="U9" s="17">
        <v>0.14219908151008101</v>
      </c>
      <c r="V9" s="17">
        <v>0.152781494475698</v>
      </c>
      <c r="W9" s="17">
        <v>0.119493757664975</v>
      </c>
      <c r="X9" s="17">
        <v>0.157238575543826</v>
      </c>
      <c r="Y9" s="17">
        <v>0.15898793621610199</v>
      </c>
      <c r="Z9" s="17">
        <v>0.15531930313780001</v>
      </c>
      <c r="AA9" s="17">
        <v>0.16718329382399799</v>
      </c>
      <c r="AB9" s="17">
        <v>0.16664783431279401</v>
      </c>
      <c r="AC9" s="17">
        <v>0.196397360936652</v>
      </c>
      <c r="AD9" s="17">
        <v>0.27142645206430099</v>
      </c>
      <c r="AE9" s="17"/>
      <c r="AF9" s="17">
        <v>0.159781129498341</v>
      </c>
      <c r="AG9" s="17">
        <v>0.18968963606581099</v>
      </c>
      <c r="AH9" s="17">
        <v>0.14372640682929699</v>
      </c>
      <c r="AI9" s="17"/>
      <c r="AJ9" s="17">
        <v>0.18530238418147099</v>
      </c>
      <c r="AK9" s="17">
        <v>0.18952903045144301</v>
      </c>
      <c r="AL9" s="17">
        <v>0.16025130219992001</v>
      </c>
      <c r="AM9" s="17">
        <v>0.108450278609471</v>
      </c>
      <c r="AN9" s="17">
        <v>0.112739587128128</v>
      </c>
      <c r="AO9" s="17"/>
      <c r="AP9" s="17">
        <v>0.21203455870804999</v>
      </c>
      <c r="AQ9" s="17">
        <v>0.20113891971272199</v>
      </c>
      <c r="AR9" s="17">
        <v>0.151457639480609</v>
      </c>
      <c r="AS9" s="17">
        <v>0.141559088704026</v>
      </c>
      <c r="AT9" s="17">
        <v>7.2897789227106796E-2</v>
      </c>
      <c r="AU9" s="17"/>
      <c r="AV9" s="17">
        <v>0.119062371262957</v>
      </c>
      <c r="AW9" s="17">
        <v>0.12815168753127901</v>
      </c>
      <c r="AX9" s="17">
        <v>0.19318087470742101</v>
      </c>
      <c r="AY9" s="17">
        <v>0.29346097430988599</v>
      </c>
      <c r="AZ9" s="17">
        <v>0.356284088785702</v>
      </c>
    </row>
    <row r="10" spans="2:52">
      <c r="B10" s="18" t="s">
        <v>88</v>
      </c>
      <c r="C10" s="17">
        <v>0.36099094165581003</v>
      </c>
      <c r="D10" s="17">
        <v>0.38025690043175597</v>
      </c>
      <c r="E10" s="17">
        <v>0.34179134650856502</v>
      </c>
      <c r="F10" s="17"/>
      <c r="G10" s="17">
        <v>0.38010020745933898</v>
      </c>
      <c r="H10" s="17">
        <v>0.333201216244635</v>
      </c>
      <c r="I10" s="17">
        <v>0.370122874296823</v>
      </c>
      <c r="J10" s="17">
        <v>0.37045371440290298</v>
      </c>
      <c r="K10" s="17">
        <v>0.35551609973637399</v>
      </c>
      <c r="L10" s="17">
        <v>0.35950501022486803</v>
      </c>
      <c r="M10" s="17"/>
      <c r="N10" s="17">
        <v>0.43054528283946703</v>
      </c>
      <c r="O10" s="17">
        <v>0.36444019746821399</v>
      </c>
      <c r="P10" s="17">
        <v>0.33479566164241098</v>
      </c>
      <c r="Q10" s="17">
        <v>0.30569213240631499</v>
      </c>
      <c r="R10" s="17"/>
      <c r="S10" s="17">
        <v>0.38429446600316403</v>
      </c>
      <c r="T10" s="17">
        <v>0.35093012973337301</v>
      </c>
      <c r="U10" s="17">
        <v>0.38954863107496202</v>
      </c>
      <c r="V10" s="17">
        <v>0.33740507633093098</v>
      </c>
      <c r="W10" s="17">
        <v>0.389600627693441</v>
      </c>
      <c r="X10" s="17">
        <v>0.34620895220638198</v>
      </c>
      <c r="Y10" s="17">
        <v>0.36645288323263697</v>
      </c>
      <c r="Z10" s="17">
        <v>0.40539651906969998</v>
      </c>
      <c r="AA10" s="17">
        <v>0.36837983644616901</v>
      </c>
      <c r="AB10" s="17">
        <v>0.34944869245210097</v>
      </c>
      <c r="AC10" s="17">
        <v>0.33026935543958003</v>
      </c>
      <c r="AD10" s="17">
        <v>0.25299673957225299</v>
      </c>
      <c r="AE10" s="17"/>
      <c r="AF10" s="17">
        <v>0.33638961896140201</v>
      </c>
      <c r="AG10" s="17">
        <v>0.41105665330817798</v>
      </c>
      <c r="AH10" s="17">
        <v>0.28162103750134099</v>
      </c>
      <c r="AI10" s="17"/>
      <c r="AJ10" s="17">
        <v>0.370169033416619</v>
      </c>
      <c r="AK10" s="17">
        <v>0.40269481686446601</v>
      </c>
      <c r="AL10" s="17">
        <v>0.43227272666830202</v>
      </c>
      <c r="AM10" s="17">
        <v>0.26993625200161497</v>
      </c>
      <c r="AN10" s="17">
        <v>0.245502205659723</v>
      </c>
      <c r="AO10" s="17"/>
      <c r="AP10" s="17">
        <v>0.38546305771731498</v>
      </c>
      <c r="AQ10" s="17">
        <v>0.39689742614135698</v>
      </c>
      <c r="AR10" s="17">
        <v>0.48506574958547499</v>
      </c>
      <c r="AS10" s="17">
        <v>0.29524880254486102</v>
      </c>
      <c r="AT10" s="17">
        <v>0.27919171768309797</v>
      </c>
      <c r="AU10" s="17"/>
      <c r="AV10" s="17">
        <v>0.296217346966891</v>
      </c>
      <c r="AW10" s="17">
        <v>0.37513597608663501</v>
      </c>
      <c r="AX10" s="17">
        <v>0.41922263582625902</v>
      </c>
      <c r="AY10" s="17">
        <v>0.41998465298133097</v>
      </c>
      <c r="AZ10" s="17">
        <v>0.35041738954979901</v>
      </c>
    </row>
    <row r="11" spans="2:52">
      <c r="B11" s="18" t="s">
        <v>89</v>
      </c>
      <c r="C11" s="17">
        <v>0.32544453212890101</v>
      </c>
      <c r="D11" s="17">
        <v>0.302865613673512</v>
      </c>
      <c r="E11" s="17">
        <v>0.34792772960607699</v>
      </c>
      <c r="F11" s="17"/>
      <c r="G11" s="17">
        <v>0.31327384780713402</v>
      </c>
      <c r="H11" s="17">
        <v>0.29321811954974702</v>
      </c>
      <c r="I11" s="17">
        <v>0.30861341347397497</v>
      </c>
      <c r="J11" s="17">
        <v>0.324959644441774</v>
      </c>
      <c r="K11" s="17">
        <v>0.352594770843843</v>
      </c>
      <c r="L11" s="17">
        <v>0.35571719736963497</v>
      </c>
      <c r="M11" s="17"/>
      <c r="N11" s="17">
        <v>0.25788709690448902</v>
      </c>
      <c r="O11" s="17">
        <v>0.34287751725452298</v>
      </c>
      <c r="P11" s="17">
        <v>0.36092423389811401</v>
      </c>
      <c r="Q11" s="17">
        <v>0.34990368234680302</v>
      </c>
      <c r="R11" s="17"/>
      <c r="S11" s="17">
        <v>0.27828766301416202</v>
      </c>
      <c r="T11" s="17">
        <v>0.34118296644163199</v>
      </c>
      <c r="U11" s="17">
        <v>0.29692948297864802</v>
      </c>
      <c r="V11" s="17">
        <v>0.34294439649007702</v>
      </c>
      <c r="W11" s="17">
        <v>0.33503318631519802</v>
      </c>
      <c r="X11" s="17">
        <v>0.34851571445131602</v>
      </c>
      <c r="Y11" s="17">
        <v>0.32909751251501801</v>
      </c>
      <c r="Z11" s="17">
        <v>0.333552660944885</v>
      </c>
      <c r="AA11" s="17">
        <v>0.320454758568326</v>
      </c>
      <c r="AB11" s="17">
        <v>0.351833440720833</v>
      </c>
      <c r="AC11" s="17">
        <v>0.34742799941257102</v>
      </c>
      <c r="AD11" s="17">
        <v>0.29119663849788102</v>
      </c>
      <c r="AE11" s="17"/>
      <c r="AF11" s="17">
        <v>0.35416863733387399</v>
      </c>
      <c r="AG11" s="17">
        <v>0.300619790222524</v>
      </c>
      <c r="AH11" s="17">
        <v>0.32848153829773502</v>
      </c>
      <c r="AI11" s="17"/>
      <c r="AJ11" s="17">
        <v>0.318269325452048</v>
      </c>
      <c r="AK11" s="17">
        <v>0.29619143092008898</v>
      </c>
      <c r="AL11" s="17">
        <v>0.29585032006714501</v>
      </c>
      <c r="AM11" s="17">
        <v>0.38021126108719899</v>
      </c>
      <c r="AN11" s="17">
        <v>0.358482343144928</v>
      </c>
      <c r="AO11" s="17"/>
      <c r="AP11" s="17">
        <v>0.30376528514075302</v>
      </c>
      <c r="AQ11" s="17">
        <v>0.29536426741611699</v>
      </c>
      <c r="AR11" s="17">
        <v>0.26423110204949302</v>
      </c>
      <c r="AS11" s="17">
        <v>0.38763446166525001</v>
      </c>
      <c r="AT11" s="17">
        <v>0.39982934702251599</v>
      </c>
      <c r="AU11" s="17"/>
      <c r="AV11" s="17">
        <v>0.395977488287105</v>
      </c>
      <c r="AW11" s="17">
        <v>0.33182486447112403</v>
      </c>
      <c r="AX11" s="17">
        <v>0.28173337510293101</v>
      </c>
      <c r="AY11" s="17">
        <v>0.208698442577675</v>
      </c>
      <c r="AZ11" s="17">
        <v>0.20387489612983301</v>
      </c>
    </row>
    <row r="12" spans="2:52">
      <c r="B12" s="18" t="s">
        <v>90</v>
      </c>
      <c r="C12" s="17">
        <v>4.1968735791072999E-2</v>
      </c>
      <c r="D12" s="17">
        <v>3.65427344372109E-2</v>
      </c>
      <c r="E12" s="17">
        <v>4.7525395598500497E-2</v>
      </c>
      <c r="F12" s="17"/>
      <c r="G12" s="17">
        <v>3.4287627891524598E-2</v>
      </c>
      <c r="H12" s="17">
        <v>4.6883296373410398E-2</v>
      </c>
      <c r="I12" s="17">
        <v>3.7414862925419103E-2</v>
      </c>
      <c r="J12" s="17">
        <v>4.7536966292106297E-2</v>
      </c>
      <c r="K12" s="17">
        <v>4.1761731167678402E-2</v>
      </c>
      <c r="L12" s="17">
        <v>4.2393745999856097E-2</v>
      </c>
      <c r="M12" s="17"/>
      <c r="N12" s="17">
        <v>3.5291034168645603E-2</v>
      </c>
      <c r="O12" s="17">
        <v>4.1534395775940598E-2</v>
      </c>
      <c r="P12" s="17">
        <v>4.6545237396604801E-2</v>
      </c>
      <c r="Q12" s="17">
        <v>4.6101060559532399E-2</v>
      </c>
      <c r="R12" s="17"/>
      <c r="S12" s="17">
        <v>3.2465785912351698E-2</v>
      </c>
      <c r="T12" s="17">
        <v>3.44204529210645E-2</v>
      </c>
      <c r="U12" s="17">
        <v>5.7025621070654002E-2</v>
      </c>
      <c r="V12" s="17">
        <v>4.7621060453516002E-2</v>
      </c>
      <c r="W12" s="17">
        <v>4.8472135908098103E-2</v>
      </c>
      <c r="X12" s="17">
        <v>4.9221471551361098E-2</v>
      </c>
      <c r="Y12" s="17">
        <v>2.9592509888514699E-2</v>
      </c>
      <c r="Z12" s="17">
        <v>2.7127395911318099E-2</v>
      </c>
      <c r="AA12" s="17">
        <v>4.5471604626535898E-2</v>
      </c>
      <c r="AB12" s="17">
        <v>4.4924613405403303E-2</v>
      </c>
      <c r="AC12" s="17">
        <v>4.1180375945850403E-2</v>
      </c>
      <c r="AD12" s="17">
        <v>5.7375778453080797E-2</v>
      </c>
      <c r="AE12" s="17"/>
      <c r="AF12" s="17">
        <v>5.3395191639962002E-2</v>
      </c>
      <c r="AG12" s="17">
        <v>3.2628223553020003E-2</v>
      </c>
      <c r="AH12" s="17">
        <v>4.5774786886480998E-2</v>
      </c>
      <c r="AI12" s="17"/>
      <c r="AJ12" s="17">
        <v>4.6098939330525397E-2</v>
      </c>
      <c r="AK12" s="17">
        <v>3.1114458046207001E-2</v>
      </c>
      <c r="AL12" s="17">
        <v>2.9789338598154001E-2</v>
      </c>
      <c r="AM12" s="17">
        <v>0.12852375462652499</v>
      </c>
      <c r="AN12" s="17">
        <v>6.0909640136701498E-2</v>
      </c>
      <c r="AO12" s="17"/>
      <c r="AP12" s="17">
        <v>3.8650951017950602E-2</v>
      </c>
      <c r="AQ12" s="17">
        <v>3.4216585477729697E-2</v>
      </c>
      <c r="AR12" s="17">
        <v>4.8490475065621701E-2</v>
      </c>
      <c r="AS12" s="17">
        <v>7.5316597067474594E-2</v>
      </c>
      <c r="AT12" s="17">
        <v>2.82810923698366E-2</v>
      </c>
      <c r="AU12" s="17"/>
      <c r="AV12" s="17">
        <v>5.4474808299250402E-2</v>
      </c>
      <c r="AW12" s="17">
        <v>4.9746692596413303E-2</v>
      </c>
      <c r="AX12" s="17">
        <v>3.6288174560982898E-2</v>
      </c>
      <c r="AY12" s="17">
        <v>2.03262766770477E-2</v>
      </c>
      <c r="AZ12" s="17">
        <v>1.0131117830872401E-2</v>
      </c>
    </row>
    <row r="13" spans="2:52">
      <c r="B13" s="18" t="s">
        <v>91</v>
      </c>
      <c r="C13" s="17">
        <v>1.9624542769196202E-2</v>
      </c>
      <c r="D13" s="17">
        <v>2.1767647549223099E-2</v>
      </c>
      <c r="E13" s="17">
        <v>1.7657386697654799E-2</v>
      </c>
      <c r="F13" s="17"/>
      <c r="G13" s="17">
        <v>2.91875997255449E-2</v>
      </c>
      <c r="H13" s="17">
        <v>1.8555645331181599E-2</v>
      </c>
      <c r="I13" s="17">
        <v>1.5543921838514701E-2</v>
      </c>
      <c r="J13" s="17">
        <v>1.6894473016175901E-2</v>
      </c>
      <c r="K13" s="17">
        <v>1.46746726968516E-2</v>
      </c>
      <c r="L13" s="17">
        <v>2.30027338394297E-2</v>
      </c>
      <c r="M13" s="17"/>
      <c r="N13" s="17">
        <v>7.0765131667102701E-3</v>
      </c>
      <c r="O13" s="17">
        <v>1.93494151813631E-2</v>
      </c>
      <c r="P13" s="17">
        <v>2.3195488135206901E-2</v>
      </c>
      <c r="Q13" s="17">
        <v>2.95879893701421E-2</v>
      </c>
      <c r="R13" s="17"/>
      <c r="S13" s="17">
        <v>1.0625719135142901E-2</v>
      </c>
      <c r="T13" s="17">
        <v>1.9913741009640901E-2</v>
      </c>
      <c r="U13" s="17">
        <v>2.32516898734039E-2</v>
      </c>
      <c r="V13" s="17">
        <v>1.57418611404769E-2</v>
      </c>
      <c r="W13" s="17">
        <v>1.7297092761677901E-2</v>
      </c>
      <c r="X13" s="17">
        <v>2.3247844842749998E-2</v>
      </c>
      <c r="Y13" s="17">
        <v>3.1970251703037203E-2</v>
      </c>
      <c r="Z13" s="17">
        <v>2.22012506614736E-2</v>
      </c>
      <c r="AA13" s="17">
        <v>1.54256230357806E-2</v>
      </c>
      <c r="AB13" s="17">
        <v>2.0299513198748901E-2</v>
      </c>
      <c r="AC13" s="17">
        <v>2.0564681651575101E-2</v>
      </c>
      <c r="AD13" s="17">
        <v>3.2347656230271797E-2</v>
      </c>
      <c r="AE13" s="17"/>
      <c r="AF13" s="17">
        <v>1.9076081599437401E-2</v>
      </c>
      <c r="AG13" s="17">
        <v>1.02972044501258E-2</v>
      </c>
      <c r="AH13" s="17">
        <v>4.2845827330289403E-2</v>
      </c>
      <c r="AI13" s="17"/>
      <c r="AJ13" s="17">
        <v>1.34045599138731E-2</v>
      </c>
      <c r="AK13" s="17">
        <v>1.6574259023611801E-2</v>
      </c>
      <c r="AL13" s="17">
        <v>7.4513069460020401E-3</v>
      </c>
      <c r="AM13" s="17">
        <v>3.44756082687332E-2</v>
      </c>
      <c r="AN13" s="17">
        <v>3.7999084620167801E-2</v>
      </c>
      <c r="AO13" s="17"/>
      <c r="AP13" s="17">
        <v>5.0386409091010102E-3</v>
      </c>
      <c r="AQ13" s="17">
        <v>1.29945533043567E-2</v>
      </c>
      <c r="AR13" s="17">
        <v>1.1369378291644699E-2</v>
      </c>
      <c r="AS13" s="17">
        <v>3.6817953726983398E-2</v>
      </c>
      <c r="AT13" s="17">
        <v>1.3362741503925199E-2</v>
      </c>
      <c r="AU13" s="17"/>
      <c r="AV13" s="17">
        <v>2.1102985666008701E-2</v>
      </c>
      <c r="AW13" s="17">
        <v>2.2113809023707499E-2</v>
      </c>
      <c r="AX13" s="17">
        <v>1.29050379572784E-2</v>
      </c>
      <c r="AY13" s="17">
        <v>1.0972377191264E-2</v>
      </c>
      <c r="AZ13" s="17">
        <v>1.1285720915763501E-2</v>
      </c>
    </row>
    <row r="14" spans="2:52">
      <c r="B14" s="18" t="s">
        <v>61</v>
      </c>
      <c r="C14" s="17">
        <v>8.4988071216029207E-2</v>
      </c>
      <c r="D14" s="17">
        <v>5.1695540639962602E-2</v>
      </c>
      <c r="E14" s="17">
        <v>0.11597486720865501</v>
      </c>
      <c r="F14" s="17"/>
      <c r="G14" s="17">
        <v>6.9227212822477596E-2</v>
      </c>
      <c r="H14" s="17">
        <v>9.2494613534642001E-2</v>
      </c>
      <c r="I14" s="17">
        <v>7.9611344069117407E-2</v>
      </c>
      <c r="J14" s="17">
        <v>0.103183398129942</v>
      </c>
      <c r="K14" s="17">
        <v>0.10092295661243</v>
      </c>
      <c r="L14" s="17">
        <v>6.8247363820606602E-2</v>
      </c>
      <c r="M14" s="17"/>
      <c r="N14" s="17">
        <v>4.5331485841314703E-2</v>
      </c>
      <c r="O14" s="17">
        <v>7.3335051566933901E-2</v>
      </c>
      <c r="P14" s="17">
        <v>7.5644648997849395E-2</v>
      </c>
      <c r="Q14" s="17">
        <v>0.14715923330128799</v>
      </c>
      <c r="R14" s="17"/>
      <c r="S14" s="17">
        <v>7.1048737098696302E-2</v>
      </c>
      <c r="T14" s="17">
        <v>0.116634813476682</v>
      </c>
      <c r="U14" s="17">
        <v>9.1045493492251606E-2</v>
      </c>
      <c r="V14" s="17">
        <v>0.103506111109301</v>
      </c>
      <c r="W14" s="17">
        <v>9.0103199656610594E-2</v>
      </c>
      <c r="X14" s="17">
        <v>7.5567441404365401E-2</v>
      </c>
      <c r="Y14" s="17">
        <v>8.3898906444691196E-2</v>
      </c>
      <c r="Z14" s="17">
        <v>5.64028702748232E-2</v>
      </c>
      <c r="AA14" s="17">
        <v>8.3084883499189993E-2</v>
      </c>
      <c r="AB14" s="17">
        <v>6.6845905910119699E-2</v>
      </c>
      <c r="AC14" s="17">
        <v>6.4160226613770605E-2</v>
      </c>
      <c r="AD14" s="17">
        <v>9.4656735182211807E-2</v>
      </c>
      <c r="AE14" s="17"/>
      <c r="AF14" s="17">
        <v>7.7189340966983294E-2</v>
      </c>
      <c r="AG14" s="17">
        <v>5.5708492400340398E-2</v>
      </c>
      <c r="AH14" s="17">
        <v>0.15755040315485599</v>
      </c>
      <c r="AI14" s="17"/>
      <c r="AJ14" s="17">
        <v>6.6755757705463395E-2</v>
      </c>
      <c r="AK14" s="17">
        <v>6.3896004694183398E-2</v>
      </c>
      <c r="AL14" s="17">
        <v>7.4385005520477401E-2</v>
      </c>
      <c r="AM14" s="17">
        <v>7.8402845406455896E-2</v>
      </c>
      <c r="AN14" s="17">
        <v>0.18436713931035101</v>
      </c>
      <c r="AO14" s="17"/>
      <c r="AP14" s="17">
        <v>5.50475065068304E-2</v>
      </c>
      <c r="AQ14" s="17">
        <v>5.9388247947717902E-2</v>
      </c>
      <c r="AR14" s="17">
        <v>3.9385655527157101E-2</v>
      </c>
      <c r="AS14" s="17">
        <v>6.3423096291405204E-2</v>
      </c>
      <c r="AT14" s="17">
        <v>0.20643731219351799</v>
      </c>
      <c r="AU14" s="17"/>
      <c r="AV14" s="17">
        <v>0.113164999517787</v>
      </c>
      <c r="AW14" s="17">
        <v>9.3026970290840602E-2</v>
      </c>
      <c r="AX14" s="17">
        <v>5.66699018451274E-2</v>
      </c>
      <c r="AY14" s="17">
        <v>4.6557276262796203E-2</v>
      </c>
      <c r="AZ14" s="17">
        <v>6.8006786788030293E-2</v>
      </c>
    </row>
    <row r="15" spans="2:52">
      <c r="B15" s="18" t="s">
        <v>92</v>
      </c>
      <c r="C15" s="21">
        <v>0.52797411809480099</v>
      </c>
      <c r="D15" s="21">
        <v>0.58712846370009097</v>
      </c>
      <c r="E15" s="21">
        <v>0.47091462088911301</v>
      </c>
      <c r="F15" s="21"/>
      <c r="G15" s="21">
        <v>0.55402371175331899</v>
      </c>
      <c r="H15" s="21">
        <v>0.54884832521101901</v>
      </c>
      <c r="I15" s="21">
        <v>0.55881645769297394</v>
      </c>
      <c r="J15" s="21">
        <v>0.50742551812000203</v>
      </c>
      <c r="K15" s="21">
        <v>0.49004586867919597</v>
      </c>
      <c r="L15" s="21">
        <v>0.51063895897047296</v>
      </c>
      <c r="M15" s="21"/>
      <c r="N15" s="21">
        <v>0.65441386991883999</v>
      </c>
      <c r="O15" s="21">
        <v>0.52290362022124004</v>
      </c>
      <c r="P15" s="21">
        <v>0.493690391572225</v>
      </c>
      <c r="Q15" s="21">
        <v>0.42724803442223502</v>
      </c>
      <c r="R15" s="21"/>
      <c r="S15" s="21">
        <v>0.60757209483964703</v>
      </c>
      <c r="T15" s="21">
        <v>0.487848026150981</v>
      </c>
      <c r="U15" s="21">
        <v>0.53174771258504305</v>
      </c>
      <c r="V15" s="21">
        <v>0.49018657080662897</v>
      </c>
      <c r="W15" s="21">
        <v>0.509094385358416</v>
      </c>
      <c r="X15" s="21">
        <v>0.50344752775020796</v>
      </c>
      <c r="Y15" s="21">
        <v>0.52544081944873899</v>
      </c>
      <c r="Z15" s="21">
        <v>0.56071582220750005</v>
      </c>
      <c r="AA15" s="21">
        <v>0.535563130270167</v>
      </c>
      <c r="AB15" s="21">
        <v>0.51609652676489504</v>
      </c>
      <c r="AC15" s="21">
        <v>0.52666671637623297</v>
      </c>
      <c r="AD15" s="21">
        <v>0.52442319163655504</v>
      </c>
      <c r="AE15" s="21"/>
      <c r="AF15" s="21">
        <v>0.49617074845974302</v>
      </c>
      <c r="AG15" s="21">
        <v>0.600746289373989</v>
      </c>
      <c r="AH15" s="21">
        <v>0.42534744433063898</v>
      </c>
      <c r="AI15" s="21"/>
      <c r="AJ15" s="21">
        <v>0.55547141759809004</v>
      </c>
      <c r="AK15" s="21">
        <v>0.59222384731590905</v>
      </c>
      <c r="AL15" s="21">
        <v>0.59252402886822098</v>
      </c>
      <c r="AM15" s="21">
        <v>0.37838653061108601</v>
      </c>
      <c r="AN15" s="21">
        <v>0.35824179278785101</v>
      </c>
      <c r="AO15" s="21"/>
      <c r="AP15" s="21">
        <v>0.59749761642536503</v>
      </c>
      <c r="AQ15" s="21">
        <v>0.59803634585407905</v>
      </c>
      <c r="AR15" s="21">
        <v>0.63652338906608397</v>
      </c>
      <c r="AS15" s="21">
        <v>0.43680789124888603</v>
      </c>
      <c r="AT15" s="21">
        <v>0.35208950691020402</v>
      </c>
      <c r="AU15" s="21"/>
      <c r="AV15" s="21">
        <v>0.41527971822984799</v>
      </c>
      <c r="AW15" s="21">
        <v>0.50328766361791399</v>
      </c>
      <c r="AX15" s="21">
        <v>0.61240351053368003</v>
      </c>
      <c r="AY15" s="21">
        <v>0.71344562729121697</v>
      </c>
      <c r="AZ15" s="21">
        <v>0.70670147833550101</v>
      </c>
    </row>
    <row r="16" spans="2:52">
      <c r="B16" s="18" t="s">
        <v>93</v>
      </c>
      <c r="C16" s="21">
        <v>6.15932785602692E-2</v>
      </c>
      <c r="D16" s="21">
        <v>5.8310381986433998E-2</v>
      </c>
      <c r="E16" s="21">
        <v>6.5182782296155303E-2</v>
      </c>
      <c r="F16" s="21"/>
      <c r="G16" s="21">
        <v>6.3475227617069502E-2</v>
      </c>
      <c r="H16" s="21">
        <v>6.5438941704591899E-2</v>
      </c>
      <c r="I16" s="21">
        <v>5.29587847639338E-2</v>
      </c>
      <c r="J16" s="21">
        <v>6.4431439308282198E-2</v>
      </c>
      <c r="K16" s="21">
        <v>5.6436403864529999E-2</v>
      </c>
      <c r="L16" s="21">
        <v>6.5396479839285898E-2</v>
      </c>
      <c r="M16" s="21"/>
      <c r="N16" s="21">
        <v>4.2367547335355797E-2</v>
      </c>
      <c r="O16" s="21">
        <v>6.0883810957303698E-2</v>
      </c>
      <c r="P16" s="21">
        <v>6.9740725531811695E-2</v>
      </c>
      <c r="Q16" s="21">
        <v>7.5689049929674498E-2</v>
      </c>
      <c r="R16" s="21"/>
      <c r="S16" s="21">
        <v>4.3091505047494601E-2</v>
      </c>
      <c r="T16" s="21">
        <v>5.4334193930705398E-2</v>
      </c>
      <c r="U16" s="21">
        <v>8.0277310944057906E-2</v>
      </c>
      <c r="V16" s="21">
        <v>6.3362921593992899E-2</v>
      </c>
      <c r="W16" s="21">
        <v>6.57692286697759E-2</v>
      </c>
      <c r="X16" s="21">
        <v>7.2469316394111194E-2</v>
      </c>
      <c r="Y16" s="21">
        <v>6.1562761591551898E-2</v>
      </c>
      <c r="Z16" s="21">
        <v>4.93286465727917E-2</v>
      </c>
      <c r="AA16" s="21">
        <v>6.0897227662316603E-2</v>
      </c>
      <c r="AB16" s="21">
        <v>6.5224126604152194E-2</v>
      </c>
      <c r="AC16" s="21">
        <v>6.1745057597425497E-2</v>
      </c>
      <c r="AD16" s="21">
        <v>8.9723434683352601E-2</v>
      </c>
      <c r="AE16" s="21"/>
      <c r="AF16" s="21">
        <v>7.2471273239399406E-2</v>
      </c>
      <c r="AG16" s="21">
        <v>4.2925428003145798E-2</v>
      </c>
      <c r="AH16" s="21">
        <v>8.8620614216770505E-2</v>
      </c>
      <c r="AI16" s="21"/>
      <c r="AJ16" s="21">
        <v>5.9503499244398503E-2</v>
      </c>
      <c r="AK16" s="21">
        <v>4.7688717069818899E-2</v>
      </c>
      <c r="AL16" s="21">
        <v>3.7240645544156001E-2</v>
      </c>
      <c r="AM16" s="21">
        <v>0.16299936289525899</v>
      </c>
      <c r="AN16" s="21">
        <v>9.8908724756869307E-2</v>
      </c>
      <c r="AO16" s="21"/>
      <c r="AP16" s="21">
        <v>4.3689591927051602E-2</v>
      </c>
      <c r="AQ16" s="21">
        <v>4.7211138782086402E-2</v>
      </c>
      <c r="AR16" s="21">
        <v>5.9859853357266402E-2</v>
      </c>
      <c r="AS16" s="21">
        <v>0.112134550794458</v>
      </c>
      <c r="AT16" s="21">
        <v>4.1643833873761797E-2</v>
      </c>
      <c r="AU16" s="21"/>
      <c r="AV16" s="21">
        <v>7.5577793965259099E-2</v>
      </c>
      <c r="AW16" s="21">
        <v>7.1860501620120795E-2</v>
      </c>
      <c r="AX16" s="21">
        <v>4.9193212518261302E-2</v>
      </c>
      <c r="AY16" s="21">
        <v>3.1298653868311703E-2</v>
      </c>
      <c r="AZ16" s="21">
        <v>2.1416838746635899E-2</v>
      </c>
    </row>
    <row r="17" spans="2:52">
      <c r="B17" s="18" t="s">
        <v>94</v>
      </c>
      <c r="C17" s="22">
        <v>0.46638083953453202</v>
      </c>
      <c r="D17" s="22">
        <v>0.52881808171365696</v>
      </c>
      <c r="E17" s="22">
        <v>0.40573183859295697</v>
      </c>
      <c r="F17" s="22"/>
      <c r="G17" s="22">
        <v>0.49054848413624902</v>
      </c>
      <c r="H17" s="22">
        <v>0.48340938350642698</v>
      </c>
      <c r="I17" s="22">
        <v>0.50585767292904005</v>
      </c>
      <c r="J17" s="22">
        <v>0.44299407881171998</v>
      </c>
      <c r="K17" s="22">
        <v>0.433609464814666</v>
      </c>
      <c r="L17" s="22">
        <v>0.44524247913118697</v>
      </c>
      <c r="M17" s="22"/>
      <c r="N17" s="22">
        <v>0.61204632258348401</v>
      </c>
      <c r="O17" s="22">
        <v>0.46201980926393599</v>
      </c>
      <c r="P17" s="22">
        <v>0.42394966604041301</v>
      </c>
      <c r="Q17" s="22">
        <v>0.35155898449256001</v>
      </c>
      <c r="R17" s="22"/>
      <c r="S17" s="22">
        <v>0.56448058979215299</v>
      </c>
      <c r="T17" s="22">
        <v>0.43351383222027601</v>
      </c>
      <c r="U17" s="22">
        <v>0.45147040164098501</v>
      </c>
      <c r="V17" s="22">
        <v>0.42682364921263599</v>
      </c>
      <c r="W17" s="22">
        <v>0.44332515668863998</v>
      </c>
      <c r="X17" s="22">
        <v>0.43097821135609699</v>
      </c>
      <c r="Y17" s="22">
        <v>0.463878057857187</v>
      </c>
      <c r="Z17" s="22">
        <v>0.51138717563470804</v>
      </c>
      <c r="AA17" s="22">
        <v>0.47466590260785102</v>
      </c>
      <c r="AB17" s="22">
        <v>0.45087240016074298</v>
      </c>
      <c r="AC17" s="22">
        <v>0.46492165877880698</v>
      </c>
      <c r="AD17" s="22">
        <v>0.43469975695320201</v>
      </c>
      <c r="AE17" s="22"/>
      <c r="AF17" s="22">
        <v>0.42369947522034401</v>
      </c>
      <c r="AG17" s="22">
        <v>0.55782086137084397</v>
      </c>
      <c r="AH17" s="22">
        <v>0.336726830113868</v>
      </c>
      <c r="AI17" s="22"/>
      <c r="AJ17" s="22">
        <v>0.49596791835369203</v>
      </c>
      <c r="AK17" s="22">
        <v>0.54453513024609002</v>
      </c>
      <c r="AL17" s="22">
        <v>0.55528338332406502</v>
      </c>
      <c r="AM17" s="22">
        <v>0.215387167715828</v>
      </c>
      <c r="AN17" s="22">
        <v>0.25933306803098199</v>
      </c>
      <c r="AO17" s="22"/>
      <c r="AP17" s="22">
        <v>0.55380802449831401</v>
      </c>
      <c r="AQ17" s="22">
        <v>0.55082520707199301</v>
      </c>
      <c r="AR17" s="22">
        <v>0.57666353570881701</v>
      </c>
      <c r="AS17" s="22">
        <v>0.32467334045442803</v>
      </c>
      <c r="AT17" s="22">
        <v>0.31044567303644299</v>
      </c>
      <c r="AU17" s="22"/>
      <c r="AV17" s="22">
        <v>0.33970192426458901</v>
      </c>
      <c r="AW17" s="22">
        <v>0.43142716199779402</v>
      </c>
      <c r="AX17" s="22">
        <v>0.563210298015419</v>
      </c>
      <c r="AY17" s="22">
        <v>0.68214697342290498</v>
      </c>
      <c r="AZ17" s="22">
        <v>0.68528463958886499</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K22"/>
  <sheetViews>
    <sheetView showGridLines="0" workbookViewId="0">
      <pane xSplit="2" topLeftCell="C1" activePane="topRight" state="frozen"/>
      <selection pane="topRight"/>
    </sheetView>
  </sheetViews>
  <sheetFormatPr defaultColWidth="11.42578125" defaultRowHeight="15"/>
  <cols>
    <col min="2" max="2" width="25.7109375" customWidth="1"/>
    <col min="3" max="11" width="20.7109375" customWidth="1"/>
  </cols>
  <sheetData>
    <row r="2" spans="2:11" ht="39.950000000000003" customHeight="1">
      <c r="D2" s="29" t="s">
        <v>530</v>
      </c>
      <c r="E2" s="30"/>
      <c r="F2" s="30"/>
      <c r="G2" s="30"/>
      <c r="H2" s="30"/>
      <c r="I2" s="30"/>
      <c r="J2" s="30"/>
      <c r="K2" s="30"/>
    </row>
    <row r="6" spans="2:11" ht="50.1" customHeight="1">
      <c r="B6" s="20" t="s">
        <v>26</v>
      </c>
      <c r="C6" s="20" t="s">
        <v>531</v>
      </c>
      <c r="D6" s="20" t="s">
        <v>532</v>
      </c>
      <c r="E6" s="20" t="s">
        <v>533</v>
      </c>
      <c r="F6" s="20" t="s">
        <v>534</v>
      </c>
      <c r="G6" s="20" t="s">
        <v>535</v>
      </c>
      <c r="H6" s="20" t="s">
        <v>536</v>
      </c>
      <c r="I6" s="20" t="s">
        <v>537</v>
      </c>
      <c r="J6" s="20" t="s">
        <v>538</v>
      </c>
    </row>
    <row r="7" spans="2:11">
      <c r="B7" s="18" t="s">
        <v>406</v>
      </c>
      <c r="C7" s="17">
        <v>0.26916958498518601</v>
      </c>
      <c r="D7" s="17">
        <v>0.18134499822711</v>
      </c>
      <c r="E7" s="17">
        <v>0.20141040594078</v>
      </c>
      <c r="F7" s="17">
        <v>0.16403076475775399</v>
      </c>
      <c r="G7" s="17">
        <v>0.17655489135142799</v>
      </c>
      <c r="H7" s="17">
        <v>0.19408028913867101</v>
      </c>
      <c r="I7" s="17">
        <v>0.16914484307059799</v>
      </c>
      <c r="J7" s="17">
        <v>0.15204048149743199</v>
      </c>
    </row>
    <row r="8" spans="2:11">
      <c r="B8" s="18" t="s">
        <v>407</v>
      </c>
      <c r="C8" s="17">
        <v>0.43976457895530102</v>
      </c>
      <c r="D8" s="17">
        <v>0.43357038545771998</v>
      </c>
      <c r="E8" s="17">
        <v>0.46481878216091599</v>
      </c>
      <c r="F8" s="17">
        <v>0.41428445473887099</v>
      </c>
      <c r="G8" s="17">
        <v>0.43329896909464299</v>
      </c>
      <c r="H8" s="17">
        <v>0.428600459683466</v>
      </c>
      <c r="I8" s="17">
        <v>0.42084759502972302</v>
      </c>
      <c r="J8" s="17">
        <v>0.36447177699940703</v>
      </c>
    </row>
    <row r="9" spans="2:11" ht="30">
      <c r="B9" s="18" t="s">
        <v>408</v>
      </c>
      <c r="C9" s="17">
        <v>0.18957022703277199</v>
      </c>
      <c r="D9" s="17">
        <v>0.26207622340172998</v>
      </c>
      <c r="E9" s="17">
        <v>0.223280160675148</v>
      </c>
      <c r="F9" s="17">
        <v>0.29605480692673303</v>
      </c>
      <c r="G9" s="17">
        <v>0.26405797077989102</v>
      </c>
      <c r="H9" s="17">
        <v>0.25694949922906302</v>
      </c>
      <c r="I9" s="17">
        <v>0.27565065389101601</v>
      </c>
      <c r="J9" s="17">
        <v>0.30958471214112598</v>
      </c>
    </row>
    <row r="10" spans="2:11">
      <c r="B10" s="18" t="s">
        <v>409</v>
      </c>
      <c r="C10" s="17">
        <v>3.1044486213963701E-2</v>
      </c>
      <c r="D10" s="17">
        <v>2.9919853716467101E-2</v>
      </c>
      <c r="E10" s="17">
        <v>3.2216015494118198E-2</v>
      </c>
      <c r="F10" s="17">
        <v>3.3488286740880897E-2</v>
      </c>
      <c r="G10" s="17">
        <v>3.50125582920904E-2</v>
      </c>
      <c r="H10" s="17">
        <v>3.5715029314257699E-2</v>
      </c>
      <c r="I10" s="17">
        <v>4.4699065897317002E-2</v>
      </c>
      <c r="J10" s="17">
        <v>7.5009441956668102E-2</v>
      </c>
    </row>
    <row r="11" spans="2:11">
      <c r="B11" s="18" t="s">
        <v>410</v>
      </c>
      <c r="C11" s="17">
        <v>9.1254601441727104E-3</v>
      </c>
      <c r="D11" s="17">
        <v>1.18923119023569E-2</v>
      </c>
      <c r="E11" s="17">
        <v>1.29083948865923E-2</v>
      </c>
      <c r="F11" s="17">
        <v>1.20907357558025E-2</v>
      </c>
      <c r="G11" s="17">
        <v>1.3059136488590301E-2</v>
      </c>
      <c r="H11" s="17">
        <v>1.4550295225907501E-2</v>
      </c>
      <c r="I11" s="17">
        <v>1.50416287881252E-2</v>
      </c>
      <c r="J11" s="17">
        <v>2.55167122789202E-2</v>
      </c>
    </row>
    <row r="12" spans="2:11">
      <c r="B12" s="18" t="s">
        <v>61</v>
      </c>
      <c r="C12" s="17">
        <v>6.1325662668604501E-2</v>
      </c>
      <c r="D12" s="17">
        <v>8.1196227294616494E-2</v>
      </c>
      <c r="E12" s="17">
        <v>6.5366240842445605E-2</v>
      </c>
      <c r="F12" s="17">
        <v>8.0050951079958202E-2</v>
      </c>
      <c r="G12" s="17">
        <v>7.8016473993356705E-2</v>
      </c>
      <c r="H12" s="17">
        <v>7.0104427408634901E-2</v>
      </c>
      <c r="I12" s="17">
        <v>7.4616213323221103E-2</v>
      </c>
      <c r="J12" s="17">
        <v>7.3376875126446195E-2</v>
      </c>
    </row>
    <row r="13" spans="2:11">
      <c r="B13" s="23" t="s">
        <v>411</v>
      </c>
      <c r="C13" s="21">
        <v>0.70893416394048703</v>
      </c>
      <c r="D13" s="21">
        <v>0.61491538368482901</v>
      </c>
      <c r="E13" s="21">
        <v>0.66622918810169596</v>
      </c>
      <c r="F13" s="21">
        <v>0.57831521949662501</v>
      </c>
      <c r="G13" s="21">
        <v>0.60985386044607104</v>
      </c>
      <c r="H13" s="21">
        <v>0.62268074882213698</v>
      </c>
      <c r="I13" s="21">
        <v>0.58999243810032098</v>
      </c>
      <c r="J13" s="21">
        <v>0.51651225849684002</v>
      </c>
    </row>
    <row r="14" spans="2:11">
      <c r="B14" s="23" t="s">
        <v>412</v>
      </c>
      <c r="C14" s="21">
        <v>4.0169946358136401E-2</v>
      </c>
      <c r="D14" s="21">
        <v>4.1812165618823997E-2</v>
      </c>
      <c r="E14" s="21">
        <v>4.5124410380710397E-2</v>
      </c>
      <c r="F14" s="21">
        <v>4.55790224966834E-2</v>
      </c>
      <c r="G14" s="21">
        <v>4.8071694780680699E-2</v>
      </c>
      <c r="H14" s="21">
        <v>5.0265324540165197E-2</v>
      </c>
      <c r="I14" s="21">
        <v>5.97406946854422E-2</v>
      </c>
      <c r="J14" s="21">
        <v>0.100526154235588</v>
      </c>
    </row>
    <row r="15" spans="2:11">
      <c r="B15" s="23" t="s">
        <v>94</v>
      </c>
      <c r="C15" s="22">
        <v>0.66876421758235105</v>
      </c>
      <c r="D15" s="22">
        <v>0.57310321806600495</v>
      </c>
      <c r="E15" s="22">
        <v>0.62110477772098605</v>
      </c>
      <c r="F15" s="22">
        <v>0.53273619699994201</v>
      </c>
      <c r="G15" s="22">
        <v>0.56178216566539096</v>
      </c>
      <c r="H15" s="22">
        <v>0.57241542428197201</v>
      </c>
      <c r="I15" s="22">
        <v>0.53025174341487902</v>
      </c>
      <c r="J15" s="22">
        <v>0.41598610426125099</v>
      </c>
    </row>
    <row r="16" spans="2:11">
      <c r="B16" s="16"/>
      <c r="C16" s="16"/>
      <c r="D16" s="16"/>
      <c r="E16" s="16"/>
      <c r="F16" s="16"/>
      <c r="G16" s="16"/>
      <c r="H16" s="16"/>
      <c r="I16" s="16"/>
      <c r="J16" s="16"/>
    </row>
    <row r="17" spans="2:2">
      <c r="B17" t="s">
        <v>433</v>
      </c>
    </row>
    <row r="18" spans="2:2">
      <c r="B18" t="s">
        <v>434</v>
      </c>
    </row>
    <row r="22" spans="2:2">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405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0.15204048149743199</v>
      </c>
      <c r="D9" s="17">
        <v>0.184914267494109</v>
      </c>
      <c r="E9" s="17">
        <v>0.119735876958819</v>
      </c>
      <c r="F9" s="17"/>
      <c r="G9" s="17">
        <v>0.15924451328724501</v>
      </c>
      <c r="H9" s="17">
        <v>0.18382431734281701</v>
      </c>
      <c r="I9" s="17">
        <v>0.16056639220053301</v>
      </c>
      <c r="J9" s="17">
        <v>0.121290002256232</v>
      </c>
      <c r="K9" s="17">
        <v>0.13943050379489699</v>
      </c>
      <c r="L9" s="17">
        <v>0.14781182023241499</v>
      </c>
      <c r="M9" s="17"/>
      <c r="N9" s="17">
        <v>0.19601689943522199</v>
      </c>
      <c r="O9" s="17">
        <v>0.147178590597067</v>
      </c>
      <c r="P9" s="17">
        <v>0.14704369390963701</v>
      </c>
      <c r="Q9" s="17">
        <v>0.114842306893172</v>
      </c>
      <c r="R9" s="17"/>
      <c r="S9" s="17">
        <v>0.19049866306879601</v>
      </c>
      <c r="T9" s="17">
        <v>0.1259819254383</v>
      </c>
      <c r="U9" s="17">
        <v>0.13824887993934601</v>
      </c>
      <c r="V9" s="17">
        <v>0.11568388298234999</v>
      </c>
      <c r="W9" s="17">
        <v>0.13010950115109901</v>
      </c>
      <c r="X9" s="17">
        <v>0.17422049148309199</v>
      </c>
      <c r="Y9" s="17">
        <v>0.127488207420758</v>
      </c>
      <c r="Z9" s="17">
        <v>0.120080283043749</v>
      </c>
      <c r="AA9" s="17">
        <v>0.17312940552046999</v>
      </c>
      <c r="AB9" s="17">
        <v>0.13754201962968499</v>
      </c>
      <c r="AC9" s="17">
        <v>0.17384428670447599</v>
      </c>
      <c r="AD9" s="17">
        <v>0.25388695170362402</v>
      </c>
      <c r="AE9" s="17"/>
      <c r="AF9" s="17">
        <v>0.146181321704796</v>
      </c>
      <c r="AG9" s="17">
        <v>0.17609478877719201</v>
      </c>
      <c r="AH9" s="17">
        <v>0.113463105639677</v>
      </c>
      <c r="AI9" s="17"/>
      <c r="AJ9" s="17">
        <v>0.152572324378735</v>
      </c>
      <c r="AK9" s="17">
        <v>0.18557288863601801</v>
      </c>
      <c r="AL9" s="17">
        <v>0.13324681933812199</v>
      </c>
      <c r="AM9" s="17">
        <v>0.14910106649626501</v>
      </c>
      <c r="AN9" s="17">
        <v>9.4434696563804502E-2</v>
      </c>
      <c r="AO9" s="17"/>
      <c r="AP9" s="17">
        <v>0.166988805609396</v>
      </c>
      <c r="AQ9" s="17">
        <v>0.17628261548552901</v>
      </c>
      <c r="AR9" s="17">
        <v>0.17590430362339199</v>
      </c>
      <c r="AS9" s="17">
        <v>0.13149591270446101</v>
      </c>
      <c r="AT9" s="17">
        <v>8.0977988235930096E-2</v>
      </c>
      <c r="AU9" s="17"/>
      <c r="AV9" s="17">
        <v>0.117283201112303</v>
      </c>
      <c r="AW9" s="17">
        <v>0.10725312313782701</v>
      </c>
      <c r="AX9" s="17">
        <v>0.181825194914918</v>
      </c>
      <c r="AY9" s="17">
        <v>0.22776569654878701</v>
      </c>
      <c r="AZ9" s="17">
        <v>0.315112332952031</v>
      </c>
    </row>
    <row r="10" spans="2:52">
      <c r="B10" s="18" t="s">
        <v>407</v>
      </c>
      <c r="C10" s="17">
        <v>0.36447177699940703</v>
      </c>
      <c r="D10" s="17">
        <v>0.398536198317685</v>
      </c>
      <c r="E10" s="17">
        <v>0.33308916347107698</v>
      </c>
      <c r="F10" s="17"/>
      <c r="G10" s="17">
        <v>0.36325622207225</v>
      </c>
      <c r="H10" s="17">
        <v>0.36631637786361898</v>
      </c>
      <c r="I10" s="17">
        <v>0.360474216292125</v>
      </c>
      <c r="J10" s="17">
        <v>0.37263892297335</v>
      </c>
      <c r="K10" s="17">
        <v>0.35668919318724501</v>
      </c>
      <c r="L10" s="17">
        <v>0.36562326987340898</v>
      </c>
      <c r="M10" s="17"/>
      <c r="N10" s="17">
        <v>0.413009372227508</v>
      </c>
      <c r="O10" s="17">
        <v>0.36771730542942399</v>
      </c>
      <c r="P10" s="17">
        <v>0.36750899869791998</v>
      </c>
      <c r="Q10" s="17">
        <v>0.30539185943610098</v>
      </c>
      <c r="R10" s="17"/>
      <c r="S10" s="17">
        <v>0.36748174950722701</v>
      </c>
      <c r="T10" s="17">
        <v>0.33542342043215101</v>
      </c>
      <c r="U10" s="17">
        <v>0.34560216845060199</v>
      </c>
      <c r="V10" s="17">
        <v>0.357737779959728</v>
      </c>
      <c r="W10" s="17">
        <v>0.36496689486112699</v>
      </c>
      <c r="X10" s="17">
        <v>0.35914817202659799</v>
      </c>
      <c r="Y10" s="17">
        <v>0.37448776580484999</v>
      </c>
      <c r="Z10" s="17">
        <v>0.41124009537702799</v>
      </c>
      <c r="AA10" s="17">
        <v>0.36568274663654499</v>
      </c>
      <c r="AB10" s="17">
        <v>0.41907046806086801</v>
      </c>
      <c r="AC10" s="17">
        <v>0.36879435731988502</v>
      </c>
      <c r="AD10" s="17">
        <v>0.29713492755538501</v>
      </c>
      <c r="AE10" s="17"/>
      <c r="AF10" s="17">
        <v>0.34960243296713001</v>
      </c>
      <c r="AG10" s="17">
        <v>0.412931844568452</v>
      </c>
      <c r="AH10" s="17">
        <v>0.28666555829592599</v>
      </c>
      <c r="AI10" s="17"/>
      <c r="AJ10" s="17">
        <v>0.38473246903497699</v>
      </c>
      <c r="AK10" s="17">
        <v>0.39146710039933102</v>
      </c>
      <c r="AL10" s="17">
        <v>0.41868916146252599</v>
      </c>
      <c r="AM10" s="17">
        <v>0.25733722665751801</v>
      </c>
      <c r="AN10" s="17">
        <v>0.25604777342385598</v>
      </c>
      <c r="AO10" s="17"/>
      <c r="AP10" s="17">
        <v>0.39824374226818199</v>
      </c>
      <c r="AQ10" s="17">
        <v>0.40369748926938698</v>
      </c>
      <c r="AR10" s="17">
        <v>0.39523677734794599</v>
      </c>
      <c r="AS10" s="17">
        <v>0.337309190387442</v>
      </c>
      <c r="AT10" s="17">
        <v>0.26984600397660702</v>
      </c>
      <c r="AU10" s="17"/>
      <c r="AV10" s="17">
        <v>0.31576826316692902</v>
      </c>
      <c r="AW10" s="17">
        <v>0.37793027756652597</v>
      </c>
      <c r="AX10" s="17">
        <v>0.39643216813950999</v>
      </c>
      <c r="AY10" s="17">
        <v>0.41559113066674902</v>
      </c>
      <c r="AZ10" s="17">
        <v>0.32864475343381</v>
      </c>
    </row>
    <row r="11" spans="2:52" ht="30">
      <c r="B11" s="18" t="s">
        <v>408</v>
      </c>
      <c r="C11" s="17">
        <v>0.30958471214112598</v>
      </c>
      <c r="D11" s="17">
        <v>0.27104144914275402</v>
      </c>
      <c r="E11" s="17">
        <v>0.34738988520455699</v>
      </c>
      <c r="F11" s="17"/>
      <c r="G11" s="17">
        <v>0.30159858173783399</v>
      </c>
      <c r="H11" s="17">
        <v>0.28578069983668902</v>
      </c>
      <c r="I11" s="17">
        <v>0.312329519762922</v>
      </c>
      <c r="J11" s="17">
        <v>0.32670022646210101</v>
      </c>
      <c r="K11" s="17">
        <v>0.32572000138463297</v>
      </c>
      <c r="L11" s="17">
        <v>0.30734691358094601</v>
      </c>
      <c r="M11" s="17"/>
      <c r="N11" s="17">
        <v>0.26126482556416097</v>
      </c>
      <c r="O11" s="17">
        <v>0.31250969195816802</v>
      </c>
      <c r="P11" s="17">
        <v>0.30843628971620701</v>
      </c>
      <c r="Q11" s="17">
        <v>0.36042834027842302</v>
      </c>
      <c r="R11" s="17"/>
      <c r="S11" s="17">
        <v>0.297227863981056</v>
      </c>
      <c r="T11" s="17">
        <v>0.32570437360426902</v>
      </c>
      <c r="U11" s="17">
        <v>0.29348282370273798</v>
      </c>
      <c r="V11" s="17">
        <v>0.317016640979428</v>
      </c>
      <c r="W11" s="17">
        <v>0.33878897412946402</v>
      </c>
      <c r="X11" s="17">
        <v>0.29392814792155803</v>
      </c>
      <c r="Y11" s="17">
        <v>0.324604889766271</v>
      </c>
      <c r="Z11" s="17">
        <v>0.30731900575083698</v>
      </c>
      <c r="AA11" s="17">
        <v>0.33474511713462901</v>
      </c>
      <c r="AB11" s="17">
        <v>0.29496569231416098</v>
      </c>
      <c r="AC11" s="17">
        <v>0.29159319683183299</v>
      </c>
      <c r="AD11" s="17">
        <v>0.24141885535135599</v>
      </c>
      <c r="AE11" s="17"/>
      <c r="AF11" s="17">
        <v>0.31887679909821498</v>
      </c>
      <c r="AG11" s="17">
        <v>0.28370691373692197</v>
      </c>
      <c r="AH11" s="17">
        <v>0.36393670897881097</v>
      </c>
      <c r="AI11" s="17"/>
      <c r="AJ11" s="17">
        <v>0.29761127134550802</v>
      </c>
      <c r="AK11" s="17">
        <v>0.29259763259113097</v>
      </c>
      <c r="AL11" s="17">
        <v>0.32434269176288999</v>
      </c>
      <c r="AM11" s="17">
        <v>0.34393927026328103</v>
      </c>
      <c r="AN11" s="17">
        <v>0.35449161756266001</v>
      </c>
      <c r="AO11" s="17"/>
      <c r="AP11" s="17">
        <v>0.29438010227489297</v>
      </c>
      <c r="AQ11" s="17">
        <v>0.29089048743624002</v>
      </c>
      <c r="AR11" s="17">
        <v>0.27682130434986901</v>
      </c>
      <c r="AS11" s="17">
        <v>0.33334191718672301</v>
      </c>
      <c r="AT11" s="17">
        <v>0.36686463804458203</v>
      </c>
      <c r="AU11" s="17"/>
      <c r="AV11" s="17">
        <v>0.36040841071659802</v>
      </c>
      <c r="AW11" s="17">
        <v>0.32413885788872698</v>
      </c>
      <c r="AX11" s="17">
        <v>0.27551539155046401</v>
      </c>
      <c r="AY11" s="17">
        <v>0.25254012793154701</v>
      </c>
      <c r="AZ11" s="17">
        <v>0.19616877774343999</v>
      </c>
    </row>
    <row r="12" spans="2:52">
      <c r="B12" s="18" t="s">
        <v>409</v>
      </c>
      <c r="C12" s="17">
        <v>7.5009441956668102E-2</v>
      </c>
      <c r="D12" s="17">
        <v>6.8453551218258399E-2</v>
      </c>
      <c r="E12" s="17">
        <v>8.1444421590832303E-2</v>
      </c>
      <c r="F12" s="17"/>
      <c r="G12" s="17">
        <v>8.8646467336535195E-2</v>
      </c>
      <c r="H12" s="17">
        <v>5.4360889437451501E-2</v>
      </c>
      <c r="I12" s="17">
        <v>6.64902115338359E-2</v>
      </c>
      <c r="J12" s="17">
        <v>6.7733152929247198E-2</v>
      </c>
      <c r="K12" s="17">
        <v>8.0354575063643796E-2</v>
      </c>
      <c r="L12" s="17">
        <v>9.2053225833073696E-2</v>
      </c>
      <c r="M12" s="17"/>
      <c r="N12" s="17">
        <v>6.5266593797805597E-2</v>
      </c>
      <c r="O12" s="17">
        <v>6.7659648834051497E-2</v>
      </c>
      <c r="P12" s="17">
        <v>8.67856252902975E-2</v>
      </c>
      <c r="Q12" s="17">
        <v>8.2733709503871405E-2</v>
      </c>
      <c r="R12" s="17"/>
      <c r="S12" s="17">
        <v>6.2121389568129598E-2</v>
      </c>
      <c r="T12" s="17">
        <v>7.1347305881874504E-2</v>
      </c>
      <c r="U12" s="17">
        <v>0.119435411038008</v>
      </c>
      <c r="V12" s="17">
        <v>8.5729353031964606E-2</v>
      </c>
      <c r="W12" s="17">
        <v>8.4986959267756595E-2</v>
      </c>
      <c r="X12" s="17">
        <v>5.6202439878675903E-2</v>
      </c>
      <c r="Y12" s="17">
        <v>7.6400160163013597E-2</v>
      </c>
      <c r="Z12" s="17">
        <v>8.2662015444705098E-2</v>
      </c>
      <c r="AA12" s="17">
        <v>6.3839242834846405E-2</v>
      </c>
      <c r="AB12" s="17">
        <v>5.7614609169278401E-2</v>
      </c>
      <c r="AC12" s="17">
        <v>7.8685007087936604E-2</v>
      </c>
      <c r="AD12" s="17">
        <v>0.106634926954636</v>
      </c>
      <c r="AE12" s="17"/>
      <c r="AF12" s="17">
        <v>8.79694657566161E-2</v>
      </c>
      <c r="AG12" s="17">
        <v>6.1911800616020501E-2</v>
      </c>
      <c r="AH12" s="17">
        <v>7.5251115617101502E-2</v>
      </c>
      <c r="AI12" s="17"/>
      <c r="AJ12" s="17">
        <v>8.7118510392098905E-2</v>
      </c>
      <c r="AK12" s="17">
        <v>6.0565373883171097E-2</v>
      </c>
      <c r="AL12" s="17">
        <v>4.6663967967695702E-2</v>
      </c>
      <c r="AM12" s="17">
        <v>0.144486720400504</v>
      </c>
      <c r="AN12" s="17">
        <v>0.104259147732308</v>
      </c>
      <c r="AO12" s="17"/>
      <c r="AP12" s="17">
        <v>7.7540008978342498E-2</v>
      </c>
      <c r="AQ12" s="17">
        <v>6.5787041084256495E-2</v>
      </c>
      <c r="AR12" s="17">
        <v>7.7811663734849906E-2</v>
      </c>
      <c r="AS12" s="17">
        <v>0.10495091777851</v>
      </c>
      <c r="AT12" s="17">
        <v>7.3758356070073194E-2</v>
      </c>
      <c r="AU12" s="17"/>
      <c r="AV12" s="17">
        <v>7.3422043982441704E-2</v>
      </c>
      <c r="AW12" s="17">
        <v>9.4580073990570696E-2</v>
      </c>
      <c r="AX12" s="17">
        <v>7.3498253502839894E-2</v>
      </c>
      <c r="AY12" s="17">
        <v>4.2251012288812902E-2</v>
      </c>
      <c r="AZ12" s="17">
        <v>6.8942612512807602E-2</v>
      </c>
    </row>
    <row r="13" spans="2:52">
      <c r="B13" s="18" t="s">
        <v>410</v>
      </c>
      <c r="C13" s="17">
        <v>2.55167122789202E-2</v>
      </c>
      <c r="D13" s="17">
        <v>2.4171973691482801E-2</v>
      </c>
      <c r="E13" s="17">
        <v>2.6988846583309301E-2</v>
      </c>
      <c r="F13" s="17"/>
      <c r="G13" s="17">
        <v>1.34419486631114E-2</v>
      </c>
      <c r="H13" s="17">
        <v>2.9307080947155801E-2</v>
      </c>
      <c r="I13" s="17">
        <v>2.04209446124923E-2</v>
      </c>
      <c r="J13" s="17">
        <v>2.47209240002506E-2</v>
      </c>
      <c r="K13" s="17">
        <v>2.6749282397898099E-2</v>
      </c>
      <c r="L13" s="17">
        <v>3.4426113037463603E-2</v>
      </c>
      <c r="M13" s="17"/>
      <c r="N13" s="17">
        <v>1.9626485937088701E-2</v>
      </c>
      <c r="O13" s="17">
        <v>2.60476803987802E-2</v>
      </c>
      <c r="P13" s="17">
        <v>2.47465707671191E-2</v>
      </c>
      <c r="Q13" s="17">
        <v>3.2304333156050503E-2</v>
      </c>
      <c r="R13" s="17"/>
      <c r="S13" s="17">
        <v>2.5927228751851199E-2</v>
      </c>
      <c r="T13" s="17">
        <v>5.1513566515863703E-2</v>
      </c>
      <c r="U13" s="17">
        <v>2.0823779665755299E-2</v>
      </c>
      <c r="V13" s="17">
        <v>2.5674580711534101E-2</v>
      </c>
      <c r="W13" s="17">
        <v>1.77658098861182E-2</v>
      </c>
      <c r="X13" s="17">
        <v>2.7963668475987399E-2</v>
      </c>
      <c r="Y13" s="17">
        <v>2.3651407744230898E-2</v>
      </c>
      <c r="Z13" s="17">
        <v>1.122427607527E-2</v>
      </c>
      <c r="AA13" s="17">
        <v>1.2630160662146299E-2</v>
      </c>
      <c r="AB13" s="17">
        <v>2.7203958522663201E-2</v>
      </c>
      <c r="AC13" s="17">
        <v>2.0668789252045901E-2</v>
      </c>
      <c r="AD13" s="17">
        <v>8.0362575001813995E-3</v>
      </c>
      <c r="AE13" s="17"/>
      <c r="AF13" s="17">
        <v>3.4885241673556902E-2</v>
      </c>
      <c r="AG13" s="17">
        <v>1.5448751268619301E-2</v>
      </c>
      <c r="AH13" s="17">
        <v>3.4169657625271202E-2</v>
      </c>
      <c r="AI13" s="17"/>
      <c r="AJ13" s="17">
        <v>2.9005429429107599E-2</v>
      </c>
      <c r="AK13" s="17">
        <v>1.7291394890749E-2</v>
      </c>
      <c r="AL13" s="17">
        <v>1.4044644365705201E-2</v>
      </c>
      <c r="AM13" s="17">
        <v>2.9343109100523498E-2</v>
      </c>
      <c r="AN13" s="17">
        <v>4.17697448737702E-2</v>
      </c>
      <c r="AO13" s="17"/>
      <c r="AP13" s="17">
        <v>2.44531193231514E-2</v>
      </c>
      <c r="AQ13" s="17">
        <v>1.66623844922878E-2</v>
      </c>
      <c r="AR13" s="17">
        <v>1.29256285178033E-2</v>
      </c>
      <c r="AS13" s="17">
        <v>4.25188613748382E-2</v>
      </c>
      <c r="AT13" s="17">
        <v>1.82519100400125E-2</v>
      </c>
      <c r="AU13" s="17"/>
      <c r="AV13" s="17">
        <v>3.0106629715752599E-2</v>
      </c>
      <c r="AW13" s="17">
        <v>1.7960323829093801E-2</v>
      </c>
      <c r="AX13" s="17">
        <v>2.8150920230288801E-2</v>
      </c>
      <c r="AY13" s="17">
        <v>1.15097577787801E-2</v>
      </c>
      <c r="AZ13" s="17">
        <v>2.4266662122454E-2</v>
      </c>
    </row>
    <row r="14" spans="2:52">
      <c r="B14" s="18" t="s">
        <v>61</v>
      </c>
      <c r="C14" s="17">
        <v>7.3376875126446195E-2</v>
      </c>
      <c r="D14" s="17">
        <v>5.2882560135710903E-2</v>
      </c>
      <c r="E14" s="17">
        <v>9.1351806191406107E-2</v>
      </c>
      <c r="F14" s="17"/>
      <c r="G14" s="17">
        <v>7.3812266903023505E-2</v>
      </c>
      <c r="H14" s="17">
        <v>8.0410634572268103E-2</v>
      </c>
      <c r="I14" s="17">
        <v>7.9718715598092904E-2</v>
      </c>
      <c r="J14" s="17">
        <v>8.6916771378819493E-2</v>
      </c>
      <c r="K14" s="17">
        <v>7.10564441716834E-2</v>
      </c>
      <c r="L14" s="17">
        <v>5.27386574426933E-2</v>
      </c>
      <c r="M14" s="17"/>
      <c r="N14" s="17">
        <v>4.4815823038213499E-2</v>
      </c>
      <c r="O14" s="17">
        <v>7.8887082782509305E-2</v>
      </c>
      <c r="P14" s="17">
        <v>6.5478821618819502E-2</v>
      </c>
      <c r="Q14" s="17">
        <v>0.104299450732381</v>
      </c>
      <c r="R14" s="17"/>
      <c r="S14" s="17">
        <v>5.6743105122939598E-2</v>
      </c>
      <c r="T14" s="17">
        <v>9.0029408127541302E-2</v>
      </c>
      <c r="U14" s="17">
        <v>8.24069372035513E-2</v>
      </c>
      <c r="V14" s="17">
        <v>9.8157762334995499E-2</v>
      </c>
      <c r="W14" s="17">
        <v>6.3381860704434495E-2</v>
      </c>
      <c r="X14" s="17">
        <v>8.8537080214089098E-2</v>
      </c>
      <c r="Y14" s="17">
        <v>7.3367569100875496E-2</v>
      </c>
      <c r="Z14" s="17">
        <v>6.7474324308410702E-2</v>
      </c>
      <c r="AA14" s="17">
        <v>4.9973327211363099E-2</v>
      </c>
      <c r="AB14" s="17">
        <v>6.3603252303344293E-2</v>
      </c>
      <c r="AC14" s="17">
        <v>6.6414362803823304E-2</v>
      </c>
      <c r="AD14" s="17">
        <v>9.2888080934817804E-2</v>
      </c>
      <c r="AE14" s="17"/>
      <c r="AF14" s="17">
        <v>6.2484738799686197E-2</v>
      </c>
      <c r="AG14" s="17">
        <v>4.9905901032793201E-2</v>
      </c>
      <c r="AH14" s="17">
        <v>0.12651385384321401</v>
      </c>
      <c r="AI14" s="17"/>
      <c r="AJ14" s="17">
        <v>4.8959995419573799E-2</v>
      </c>
      <c r="AK14" s="17">
        <v>5.2505609599599302E-2</v>
      </c>
      <c r="AL14" s="17">
        <v>6.3012715103060696E-2</v>
      </c>
      <c r="AM14" s="17">
        <v>7.5792607081908395E-2</v>
      </c>
      <c r="AN14" s="17">
        <v>0.148997019843601</v>
      </c>
      <c r="AO14" s="17"/>
      <c r="AP14" s="17">
        <v>3.8394221546034397E-2</v>
      </c>
      <c r="AQ14" s="17">
        <v>4.6679982232300403E-2</v>
      </c>
      <c r="AR14" s="17">
        <v>6.1300322426140301E-2</v>
      </c>
      <c r="AS14" s="17">
        <v>5.0383200568025699E-2</v>
      </c>
      <c r="AT14" s="17">
        <v>0.19030110363279501</v>
      </c>
      <c r="AU14" s="17"/>
      <c r="AV14" s="17">
        <v>0.103011451305976</v>
      </c>
      <c r="AW14" s="17">
        <v>7.8137343587254895E-2</v>
      </c>
      <c r="AX14" s="17">
        <v>4.45780716619796E-2</v>
      </c>
      <c r="AY14" s="17">
        <v>5.0342274785324402E-2</v>
      </c>
      <c r="AZ14" s="17">
        <v>6.6864861235456999E-2</v>
      </c>
    </row>
    <row r="15" spans="2:52">
      <c r="B15" s="18" t="s">
        <v>411</v>
      </c>
      <c r="C15" s="21">
        <v>0.51651225849684002</v>
      </c>
      <c r="D15" s="21">
        <v>0.58345046581179405</v>
      </c>
      <c r="E15" s="21">
        <v>0.45282504042989602</v>
      </c>
      <c r="F15" s="21"/>
      <c r="G15" s="21">
        <v>0.52250073535949504</v>
      </c>
      <c r="H15" s="21">
        <v>0.55014069520643605</v>
      </c>
      <c r="I15" s="21">
        <v>0.52104060849265799</v>
      </c>
      <c r="J15" s="21">
        <v>0.49392892522958198</v>
      </c>
      <c r="K15" s="21">
        <v>0.49611969698214198</v>
      </c>
      <c r="L15" s="21">
        <v>0.513435090105824</v>
      </c>
      <c r="M15" s="21"/>
      <c r="N15" s="21">
        <v>0.60902627166273104</v>
      </c>
      <c r="O15" s="21">
        <v>0.514895896026491</v>
      </c>
      <c r="P15" s="21">
        <v>0.51455269260755698</v>
      </c>
      <c r="Q15" s="21">
        <v>0.42023416632927402</v>
      </c>
      <c r="R15" s="21"/>
      <c r="S15" s="21">
        <v>0.55798041257602304</v>
      </c>
      <c r="T15" s="21">
        <v>0.46140534587045101</v>
      </c>
      <c r="U15" s="21">
        <v>0.48385104838994802</v>
      </c>
      <c r="V15" s="21">
        <v>0.47342166294207799</v>
      </c>
      <c r="W15" s="21">
        <v>0.49507639601222603</v>
      </c>
      <c r="X15" s="21">
        <v>0.53336866350968903</v>
      </c>
      <c r="Y15" s="21">
        <v>0.50197597322560905</v>
      </c>
      <c r="Z15" s="21">
        <v>0.53132037842077695</v>
      </c>
      <c r="AA15" s="21">
        <v>0.53881215215701606</v>
      </c>
      <c r="AB15" s="21">
        <v>0.55661248769055305</v>
      </c>
      <c r="AC15" s="21">
        <v>0.54263864402436202</v>
      </c>
      <c r="AD15" s="21">
        <v>0.55102187925900903</v>
      </c>
      <c r="AE15" s="21"/>
      <c r="AF15" s="21">
        <v>0.49578375467192598</v>
      </c>
      <c r="AG15" s="21">
        <v>0.58902663334564398</v>
      </c>
      <c r="AH15" s="21">
        <v>0.40012866393560198</v>
      </c>
      <c r="AI15" s="21"/>
      <c r="AJ15" s="21">
        <v>0.53730479341371196</v>
      </c>
      <c r="AK15" s="21">
        <v>0.57703998903534903</v>
      </c>
      <c r="AL15" s="21">
        <v>0.55193598080064799</v>
      </c>
      <c r="AM15" s="21">
        <v>0.40643829315378299</v>
      </c>
      <c r="AN15" s="21">
        <v>0.35048246998766103</v>
      </c>
      <c r="AO15" s="21"/>
      <c r="AP15" s="21">
        <v>0.56523254787757804</v>
      </c>
      <c r="AQ15" s="21">
        <v>0.57998010475491502</v>
      </c>
      <c r="AR15" s="21">
        <v>0.57114108097133798</v>
      </c>
      <c r="AS15" s="21">
        <v>0.46880510309190299</v>
      </c>
      <c r="AT15" s="21">
        <v>0.35082399221253702</v>
      </c>
      <c r="AU15" s="21"/>
      <c r="AV15" s="21">
        <v>0.43305146427923202</v>
      </c>
      <c r="AW15" s="21">
        <v>0.48518340070435401</v>
      </c>
      <c r="AX15" s="21">
        <v>0.57825736305442799</v>
      </c>
      <c r="AY15" s="21">
        <v>0.643356827215536</v>
      </c>
      <c r="AZ15" s="21">
        <v>0.64375708638584195</v>
      </c>
    </row>
    <row r="16" spans="2:52">
      <c r="B16" s="18" t="s">
        <v>412</v>
      </c>
      <c r="C16" s="21">
        <v>0.100526154235588</v>
      </c>
      <c r="D16" s="21">
        <v>9.26255249097412E-2</v>
      </c>
      <c r="E16" s="21">
        <v>0.10843326817414201</v>
      </c>
      <c r="F16" s="21"/>
      <c r="G16" s="21">
        <v>0.10208841599964701</v>
      </c>
      <c r="H16" s="21">
        <v>8.3667970384607201E-2</v>
      </c>
      <c r="I16" s="21">
        <v>8.6911156146328106E-2</v>
      </c>
      <c r="J16" s="21">
        <v>9.2454076929497794E-2</v>
      </c>
      <c r="K16" s="21">
        <v>0.107103857461542</v>
      </c>
      <c r="L16" s="21">
        <v>0.126479338870537</v>
      </c>
      <c r="M16" s="21"/>
      <c r="N16" s="21">
        <v>8.4893079734894294E-2</v>
      </c>
      <c r="O16" s="21">
        <v>9.3707329232831593E-2</v>
      </c>
      <c r="P16" s="21">
        <v>0.111532196057417</v>
      </c>
      <c r="Q16" s="21">
        <v>0.115038042659922</v>
      </c>
      <c r="R16" s="21"/>
      <c r="S16" s="21">
        <v>8.8048618319980801E-2</v>
      </c>
      <c r="T16" s="21">
        <v>0.12286087239773801</v>
      </c>
      <c r="U16" s="21">
        <v>0.140259190703763</v>
      </c>
      <c r="V16" s="21">
        <v>0.111403933743499</v>
      </c>
      <c r="W16" s="21">
        <v>0.102752769153875</v>
      </c>
      <c r="X16" s="21">
        <v>8.4166108354663302E-2</v>
      </c>
      <c r="Y16" s="21">
        <v>0.100051567907245</v>
      </c>
      <c r="Z16" s="21">
        <v>9.3886291519975101E-2</v>
      </c>
      <c r="AA16" s="21">
        <v>7.6469403496992702E-2</v>
      </c>
      <c r="AB16" s="21">
        <v>8.4818567691941599E-2</v>
      </c>
      <c r="AC16" s="21">
        <v>9.9353796339982495E-2</v>
      </c>
      <c r="AD16" s="21">
        <v>0.114671184454818</v>
      </c>
      <c r="AE16" s="21"/>
      <c r="AF16" s="21">
        <v>0.122854707430173</v>
      </c>
      <c r="AG16" s="21">
        <v>7.7360551884639805E-2</v>
      </c>
      <c r="AH16" s="21">
        <v>0.109420773242373</v>
      </c>
      <c r="AI16" s="21"/>
      <c r="AJ16" s="21">
        <v>0.116123939821207</v>
      </c>
      <c r="AK16" s="21">
        <v>7.7856768773920101E-2</v>
      </c>
      <c r="AL16" s="21">
        <v>6.0708612333400899E-2</v>
      </c>
      <c r="AM16" s="21">
        <v>0.17382982950102799</v>
      </c>
      <c r="AN16" s="21">
        <v>0.14602889260607799</v>
      </c>
      <c r="AO16" s="21"/>
      <c r="AP16" s="21">
        <v>0.101993128301494</v>
      </c>
      <c r="AQ16" s="21">
        <v>8.2449425576544305E-2</v>
      </c>
      <c r="AR16" s="21">
        <v>9.0737292252653201E-2</v>
      </c>
      <c r="AS16" s="21">
        <v>0.147469779153348</v>
      </c>
      <c r="AT16" s="21">
        <v>9.2010266110085698E-2</v>
      </c>
      <c r="AU16" s="21"/>
      <c r="AV16" s="21">
        <v>0.103528673698194</v>
      </c>
      <c r="AW16" s="21">
        <v>0.112540397819664</v>
      </c>
      <c r="AX16" s="21">
        <v>0.101649173733129</v>
      </c>
      <c r="AY16" s="21">
        <v>5.3760770067593E-2</v>
      </c>
      <c r="AZ16" s="21">
        <v>9.3209274635261602E-2</v>
      </c>
    </row>
    <row r="17" spans="2:52">
      <c r="B17" s="18" t="s">
        <v>94</v>
      </c>
      <c r="C17" s="22">
        <v>0.41598610426125099</v>
      </c>
      <c r="D17" s="22">
        <v>0.49082494090205298</v>
      </c>
      <c r="E17" s="22">
        <v>0.34439177225575401</v>
      </c>
      <c r="F17" s="22"/>
      <c r="G17" s="22">
        <v>0.42041231935984902</v>
      </c>
      <c r="H17" s="22">
        <v>0.466472724821828</v>
      </c>
      <c r="I17" s="22">
        <v>0.43412945234632899</v>
      </c>
      <c r="J17" s="22">
        <v>0.40147484830008401</v>
      </c>
      <c r="K17" s="22">
        <v>0.38901583952059998</v>
      </c>
      <c r="L17" s="22">
        <v>0.38695575123528703</v>
      </c>
      <c r="M17" s="22"/>
      <c r="N17" s="22">
        <v>0.52413319192783603</v>
      </c>
      <c r="O17" s="22">
        <v>0.42118856679366001</v>
      </c>
      <c r="P17" s="22">
        <v>0.40302049655014099</v>
      </c>
      <c r="Q17" s="22">
        <v>0.305196123669352</v>
      </c>
      <c r="R17" s="22"/>
      <c r="S17" s="22">
        <v>0.46993179425604298</v>
      </c>
      <c r="T17" s="22">
        <v>0.33854447347271299</v>
      </c>
      <c r="U17" s="22">
        <v>0.343591857686185</v>
      </c>
      <c r="V17" s="22">
        <v>0.362017729198579</v>
      </c>
      <c r="W17" s="22">
        <v>0.39232362685835098</v>
      </c>
      <c r="X17" s="22">
        <v>0.449202555155026</v>
      </c>
      <c r="Y17" s="22">
        <v>0.40192440531836399</v>
      </c>
      <c r="Z17" s="22">
        <v>0.43743408690080199</v>
      </c>
      <c r="AA17" s="22">
        <v>0.46234274866002301</v>
      </c>
      <c r="AB17" s="22">
        <v>0.47179391999861098</v>
      </c>
      <c r="AC17" s="22">
        <v>0.44328484768437898</v>
      </c>
      <c r="AD17" s="22">
        <v>0.43635069480419097</v>
      </c>
      <c r="AE17" s="22"/>
      <c r="AF17" s="22">
        <v>0.37292904724175302</v>
      </c>
      <c r="AG17" s="22">
        <v>0.51166608146100501</v>
      </c>
      <c r="AH17" s="22">
        <v>0.290707890693229</v>
      </c>
      <c r="AI17" s="22"/>
      <c r="AJ17" s="22">
        <v>0.42118085359250501</v>
      </c>
      <c r="AK17" s="22">
        <v>0.49918322026142897</v>
      </c>
      <c r="AL17" s="22">
        <v>0.49122736846724702</v>
      </c>
      <c r="AM17" s="22">
        <v>0.232608463652756</v>
      </c>
      <c r="AN17" s="22">
        <v>0.20445357738158201</v>
      </c>
      <c r="AO17" s="22"/>
      <c r="AP17" s="22">
        <v>0.463239419576084</v>
      </c>
      <c r="AQ17" s="22">
        <v>0.49753067917837102</v>
      </c>
      <c r="AR17" s="22">
        <v>0.480403788718685</v>
      </c>
      <c r="AS17" s="22">
        <v>0.32133532393855502</v>
      </c>
      <c r="AT17" s="22">
        <v>0.25881372610245101</v>
      </c>
      <c r="AU17" s="22"/>
      <c r="AV17" s="22">
        <v>0.32952279058103801</v>
      </c>
      <c r="AW17" s="22">
        <v>0.37264300288468899</v>
      </c>
      <c r="AX17" s="22">
        <v>0.476608189321299</v>
      </c>
      <c r="AY17" s="22">
        <v>0.58959605714794305</v>
      </c>
      <c r="AZ17" s="22">
        <v>0.55054781175057999</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0.16914484307059799</v>
      </c>
      <c r="D9" s="17">
        <v>0.20641521552863701</v>
      </c>
      <c r="E9" s="17">
        <v>0.13340714849684199</v>
      </c>
      <c r="F9" s="17"/>
      <c r="G9" s="17">
        <v>0.144610299587873</v>
      </c>
      <c r="H9" s="17">
        <v>0.18337801478277799</v>
      </c>
      <c r="I9" s="17">
        <v>0.17850144231206699</v>
      </c>
      <c r="J9" s="17">
        <v>0.144896318846057</v>
      </c>
      <c r="K9" s="17">
        <v>0.16606931767828201</v>
      </c>
      <c r="L9" s="17">
        <v>0.18798672431292801</v>
      </c>
      <c r="M9" s="17"/>
      <c r="N9" s="17">
        <v>0.20553430517051899</v>
      </c>
      <c r="O9" s="17">
        <v>0.17814535171287399</v>
      </c>
      <c r="P9" s="17">
        <v>0.16731436774736699</v>
      </c>
      <c r="Q9" s="17">
        <v>0.123139433773787</v>
      </c>
      <c r="R9" s="17"/>
      <c r="S9" s="17">
        <v>0.182091370714099</v>
      </c>
      <c r="T9" s="17">
        <v>0.119077110521065</v>
      </c>
      <c r="U9" s="17">
        <v>0.16195280236314399</v>
      </c>
      <c r="V9" s="17">
        <v>0.15950251395774101</v>
      </c>
      <c r="W9" s="17">
        <v>0.119391060259253</v>
      </c>
      <c r="X9" s="17">
        <v>0.19320323144364901</v>
      </c>
      <c r="Y9" s="17">
        <v>0.16509028578465401</v>
      </c>
      <c r="Z9" s="17">
        <v>0.15628461564282201</v>
      </c>
      <c r="AA9" s="17">
        <v>0.18081774914988599</v>
      </c>
      <c r="AB9" s="17">
        <v>0.180381081174084</v>
      </c>
      <c r="AC9" s="17">
        <v>0.209025117675465</v>
      </c>
      <c r="AD9" s="17">
        <v>0.30269169671217799</v>
      </c>
      <c r="AE9" s="17"/>
      <c r="AF9" s="17">
        <v>0.16174368810588799</v>
      </c>
      <c r="AG9" s="17">
        <v>0.20926604255310099</v>
      </c>
      <c r="AH9" s="17">
        <v>0.112645131667413</v>
      </c>
      <c r="AI9" s="17"/>
      <c r="AJ9" s="17">
        <v>0.189062937829127</v>
      </c>
      <c r="AK9" s="17">
        <v>0.187476953794527</v>
      </c>
      <c r="AL9" s="17">
        <v>0.16592028066740599</v>
      </c>
      <c r="AM9" s="17">
        <v>0.19633773593126899</v>
      </c>
      <c r="AN9" s="17">
        <v>9.0321337184511699E-2</v>
      </c>
      <c r="AO9" s="17"/>
      <c r="AP9" s="17">
        <v>0.195147266849932</v>
      </c>
      <c r="AQ9" s="17">
        <v>0.195408993691745</v>
      </c>
      <c r="AR9" s="17">
        <v>0.17865959234589801</v>
      </c>
      <c r="AS9" s="17">
        <v>0.160003246813268</v>
      </c>
      <c r="AT9" s="17">
        <v>8.6795555942685995E-2</v>
      </c>
      <c r="AU9" s="17"/>
      <c r="AV9" s="17">
        <v>0.13165789477283199</v>
      </c>
      <c r="AW9" s="17">
        <v>0.12198051531760699</v>
      </c>
      <c r="AX9" s="17">
        <v>0.196919416658249</v>
      </c>
      <c r="AY9" s="17">
        <v>0.24943069997006501</v>
      </c>
      <c r="AZ9" s="17">
        <v>0.388238661230556</v>
      </c>
    </row>
    <row r="10" spans="2:52">
      <c r="B10" s="18" t="s">
        <v>407</v>
      </c>
      <c r="C10" s="17">
        <v>0.42084759502972302</v>
      </c>
      <c r="D10" s="17">
        <v>0.44271240439065301</v>
      </c>
      <c r="E10" s="17">
        <v>0.39966757322084501</v>
      </c>
      <c r="F10" s="17"/>
      <c r="G10" s="17">
        <v>0.44417536855987799</v>
      </c>
      <c r="H10" s="17">
        <v>0.38590563100124198</v>
      </c>
      <c r="I10" s="17">
        <v>0.41889213758353999</v>
      </c>
      <c r="J10" s="17">
        <v>0.42102895560277698</v>
      </c>
      <c r="K10" s="17">
        <v>0.41459430397045199</v>
      </c>
      <c r="L10" s="17">
        <v>0.43948961142526599</v>
      </c>
      <c r="M10" s="17"/>
      <c r="N10" s="17">
        <v>0.47693334515365998</v>
      </c>
      <c r="O10" s="17">
        <v>0.422495131230614</v>
      </c>
      <c r="P10" s="17">
        <v>0.41885561990207698</v>
      </c>
      <c r="Q10" s="17">
        <v>0.35842021727857298</v>
      </c>
      <c r="R10" s="17"/>
      <c r="S10" s="17">
        <v>0.41530563042768998</v>
      </c>
      <c r="T10" s="17">
        <v>0.42707365748597698</v>
      </c>
      <c r="U10" s="17">
        <v>0.462680239766178</v>
      </c>
      <c r="V10" s="17">
        <v>0.39332510642574797</v>
      </c>
      <c r="W10" s="17">
        <v>0.48596746606991298</v>
      </c>
      <c r="X10" s="17">
        <v>0.35164778065239599</v>
      </c>
      <c r="Y10" s="17">
        <v>0.42015539247649197</v>
      </c>
      <c r="Z10" s="17">
        <v>0.48558149812726398</v>
      </c>
      <c r="AA10" s="17">
        <v>0.43952330768256997</v>
      </c>
      <c r="AB10" s="17">
        <v>0.42028625153581101</v>
      </c>
      <c r="AC10" s="17">
        <v>0.37515493381215798</v>
      </c>
      <c r="AD10" s="17">
        <v>0.37129581382437199</v>
      </c>
      <c r="AE10" s="17"/>
      <c r="AF10" s="17">
        <v>0.40261802860705498</v>
      </c>
      <c r="AG10" s="17">
        <v>0.45598526604477302</v>
      </c>
      <c r="AH10" s="17">
        <v>0.366905036371517</v>
      </c>
      <c r="AI10" s="17"/>
      <c r="AJ10" s="17">
        <v>0.44156979969732901</v>
      </c>
      <c r="AK10" s="17">
        <v>0.451221550919433</v>
      </c>
      <c r="AL10" s="17">
        <v>0.48015299453243698</v>
      </c>
      <c r="AM10" s="17">
        <v>0.29655699172725303</v>
      </c>
      <c r="AN10" s="17">
        <v>0.34087868375504199</v>
      </c>
      <c r="AO10" s="17"/>
      <c r="AP10" s="17">
        <v>0.47105713034278901</v>
      </c>
      <c r="AQ10" s="17">
        <v>0.450638635319703</v>
      </c>
      <c r="AR10" s="17">
        <v>0.50802076790079698</v>
      </c>
      <c r="AS10" s="17">
        <v>0.37897037733883798</v>
      </c>
      <c r="AT10" s="17">
        <v>0.32848447900864303</v>
      </c>
      <c r="AU10" s="17"/>
      <c r="AV10" s="17">
        <v>0.36610271845993803</v>
      </c>
      <c r="AW10" s="17">
        <v>0.45575135010489998</v>
      </c>
      <c r="AX10" s="17">
        <v>0.46074000949057897</v>
      </c>
      <c r="AY10" s="17">
        <v>0.44533376700806998</v>
      </c>
      <c r="AZ10" s="17">
        <v>0.30744879778753098</v>
      </c>
    </row>
    <row r="11" spans="2:52" ht="30">
      <c r="B11" s="18" t="s">
        <v>408</v>
      </c>
      <c r="C11" s="17">
        <v>0.27565065389101601</v>
      </c>
      <c r="D11" s="17">
        <v>0.239695399167626</v>
      </c>
      <c r="E11" s="17">
        <v>0.31159041757517802</v>
      </c>
      <c r="F11" s="17"/>
      <c r="G11" s="17">
        <v>0.24776174450429</v>
      </c>
      <c r="H11" s="17">
        <v>0.28616091879230199</v>
      </c>
      <c r="I11" s="17">
        <v>0.25956560819807201</v>
      </c>
      <c r="J11" s="17">
        <v>0.29194058647284099</v>
      </c>
      <c r="K11" s="17">
        <v>0.306982274938985</v>
      </c>
      <c r="L11" s="17">
        <v>0.26446206562652602</v>
      </c>
      <c r="M11" s="17"/>
      <c r="N11" s="17">
        <v>0.24093129955647799</v>
      </c>
      <c r="O11" s="17">
        <v>0.260744374738896</v>
      </c>
      <c r="P11" s="17">
        <v>0.28630116955856399</v>
      </c>
      <c r="Q11" s="17">
        <v>0.32151341260959099</v>
      </c>
      <c r="R11" s="17"/>
      <c r="S11" s="17">
        <v>0.278198087572601</v>
      </c>
      <c r="T11" s="17">
        <v>0.30294133059733303</v>
      </c>
      <c r="U11" s="17">
        <v>0.21558005695065599</v>
      </c>
      <c r="V11" s="17">
        <v>0.29879548986703203</v>
      </c>
      <c r="W11" s="17">
        <v>0.28068847497892102</v>
      </c>
      <c r="X11" s="17">
        <v>0.28785798255484502</v>
      </c>
      <c r="Y11" s="17">
        <v>0.28671519637528498</v>
      </c>
      <c r="Z11" s="17">
        <v>0.25033032975664699</v>
      </c>
      <c r="AA11" s="17">
        <v>0.26954356883289998</v>
      </c>
      <c r="AB11" s="17">
        <v>0.26755497447471299</v>
      </c>
      <c r="AC11" s="17">
        <v>0.29200001927847602</v>
      </c>
      <c r="AD11" s="17">
        <v>0.21156536649209301</v>
      </c>
      <c r="AE11" s="17"/>
      <c r="AF11" s="17">
        <v>0.30569667394215899</v>
      </c>
      <c r="AG11" s="17">
        <v>0.24171791222425301</v>
      </c>
      <c r="AH11" s="17">
        <v>0.30048156483949401</v>
      </c>
      <c r="AI11" s="17"/>
      <c r="AJ11" s="17">
        <v>0.273920205548355</v>
      </c>
      <c r="AK11" s="17">
        <v>0.24120904182976999</v>
      </c>
      <c r="AL11" s="17">
        <v>0.25813538881298098</v>
      </c>
      <c r="AM11" s="17">
        <v>0.30582416668572998</v>
      </c>
      <c r="AN11" s="17">
        <v>0.32820806292711202</v>
      </c>
      <c r="AO11" s="17"/>
      <c r="AP11" s="17">
        <v>0.24887950406782</v>
      </c>
      <c r="AQ11" s="17">
        <v>0.24878345727191201</v>
      </c>
      <c r="AR11" s="17">
        <v>0.23252968337986399</v>
      </c>
      <c r="AS11" s="17">
        <v>0.30789243187646098</v>
      </c>
      <c r="AT11" s="17">
        <v>0.34419389376137899</v>
      </c>
      <c r="AU11" s="17"/>
      <c r="AV11" s="17">
        <v>0.33573179610371501</v>
      </c>
      <c r="AW11" s="17">
        <v>0.27780165074380297</v>
      </c>
      <c r="AX11" s="17">
        <v>0.238329827202373</v>
      </c>
      <c r="AY11" s="17">
        <v>0.223260726367669</v>
      </c>
      <c r="AZ11" s="17">
        <v>0.230752001492354</v>
      </c>
    </row>
    <row r="12" spans="2:52">
      <c r="B12" s="18" t="s">
        <v>409</v>
      </c>
      <c r="C12" s="17">
        <v>4.4699065897317002E-2</v>
      </c>
      <c r="D12" s="17">
        <v>4.1671620448224901E-2</v>
      </c>
      <c r="E12" s="17">
        <v>4.7933192095812399E-2</v>
      </c>
      <c r="F12" s="17"/>
      <c r="G12" s="17">
        <v>7.8217171097869007E-2</v>
      </c>
      <c r="H12" s="17">
        <v>4.6899788686740801E-2</v>
      </c>
      <c r="I12" s="17">
        <v>4.3430328649282597E-2</v>
      </c>
      <c r="J12" s="17">
        <v>3.7319760097790901E-2</v>
      </c>
      <c r="K12" s="17">
        <v>3.5697505940813799E-2</v>
      </c>
      <c r="L12" s="17">
        <v>3.3682434213549398E-2</v>
      </c>
      <c r="M12" s="17"/>
      <c r="N12" s="17">
        <v>3.0264498847127799E-2</v>
      </c>
      <c r="O12" s="17">
        <v>4.2093425864339201E-2</v>
      </c>
      <c r="P12" s="17">
        <v>5.1700466793628899E-2</v>
      </c>
      <c r="Q12" s="17">
        <v>5.6401247162891098E-2</v>
      </c>
      <c r="R12" s="17"/>
      <c r="S12" s="17">
        <v>5.1790787207525897E-2</v>
      </c>
      <c r="T12" s="17">
        <v>3.4163391326345903E-2</v>
      </c>
      <c r="U12" s="17">
        <v>6.37082667278146E-2</v>
      </c>
      <c r="V12" s="17">
        <v>4.0641821651849798E-2</v>
      </c>
      <c r="W12" s="17">
        <v>4.88786445057105E-2</v>
      </c>
      <c r="X12" s="17">
        <v>4.95537351643804E-2</v>
      </c>
      <c r="Y12" s="17">
        <v>5.7942238334500802E-2</v>
      </c>
      <c r="Z12" s="17">
        <v>2.8609550284719901E-2</v>
      </c>
      <c r="AA12" s="17">
        <v>4.0118054250381799E-2</v>
      </c>
      <c r="AB12" s="17">
        <v>4.0643590589224003E-2</v>
      </c>
      <c r="AC12" s="17">
        <v>3.3480166652403401E-2</v>
      </c>
      <c r="AD12" s="17">
        <v>2.8221742591839301E-2</v>
      </c>
      <c r="AE12" s="17"/>
      <c r="AF12" s="17">
        <v>4.6668461971056903E-2</v>
      </c>
      <c r="AG12" s="17">
        <v>3.36540653379446E-2</v>
      </c>
      <c r="AH12" s="17">
        <v>5.7381356596398397E-2</v>
      </c>
      <c r="AI12" s="17"/>
      <c r="AJ12" s="17">
        <v>3.86082587301559E-2</v>
      </c>
      <c r="AK12" s="17">
        <v>4.5039609663739502E-2</v>
      </c>
      <c r="AL12" s="17">
        <v>3.9972585793832401E-2</v>
      </c>
      <c r="AM12" s="17">
        <v>5.9924898879576097E-2</v>
      </c>
      <c r="AN12" s="17">
        <v>5.7288078868840901E-2</v>
      </c>
      <c r="AO12" s="17"/>
      <c r="AP12" s="17">
        <v>3.1480246664615401E-2</v>
      </c>
      <c r="AQ12" s="17">
        <v>4.3981334168315199E-2</v>
      </c>
      <c r="AR12" s="17">
        <v>3.4560113105293798E-2</v>
      </c>
      <c r="AS12" s="17">
        <v>6.9879234663855302E-2</v>
      </c>
      <c r="AT12" s="17">
        <v>4.1271402874002397E-2</v>
      </c>
      <c r="AU12" s="17"/>
      <c r="AV12" s="17">
        <v>4.5743385918339E-2</v>
      </c>
      <c r="AW12" s="17">
        <v>3.9414043991523297E-2</v>
      </c>
      <c r="AX12" s="17">
        <v>4.9337016616576503E-2</v>
      </c>
      <c r="AY12" s="17">
        <v>2.76759426809008E-2</v>
      </c>
      <c r="AZ12" s="17">
        <v>0</v>
      </c>
    </row>
    <row r="13" spans="2:52">
      <c r="B13" s="18" t="s">
        <v>410</v>
      </c>
      <c r="C13" s="17">
        <v>1.50416287881252E-2</v>
      </c>
      <c r="D13" s="17">
        <v>1.5806895029058798E-2</v>
      </c>
      <c r="E13" s="17">
        <v>1.43896918879371E-2</v>
      </c>
      <c r="F13" s="17"/>
      <c r="G13" s="17">
        <v>1.09442353696241E-2</v>
      </c>
      <c r="H13" s="17">
        <v>1.8180376874411999E-2</v>
      </c>
      <c r="I13" s="17">
        <v>1.3341673865563401E-2</v>
      </c>
      <c r="J13" s="17">
        <v>1.2983370047385E-2</v>
      </c>
      <c r="K13" s="17">
        <v>1.2155542522198699E-2</v>
      </c>
      <c r="L13" s="17">
        <v>2.0200561289886902E-2</v>
      </c>
      <c r="M13" s="17"/>
      <c r="N13" s="17">
        <v>8.5526073402324102E-3</v>
      </c>
      <c r="O13" s="17">
        <v>1.57825105054188E-2</v>
      </c>
      <c r="P13" s="17">
        <v>1.7146307426654701E-2</v>
      </c>
      <c r="Q13" s="17">
        <v>1.9605930023359901E-2</v>
      </c>
      <c r="R13" s="17"/>
      <c r="S13" s="17">
        <v>1.0532576097265401E-2</v>
      </c>
      <c r="T13" s="17">
        <v>2.0933399577241201E-2</v>
      </c>
      <c r="U13" s="17">
        <v>1.6016540402623299E-2</v>
      </c>
      <c r="V13" s="17">
        <v>2.0630485254869602E-2</v>
      </c>
      <c r="W13" s="17">
        <v>1.3740524294410399E-2</v>
      </c>
      <c r="X13" s="17">
        <v>1.81446290607441E-2</v>
      </c>
      <c r="Y13" s="17">
        <v>5.4102047902060196E-3</v>
      </c>
      <c r="Z13" s="17">
        <v>6.6617322546530496E-3</v>
      </c>
      <c r="AA13" s="17">
        <v>1.9162026170623899E-2</v>
      </c>
      <c r="AB13" s="17">
        <v>1.7774551061859999E-2</v>
      </c>
      <c r="AC13" s="17">
        <v>9.2979800368160701E-3</v>
      </c>
      <c r="AD13" s="17">
        <v>8.0362575001813995E-3</v>
      </c>
      <c r="AE13" s="17"/>
      <c r="AF13" s="17">
        <v>1.8040543631582698E-2</v>
      </c>
      <c r="AG13" s="17">
        <v>1.06504085728677E-2</v>
      </c>
      <c r="AH13" s="17">
        <v>2.17237101111495E-2</v>
      </c>
      <c r="AI13" s="17"/>
      <c r="AJ13" s="17">
        <v>1.1570128235381101E-2</v>
      </c>
      <c r="AK13" s="17">
        <v>1.9926130689498899E-2</v>
      </c>
      <c r="AL13" s="17">
        <v>3.3664454308744798E-3</v>
      </c>
      <c r="AM13" s="17">
        <v>1.8370260818080901E-2</v>
      </c>
      <c r="AN13" s="17">
        <v>2.2516349370070701E-2</v>
      </c>
      <c r="AO13" s="17"/>
      <c r="AP13" s="17">
        <v>1.2028908103690301E-2</v>
      </c>
      <c r="AQ13" s="17">
        <v>1.38822511683143E-2</v>
      </c>
      <c r="AR13" s="17">
        <v>3.8075368784792401E-3</v>
      </c>
      <c r="AS13" s="17">
        <v>2.2337796464044799E-2</v>
      </c>
      <c r="AT13" s="17">
        <v>1.08136687368102E-2</v>
      </c>
      <c r="AU13" s="17"/>
      <c r="AV13" s="17">
        <v>1.6996477256308901E-2</v>
      </c>
      <c r="AW13" s="17">
        <v>1.6367219432032402E-2</v>
      </c>
      <c r="AX13" s="17">
        <v>1.0536396990482699E-2</v>
      </c>
      <c r="AY13" s="17">
        <v>1.2111202680658901E-2</v>
      </c>
      <c r="AZ13" s="17">
        <v>2.2104591542766502E-2</v>
      </c>
    </row>
    <row r="14" spans="2:52">
      <c r="B14" s="18" t="s">
        <v>61</v>
      </c>
      <c r="C14" s="17">
        <v>7.4616213323221103E-2</v>
      </c>
      <c r="D14" s="17">
        <v>5.3698465435800501E-2</v>
      </c>
      <c r="E14" s="17">
        <v>9.3011976723385306E-2</v>
      </c>
      <c r="F14" s="17"/>
      <c r="G14" s="17">
        <v>7.4291180880464797E-2</v>
      </c>
      <c r="H14" s="17">
        <v>7.9475269862524206E-2</v>
      </c>
      <c r="I14" s="17">
        <v>8.6268809391474105E-2</v>
      </c>
      <c r="J14" s="17">
        <v>9.1831008933148897E-2</v>
      </c>
      <c r="K14" s="17">
        <v>6.4501054949268402E-2</v>
      </c>
      <c r="L14" s="17">
        <v>5.4178603131843701E-2</v>
      </c>
      <c r="M14" s="17"/>
      <c r="N14" s="17">
        <v>3.7783943931982499E-2</v>
      </c>
      <c r="O14" s="17">
        <v>8.0739205947856996E-2</v>
      </c>
      <c r="P14" s="17">
        <v>5.8682068571708199E-2</v>
      </c>
      <c r="Q14" s="17">
        <v>0.12091975915179901</v>
      </c>
      <c r="R14" s="17"/>
      <c r="S14" s="17">
        <v>6.2081547980818802E-2</v>
      </c>
      <c r="T14" s="17">
        <v>9.5811110492037999E-2</v>
      </c>
      <c r="U14" s="17">
        <v>8.0062093789583594E-2</v>
      </c>
      <c r="V14" s="17">
        <v>8.7104582842759001E-2</v>
      </c>
      <c r="W14" s="17">
        <v>5.1333829891792603E-2</v>
      </c>
      <c r="X14" s="17">
        <v>9.9592641123985401E-2</v>
      </c>
      <c r="Y14" s="17">
        <v>6.46866822388623E-2</v>
      </c>
      <c r="Z14" s="17">
        <v>7.2532273933893901E-2</v>
      </c>
      <c r="AA14" s="17">
        <v>5.08352939136388E-2</v>
      </c>
      <c r="AB14" s="17">
        <v>7.3359551164307896E-2</v>
      </c>
      <c r="AC14" s="17">
        <v>8.1041782544680904E-2</v>
      </c>
      <c r="AD14" s="17">
        <v>7.8189122879336007E-2</v>
      </c>
      <c r="AE14" s="17"/>
      <c r="AF14" s="17">
        <v>6.5232603742257894E-2</v>
      </c>
      <c r="AG14" s="17">
        <v>4.8726305267061301E-2</v>
      </c>
      <c r="AH14" s="17">
        <v>0.140863200414029</v>
      </c>
      <c r="AI14" s="17"/>
      <c r="AJ14" s="17">
        <v>4.5268669959651398E-2</v>
      </c>
      <c r="AK14" s="17">
        <v>5.5126713103031001E-2</v>
      </c>
      <c r="AL14" s="17">
        <v>5.2452304762468697E-2</v>
      </c>
      <c r="AM14" s="17">
        <v>0.12298594595809099</v>
      </c>
      <c r="AN14" s="17">
        <v>0.16078748789442299</v>
      </c>
      <c r="AO14" s="17"/>
      <c r="AP14" s="17">
        <v>4.1406943971152702E-2</v>
      </c>
      <c r="AQ14" s="17">
        <v>4.7305328380010198E-2</v>
      </c>
      <c r="AR14" s="17">
        <v>4.2422306389667402E-2</v>
      </c>
      <c r="AS14" s="17">
        <v>6.0916912843533101E-2</v>
      </c>
      <c r="AT14" s="17">
        <v>0.18844099967648001</v>
      </c>
      <c r="AU14" s="17"/>
      <c r="AV14" s="17">
        <v>0.10376772748886701</v>
      </c>
      <c r="AW14" s="17">
        <v>8.8685220410134602E-2</v>
      </c>
      <c r="AX14" s="17">
        <v>4.4137333041740202E-2</v>
      </c>
      <c r="AY14" s="17">
        <v>4.2187661292635202E-2</v>
      </c>
      <c r="AZ14" s="17">
        <v>5.1455947946791598E-2</v>
      </c>
    </row>
    <row r="15" spans="2:52">
      <c r="B15" s="18" t="s">
        <v>411</v>
      </c>
      <c r="C15" s="21">
        <v>0.58999243810032098</v>
      </c>
      <c r="D15" s="21">
        <v>0.64912761991929002</v>
      </c>
      <c r="E15" s="21">
        <v>0.53307472171768799</v>
      </c>
      <c r="F15" s="21"/>
      <c r="G15" s="21">
        <v>0.58878566814775202</v>
      </c>
      <c r="H15" s="21">
        <v>0.56928364578402002</v>
      </c>
      <c r="I15" s="21">
        <v>0.59739357989560704</v>
      </c>
      <c r="J15" s="21">
        <v>0.565925274448834</v>
      </c>
      <c r="K15" s="21">
        <v>0.58066362164873397</v>
      </c>
      <c r="L15" s="21">
        <v>0.62747633573819395</v>
      </c>
      <c r="M15" s="21"/>
      <c r="N15" s="21">
        <v>0.682467650324179</v>
      </c>
      <c r="O15" s="21">
        <v>0.60064048294348804</v>
      </c>
      <c r="P15" s="21">
        <v>0.58616998764944395</v>
      </c>
      <c r="Q15" s="21">
        <v>0.48155965105235998</v>
      </c>
      <c r="R15" s="21"/>
      <c r="S15" s="21">
        <v>0.59739700114178895</v>
      </c>
      <c r="T15" s="21">
        <v>0.54615076800704199</v>
      </c>
      <c r="U15" s="21">
        <v>0.62463304212932202</v>
      </c>
      <c r="V15" s="21">
        <v>0.55282762038348898</v>
      </c>
      <c r="W15" s="21">
        <v>0.60535852632916598</v>
      </c>
      <c r="X15" s="21">
        <v>0.54485101209604503</v>
      </c>
      <c r="Y15" s="21">
        <v>0.58524567826114604</v>
      </c>
      <c r="Z15" s="21">
        <v>0.64186611377008596</v>
      </c>
      <c r="AA15" s="21">
        <v>0.62034105683245599</v>
      </c>
      <c r="AB15" s="21">
        <v>0.60066733270989503</v>
      </c>
      <c r="AC15" s="21">
        <v>0.58418005148762298</v>
      </c>
      <c r="AD15" s="21">
        <v>0.67398751053655004</v>
      </c>
      <c r="AE15" s="21"/>
      <c r="AF15" s="21">
        <v>0.564361716712943</v>
      </c>
      <c r="AG15" s="21">
        <v>0.66525130859787396</v>
      </c>
      <c r="AH15" s="21">
        <v>0.47955016803892903</v>
      </c>
      <c r="AI15" s="21"/>
      <c r="AJ15" s="21">
        <v>0.63063273752645599</v>
      </c>
      <c r="AK15" s="21">
        <v>0.63869850471395995</v>
      </c>
      <c r="AL15" s="21">
        <v>0.64607327519984303</v>
      </c>
      <c r="AM15" s="21">
        <v>0.49289472765852199</v>
      </c>
      <c r="AN15" s="21">
        <v>0.43120002093955401</v>
      </c>
      <c r="AO15" s="21"/>
      <c r="AP15" s="21">
        <v>0.66620439719272095</v>
      </c>
      <c r="AQ15" s="21">
        <v>0.64604762901144897</v>
      </c>
      <c r="AR15" s="21">
        <v>0.68668036024669599</v>
      </c>
      <c r="AS15" s="21">
        <v>0.53897362415210603</v>
      </c>
      <c r="AT15" s="21">
        <v>0.41528003495132898</v>
      </c>
      <c r="AU15" s="21"/>
      <c r="AV15" s="21">
        <v>0.49776061323277099</v>
      </c>
      <c r="AW15" s="21">
        <v>0.57773186542250698</v>
      </c>
      <c r="AX15" s="21">
        <v>0.657659426148828</v>
      </c>
      <c r="AY15" s="21">
        <v>0.69476446697813599</v>
      </c>
      <c r="AZ15" s="21">
        <v>0.69568745901808704</v>
      </c>
    </row>
    <row r="16" spans="2:52">
      <c r="B16" s="18" t="s">
        <v>412</v>
      </c>
      <c r="C16" s="21">
        <v>5.97406946854422E-2</v>
      </c>
      <c r="D16" s="21">
        <v>5.7478515477283797E-2</v>
      </c>
      <c r="E16" s="21">
        <v>6.2322883983749501E-2</v>
      </c>
      <c r="F16" s="21"/>
      <c r="G16" s="21">
        <v>8.9161406467493001E-2</v>
      </c>
      <c r="H16" s="21">
        <v>6.5080165561152897E-2</v>
      </c>
      <c r="I16" s="21">
        <v>5.6772002514846001E-2</v>
      </c>
      <c r="J16" s="21">
        <v>5.0303130145175901E-2</v>
      </c>
      <c r="K16" s="21">
        <v>4.7853048463012499E-2</v>
      </c>
      <c r="L16" s="21">
        <v>5.38829955034364E-2</v>
      </c>
      <c r="M16" s="21"/>
      <c r="N16" s="21">
        <v>3.8817106187360201E-2</v>
      </c>
      <c r="O16" s="21">
        <v>5.7875936369757998E-2</v>
      </c>
      <c r="P16" s="21">
        <v>6.8846774220283596E-2</v>
      </c>
      <c r="Q16" s="21">
        <v>7.6007177186250996E-2</v>
      </c>
      <c r="R16" s="21"/>
      <c r="S16" s="21">
        <v>6.2323363304791303E-2</v>
      </c>
      <c r="T16" s="21">
        <v>5.5096790903587101E-2</v>
      </c>
      <c r="U16" s="21">
        <v>7.9724807130438002E-2</v>
      </c>
      <c r="V16" s="21">
        <v>6.12723069067194E-2</v>
      </c>
      <c r="W16" s="21">
        <v>6.2619168800120903E-2</v>
      </c>
      <c r="X16" s="21">
        <v>6.7698364225124499E-2</v>
      </c>
      <c r="Y16" s="21">
        <v>6.3352443124706906E-2</v>
      </c>
      <c r="Z16" s="21">
        <v>3.5271282539372999E-2</v>
      </c>
      <c r="AA16" s="21">
        <v>5.9280080421005701E-2</v>
      </c>
      <c r="AB16" s="21">
        <v>5.8418141651083999E-2</v>
      </c>
      <c r="AC16" s="21">
        <v>4.27781466892194E-2</v>
      </c>
      <c r="AD16" s="21">
        <v>3.6258000092020702E-2</v>
      </c>
      <c r="AE16" s="21"/>
      <c r="AF16" s="21">
        <v>6.4709005602639605E-2</v>
      </c>
      <c r="AG16" s="21">
        <v>4.4304473910812298E-2</v>
      </c>
      <c r="AH16" s="21">
        <v>7.9105066707547897E-2</v>
      </c>
      <c r="AI16" s="21"/>
      <c r="AJ16" s="21">
        <v>5.0178386965537003E-2</v>
      </c>
      <c r="AK16" s="21">
        <v>6.4965740353238405E-2</v>
      </c>
      <c r="AL16" s="21">
        <v>4.3339031224706802E-2</v>
      </c>
      <c r="AM16" s="21">
        <v>7.8295159697657005E-2</v>
      </c>
      <c r="AN16" s="21">
        <v>7.9804428238911498E-2</v>
      </c>
      <c r="AO16" s="21"/>
      <c r="AP16" s="21">
        <v>4.3509154768305802E-2</v>
      </c>
      <c r="AQ16" s="21">
        <v>5.7863585336629497E-2</v>
      </c>
      <c r="AR16" s="21">
        <v>3.8367649983773101E-2</v>
      </c>
      <c r="AS16" s="21">
        <v>9.2217031127900098E-2</v>
      </c>
      <c r="AT16" s="21">
        <v>5.2085071610812599E-2</v>
      </c>
      <c r="AU16" s="21"/>
      <c r="AV16" s="21">
        <v>6.27398631746479E-2</v>
      </c>
      <c r="AW16" s="21">
        <v>5.5781263423555702E-2</v>
      </c>
      <c r="AX16" s="21">
        <v>5.9873413607059202E-2</v>
      </c>
      <c r="AY16" s="21">
        <v>3.9787145361559799E-2</v>
      </c>
      <c r="AZ16" s="21">
        <v>2.2104591542766502E-2</v>
      </c>
    </row>
    <row r="17" spans="2:52">
      <c r="B17" s="18" t="s">
        <v>94</v>
      </c>
      <c r="C17" s="22">
        <v>0.53025174341487902</v>
      </c>
      <c r="D17" s="22">
        <v>0.59164910444200602</v>
      </c>
      <c r="E17" s="22">
        <v>0.47075183773393797</v>
      </c>
      <c r="F17" s="22"/>
      <c r="G17" s="22">
        <v>0.49962426168025897</v>
      </c>
      <c r="H17" s="22">
        <v>0.50420348022286698</v>
      </c>
      <c r="I17" s="22">
        <v>0.540621577380761</v>
      </c>
      <c r="J17" s="22">
        <v>0.51562214430365805</v>
      </c>
      <c r="K17" s="22">
        <v>0.532810573185721</v>
      </c>
      <c r="L17" s="22">
        <v>0.57359334023475805</v>
      </c>
      <c r="M17" s="22"/>
      <c r="N17" s="22">
        <v>0.64365054413681899</v>
      </c>
      <c r="O17" s="22">
        <v>0.54276454657373097</v>
      </c>
      <c r="P17" s="22">
        <v>0.51732321342915999</v>
      </c>
      <c r="Q17" s="22">
        <v>0.40555247386610899</v>
      </c>
      <c r="R17" s="22"/>
      <c r="S17" s="22">
        <v>0.53507363783699802</v>
      </c>
      <c r="T17" s="22">
        <v>0.491053977103455</v>
      </c>
      <c r="U17" s="22">
        <v>0.54490823499888397</v>
      </c>
      <c r="V17" s="22">
        <v>0.49155531347677001</v>
      </c>
      <c r="W17" s="22">
        <v>0.54273935752904501</v>
      </c>
      <c r="X17" s="22">
        <v>0.47715264787091999</v>
      </c>
      <c r="Y17" s="22">
        <v>0.52189323513643904</v>
      </c>
      <c r="Z17" s="22">
        <v>0.60659483123071301</v>
      </c>
      <c r="AA17" s="22">
        <v>0.56106097641145003</v>
      </c>
      <c r="AB17" s="22">
        <v>0.54224919105881098</v>
      </c>
      <c r="AC17" s="22">
        <v>0.541401904798404</v>
      </c>
      <c r="AD17" s="22">
        <v>0.63772951044452897</v>
      </c>
      <c r="AE17" s="22"/>
      <c r="AF17" s="22">
        <v>0.49965271111030402</v>
      </c>
      <c r="AG17" s="22">
        <v>0.62094683468706102</v>
      </c>
      <c r="AH17" s="22">
        <v>0.400445101331381</v>
      </c>
      <c r="AI17" s="22"/>
      <c r="AJ17" s="22">
        <v>0.58045435056091899</v>
      </c>
      <c r="AK17" s="22">
        <v>0.57373276436072196</v>
      </c>
      <c r="AL17" s="22">
        <v>0.60273424397513597</v>
      </c>
      <c r="AM17" s="22">
        <v>0.414599567960865</v>
      </c>
      <c r="AN17" s="22">
        <v>0.35139559270064202</v>
      </c>
      <c r="AO17" s="22"/>
      <c r="AP17" s="22">
        <v>0.62269524242441499</v>
      </c>
      <c r="AQ17" s="22">
        <v>0.58818404367481902</v>
      </c>
      <c r="AR17" s="22">
        <v>0.64831271026292203</v>
      </c>
      <c r="AS17" s="22">
        <v>0.44675659302420601</v>
      </c>
      <c r="AT17" s="22">
        <v>0.36319496334051599</v>
      </c>
      <c r="AU17" s="22"/>
      <c r="AV17" s="22">
        <v>0.43502075005812302</v>
      </c>
      <c r="AW17" s="22">
        <v>0.52195060199895105</v>
      </c>
      <c r="AX17" s="22">
        <v>0.597786012541769</v>
      </c>
      <c r="AY17" s="22">
        <v>0.65497732161657596</v>
      </c>
      <c r="AZ17" s="22">
        <v>0.67358286747532103</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0.20141040594078</v>
      </c>
      <c r="D9" s="17">
        <v>0.22619407913477901</v>
      </c>
      <c r="E9" s="17">
        <v>0.17716954975911001</v>
      </c>
      <c r="F9" s="17"/>
      <c r="G9" s="17">
        <v>0.24591040007191201</v>
      </c>
      <c r="H9" s="17">
        <v>0.214560306189996</v>
      </c>
      <c r="I9" s="17">
        <v>0.20592135769452799</v>
      </c>
      <c r="J9" s="17">
        <v>0.165584066959195</v>
      </c>
      <c r="K9" s="17">
        <v>0.17385969577739199</v>
      </c>
      <c r="L9" s="17">
        <v>0.20500778282607901</v>
      </c>
      <c r="M9" s="17"/>
      <c r="N9" s="17">
        <v>0.24768819129363101</v>
      </c>
      <c r="O9" s="17">
        <v>0.200720285087889</v>
      </c>
      <c r="P9" s="17">
        <v>0.194067712557835</v>
      </c>
      <c r="Q9" s="17">
        <v>0.15709409387906001</v>
      </c>
      <c r="R9" s="17"/>
      <c r="S9" s="17">
        <v>0.22342702831825101</v>
      </c>
      <c r="T9" s="17">
        <v>0.15829664896210699</v>
      </c>
      <c r="U9" s="17">
        <v>0.20184927178509901</v>
      </c>
      <c r="V9" s="17">
        <v>0.14927834899431899</v>
      </c>
      <c r="W9" s="17">
        <v>0.178749653181278</v>
      </c>
      <c r="X9" s="17">
        <v>0.24666579766776101</v>
      </c>
      <c r="Y9" s="17">
        <v>0.21472187530290299</v>
      </c>
      <c r="Z9" s="17">
        <v>0.18471211578244301</v>
      </c>
      <c r="AA9" s="17">
        <v>0.19689126491540401</v>
      </c>
      <c r="AB9" s="17">
        <v>0.208823670066035</v>
      </c>
      <c r="AC9" s="17">
        <v>0.213870958404657</v>
      </c>
      <c r="AD9" s="17">
        <v>0.31815703128475498</v>
      </c>
      <c r="AE9" s="17"/>
      <c r="AF9" s="17">
        <v>0.18528812329055599</v>
      </c>
      <c r="AG9" s="17">
        <v>0.22741748072710499</v>
      </c>
      <c r="AH9" s="17">
        <v>0.169601701028505</v>
      </c>
      <c r="AI9" s="17"/>
      <c r="AJ9" s="17">
        <v>0.199125645889142</v>
      </c>
      <c r="AK9" s="17">
        <v>0.22579693636703899</v>
      </c>
      <c r="AL9" s="17">
        <v>0.23853177371190901</v>
      </c>
      <c r="AM9" s="17">
        <v>0.111526147867491</v>
      </c>
      <c r="AN9" s="17">
        <v>0.13971664182844201</v>
      </c>
      <c r="AO9" s="17"/>
      <c r="AP9" s="17">
        <v>0.21421877946314499</v>
      </c>
      <c r="AQ9" s="17">
        <v>0.23482568024795999</v>
      </c>
      <c r="AR9" s="17">
        <v>0.27642015832156502</v>
      </c>
      <c r="AS9" s="17">
        <v>0.15890358064413701</v>
      </c>
      <c r="AT9" s="17">
        <v>0.102681646990561</v>
      </c>
      <c r="AU9" s="17"/>
      <c r="AV9" s="17">
        <v>0.14854868486971201</v>
      </c>
      <c r="AW9" s="17">
        <v>0.18433329984889099</v>
      </c>
      <c r="AX9" s="17">
        <v>0.237141889386871</v>
      </c>
      <c r="AY9" s="17">
        <v>0.26307780786200602</v>
      </c>
      <c r="AZ9" s="17">
        <v>0.36753422242532702</v>
      </c>
    </row>
    <row r="10" spans="2:52">
      <c r="B10" s="18" t="s">
        <v>407</v>
      </c>
      <c r="C10" s="17">
        <v>0.46481878216091599</v>
      </c>
      <c r="D10" s="17">
        <v>0.45242749602771198</v>
      </c>
      <c r="E10" s="17">
        <v>0.47776215327939298</v>
      </c>
      <c r="F10" s="17"/>
      <c r="G10" s="17">
        <v>0.42565306617648502</v>
      </c>
      <c r="H10" s="17">
        <v>0.43589860430042499</v>
      </c>
      <c r="I10" s="17">
        <v>0.45737017224368998</v>
      </c>
      <c r="J10" s="17">
        <v>0.46320346997277501</v>
      </c>
      <c r="K10" s="17">
        <v>0.50195793681530299</v>
      </c>
      <c r="L10" s="17">
        <v>0.49691393046412702</v>
      </c>
      <c r="M10" s="17"/>
      <c r="N10" s="17">
        <v>0.49946200311760502</v>
      </c>
      <c r="O10" s="17">
        <v>0.45960369910313198</v>
      </c>
      <c r="P10" s="17">
        <v>0.465381005668008</v>
      </c>
      <c r="Q10" s="17">
        <v>0.432883569838664</v>
      </c>
      <c r="R10" s="17"/>
      <c r="S10" s="17">
        <v>0.44807700225400998</v>
      </c>
      <c r="T10" s="17">
        <v>0.468260062333265</v>
      </c>
      <c r="U10" s="17">
        <v>0.50797054064258296</v>
      </c>
      <c r="V10" s="17">
        <v>0.50313847303076298</v>
      </c>
      <c r="W10" s="17">
        <v>0.52217521509092901</v>
      </c>
      <c r="X10" s="17">
        <v>0.42719285780127197</v>
      </c>
      <c r="Y10" s="17">
        <v>0.44788679892495797</v>
      </c>
      <c r="Z10" s="17">
        <v>0.53030392779540103</v>
      </c>
      <c r="AA10" s="17">
        <v>0.48363347825182101</v>
      </c>
      <c r="AB10" s="17">
        <v>0.419757775033897</v>
      </c>
      <c r="AC10" s="17">
        <v>0.43791846905722198</v>
      </c>
      <c r="AD10" s="17">
        <v>0.34590854624811002</v>
      </c>
      <c r="AE10" s="17"/>
      <c r="AF10" s="17">
        <v>0.46746202518897401</v>
      </c>
      <c r="AG10" s="17">
        <v>0.494303663369006</v>
      </c>
      <c r="AH10" s="17">
        <v>0.40512444633255901</v>
      </c>
      <c r="AI10" s="17"/>
      <c r="AJ10" s="17">
        <v>0.501343293510503</v>
      </c>
      <c r="AK10" s="17">
        <v>0.48329346250150501</v>
      </c>
      <c r="AL10" s="17">
        <v>0.49822294765136899</v>
      </c>
      <c r="AM10" s="17">
        <v>0.43174955232614098</v>
      </c>
      <c r="AN10" s="17">
        <v>0.38806700086989598</v>
      </c>
      <c r="AO10" s="17"/>
      <c r="AP10" s="17">
        <v>0.49909478427464599</v>
      </c>
      <c r="AQ10" s="17">
        <v>0.486030856550136</v>
      </c>
      <c r="AR10" s="17">
        <v>0.483758861160346</v>
      </c>
      <c r="AS10" s="17">
        <v>0.456446626100736</v>
      </c>
      <c r="AT10" s="17">
        <v>0.455241746474844</v>
      </c>
      <c r="AU10" s="17"/>
      <c r="AV10" s="17">
        <v>0.45154880151608601</v>
      </c>
      <c r="AW10" s="17">
        <v>0.468172403594182</v>
      </c>
      <c r="AX10" s="17">
        <v>0.47716152190635203</v>
      </c>
      <c r="AY10" s="17">
        <v>0.49084657709627599</v>
      </c>
      <c r="AZ10" s="17">
        <v>0.38806756078649901</v>
      </c>
    </row>
    <row r="11" spans="2:52" ht="30">
      <c r="B11" s="18" t="s">
        <v>408</v>
      </c>
      <c r="C11" s="17">
        <v>0.223280160675148</v>
      </c>
      <c r="D11" s="17">
        <v>0.22252347714908799</v>
      </c>
      <c r="E11" s="17">
        <v>0.22455591925299101</v>
      </c>
      <c r="F11" s="17"/>
      <c r="G11" s="17">
        <v>0.206143164074406</v>
      </c>
      <c r="H11" s="17">
        <v>0.22671912067592501</v>
      </c>
      <c r="I11" s="17">
        <v>0.22407500369561101</v>
      </c>
      <c r="J11" s="17">
        <v>0.23571616394656</v>
      </c>
      <c r="K11" s="17">
        <v>0.23202028256428001</v>
      </c>
      <c r="L11" s="17">
        <v>0.21525369991812199</v>
      </c>
      <c r="M11" s="17"/>
      <c r="N11" s="17">
        <v>0.188796437037307</v>
      </c>
      <c r="O11" s="17">
        <v>0.21977833315190701</v>
      </c>
      <c r="P11" s="17">
        <v>0.231992523635981</v>
      </c>
      <c r="Q11" s="17">
        <v>0.25816407816013998</v>
      </c>
      <c r="R11" s="17"/>
      <c r="S11" s="17">
        <v>0.215643927565181</v>
      </c>
      <c r="T11" s="17">
        <v>0.25057690343192901</v>
      </c>
      <c r="U11" s="17">
        <v>0.17736691002577201</v>
      </c>
      <c r="V11" s="17">
        <v>0.23111906591394299</v>
      </c>
      <c r="W11" s="17">
        <v>0.179142061742632</v>
      </c>
      <c r="X11" s="17">
        <v>0.197235630009133</v>
      </c>
      <c r="Y11" s="17">
        <v>0.24262650804956101</v>
      </c>
      <c r="Z11" s="17">
        <v>0.19361352426428499</v>
      </c>
      <c r="AA11" s="17">
        <v>0.24824686541242499</v>
      </c>
      <c r="AB11" s="17">
        <v>0.245797863883054</v>
      </c>
      <c r="AC11" s="17">
        <v>0.25221908227940998</v>
      </c>
      <c r="AD11" s="17">
        <v>0.20131295942403299</v>
      </c>
      <c r="AE11" s="17"/>
      <c r="AF11" s="17">
        <v>0.234794180611896</v>
      </c>
      <c r="AG11" s="17">
        <v>0.20328502442994401</v>
      </c>
      <c r="AH11" s="17">
        <v>0.241926446852086</v>
      </c>
      <c r="AI11" s="17"/>
      <c r="AJ11" s="17">
        <v>0.21726715521208601</v>
      </c>
      <c r="AK11" s="17">
        <v>0.203367475830077</v>
      </c>
      <c r="AL11" s="17">
        <v>0.187249853778505</v>
      </c>
      <c r="AM11" s="17">
        <v>0.30405718171937401</v>
      </c>
      <c r="AN11" s="17">
        <v>0.26673078995680699</v>
      </c>
      <c r="AO11" s="17"/>
      <c r="AP11" s="17">
        <v>0.210782263146056</v>
      </c>
      <c r="AQ11" s="17">
        <v>0.202096236572191</v>
      </c>
      <c r="AR11" s="17">
        <v>0.163835994190312</v>
      </c>
      <c r="AS11" s="17">
        <v>0.28612153528266498</v>
      </c>
      <c r="AT11" s="17">
        <v>0.23705525947900699</v>
      </c>
      <c r="AU11" s="17"/>
      <c r="AV11" s="17">
        <v>0.26045568105738398</v>
      </c>
      <c r="AW11" s="17">
        <v>0.22760267556995301</v>
      </c>
      <c r="AX11" s="17">
        <v>0.19921845266823099</v>
      </c>
      <c r="AY11" s="17">
        <v>0.18055179919105899</v>
      </c>
      <c r="AZ11" s="17">
        <v>0.16239716034420401</v>
      </c>
    </row>
    <row r="12" spans="2:52">
      <c r="B12" s="18" t="s">
        <v>409</v>
      </c>
      <c r="C12" s="17">
        <v>3.2216015494118198E-2</v>
      </c>
      <c r="D12" s="17">
        <v>3.63036239979335E-2</v>
      </c>
      <c r="E12" s="17">
        <v>2.8431221727034599E-2</v>
      </c>
      <c r="F12" s="17"/>
      <c r="G12" s="17">
        <v>4.1750645605751403E-2</v>
      </c>
      <c r="H12" s="17">
        <v>4.0483616995260298E-2</v>
      </c>
      <c r="I12" s="17">
        <v>3.4497629766079403E-2</v>
      </c>
      <c r="J12" s="17">
        <v>2.3512324821819901E-2</v>
      </c>
      <c r="K12" s="17">
        <v>2.7488037531196201E-2</v>
      </c>
      <c r="L12" s="17">
        <v>2.7513591264251801E-2</v>
      </c>
      <c r="M12" s="17"/>
      <c r="N12" s="17">
        <v>2.50901495662375E-2</v>
      </c>
      <c r="O12" s="17">
        <v>4.0365145425976301E-2</v>
      </c>
      <c r="P12" s="17">
        <v>3.1370625887179503E-2</v>
      </c>
      <c r="Q12" s="17">
        <v>3.25594874211068E-2</v>
      </c>
      <c r="R12" s="17"/>
      <c r="S12" s="17">
        <v>4.2374709242252298E-2</v>
      </c>
      <c r="T12" s="17">
        <v>2.8710623019522201E-2</v>
      </c>
      <c r="U12" s="17">
        <v>2.5629888006224899E-2</v>
      </c>
      <c r="V12" s="17">
        <v>2.3609124092501599E-2</v>
      </c>
      <c r="W12" s="17">
        <v>6.4803614706269899E-2</v>
      </c>
      <c r="X12" s="17">
        <v>4.0169614135586E-2</v>
      </c>
      <c r="Y12" s="17">
        <v>1.59940150945212E-2</v>
      </c>
      <c r="Z12" s="17">
        <v>1.5971001990148601E-2</v>
      </c>
      <c r="AA12" s="17">
        <v>2.41963022378806E-2</v>
      </c>
      <c r="AB12" s="17">
        <v>3.7637463140597502E-2</v>
      </c>
      <c r="AC12" s="17">
        <v>2.8150148656959501E-2</v>
      </c>
      <c r="AD12" s="17">
        <v>2.8322790659040101E-2</v>
      </c>
      <c r="AE12" s="17"/>
      <c r="AF12" s="17">
        <v>3.70395017848483E-2</v>
      </c>
      <c r="AG12" s="17">
        <v>3.0112368626451402E-2</v>
      </c>
      <c r="AH12" s="17">
        <v>3.5582400776112501E-2</v>
      </c>
      <c r="AI12" s="17"/>
      <c r="AJ12" s="17">
        <v>3.1542397137255901E-2</v>
      </c>
      <c r="AK12" s="17">
        <v>2.9365988650594001E-2</v>
      </c>
      <c r="AL12" s="17">
        <v>2.6033065735052201E-2</v>
      </c>
      <c r="AM12" s="17">
        <v>4.64874278245292E-2</v>
      </c>
      <c r="AN12" s="17">
        <v>3.6411283243080697E-2</v>
      </c>
      <c r="AO12" s="17"/>
      <c r="AP12" s="17">
        <v>3.1846637833483897E-2</v>
      </c>
      <c r="AQ12" s="17">
        <v>3.0827745563318999E-2</v>
      </c>
      <c r="AR12" s="17">
        <v>3.8758220119239302E-2</v>
      </c>
      <c r="AS12" s="17">
        <v>3.06239836137264E-2</v>
      </c>
      <c r="AT12" s="17">
        <v>2.5307474117600499E-2</v>
      </c>
      <c r="AU12" s="17"/>
      <c r="AV12" s="17">
        <v>3.5205064920569802E-2</v>
      </c>
      <c r="AW12" s="17">
        <v>3.3762009434058299E-2</v>
      </c>
      <c r="AX12" s="17">
        <v>2.98142699302229E-2</v>
      </c>
      <c r="AY12" s="17">
        <v>2.4745464310578402E-2</v>
      </c>
      <c r="AZ12" s="17">
        <v>2.2104591542766502E-2</v>
      </c>
    </row>
    <row r="13" spans="2:52">
      <c r="B13" s="18" t="s">
        <v>410</v>
      </c>
      <c r="C13" s="17">
        <v>1.29083948865923E-2</v>
      </c>
      <c r="D13" s="17">
        <v>1.4665610255101399E-2</v>
      </c>
      <c r="E13" s="17">
        <v>1.1275441689972601E-2</v>
      </c>
      <c r="F13" s="17"/>
      <c r="G13" s="17">
        <v>1.0884399728525999E-2</v>
      </c>
      <c r="H13" s="17">
        <v>1.0881269793819599E-2</v>
      </c>
      <c r="I13" s="17">
        <v>9.7729362508952606E-3</v>
      </c>
      <c r="J13" s="17">
        <v>1.76622661354797E-2</v>
      </c>
      <c r="K13" s="17">
        <v>1.13806919726394E-2</v>
      </c>
      <c r="L13" s="17">
        <v>1.5627677235524901E-2</v>
      </c>
      <c r="M13" s="17"/>
      <c r="N13" s="17">
        <v>6.5024507674411201E-3</v>
      </c>
      <c r="O13" s="17">
        <v>1.13513511902872E-2</v>
      </c>
      <c r="P13" s="17">
        <v>1.3318479288469701E-2</v>
      </c>
      <c r="Q13" s="17">
        <v>2.1238663593115301E-2</v>
      </c>
      <c r="R13" s="17"/>
      <c r="S13" s="17">
        <v>1.3623469581724E-2</v>
      </c>
      <c r="T13" s="17">
        <v>1.25954190835144E-2</v>
      </c>
      <c r="U13" s="17">
        <v>1.9665392969076999E-2</v>
      </c>
      <c r="V13" s="17">
        <v>9.7098540523247404E-3</v>
      </c>
      <c r="W13" s="17">
        <v>9.9811290980622892E-3</v>
      </c>
      <c r="X13" s="17">
        <v>1.3653295903868301E-2</v>
      </c>
      <c r="Y13" s="17">
        <v>1.2226201271386799E-2</v>
      </c>
      <c r="Z13" s="17">
        <v>5.9311247420129696E-3</v>
      </c>
      <c r="AA13" s="17">
        <v>1.1308151445943699E-2</v>
      </c>
      <c r="AB13" s="17">
        <v>1.1147987139106899E-2</v>
      </c>
      <c r="AC13" s="17">
        <v>1.72571446967071E-2</v>
      </c>
      <c r="AD13" s="17">
        <v>2.2123456090725999E-2</v>
      </c>
      <c r="AE13" s="17"/>
      <c r="AF13" s="17">
        <v>1.6234001766975901E-2</v>
      </c>
      <c r="AG13" s="17">
        <v>7.29769431038406E-3</v>
      </c>
      <c r="AH13" s="17">
        <v>1.94730313307434E-2</v>
      </c>
      <c r="AI13" s="17"/>
      <c r="AJ13" s="17">
        <v>1.32041129074182E-2</v>
      </c>
      <c r="AK13" s="17">
        <v>9.90623388985175E-3</v>
      </c>
      <c r="AL13" s="17">
        <v>3.7013255607202598E-3</v>
      </c>
      <c r="AM13" s="17">
        <v>0</v>
      </c>
      <c r="AN13" s="17">
        <v>2.0070215494957602E-2</v>
      </c>
      <c r="AO13" s="17"/>
      <c r="AP13" s="17">
        <v>1.3521646705761101E-2</v>
      </c>
      <c r="AQ13" s="17">
        <v>6.8317880114913999E-3</v>
      </c>
      <c r="AR13" s="17">
        <v>3.7226853833364098E-3</v>
      </c>
      <c r="AS13" s="17">
        <v>2.07717348510837E-2</v>
      </c>
      <c r="AT13" s="17">
        <v>5.2788549499830102E-3</v>
      </c>
      <c r="AU13" s="17"/>
      <c r="AV13" s="17">
        <v>1.71264877750813E-2</v>
      </c>
      <c r="AW13" s="17">
        <v>7.3264962818478004E-3</v>
      </c>
      <c r="AX13" s="17">
        <v>1.32680612016238E-2</v>
      </c>
      <c r="AY13" s="17">
        <v>1.0555753777605601E-2</v>
      </c>
      <c r="AZ13" s="17">
        <v>1.0131117830872401E-2</v>
      </c>
    </row>
    <row r="14" spans="2:52">
      <c r="B14" s="18" t="s">
        <v>61</v>
      </c>
      <c r="C14" s="17">
        <v>6.5366240842445605E-2</v>
      </c>
      <c r="D14" s="17">
        <v>4.78857134353863E-2</v>
      </c>
      <c r="E14" s="17">
        <v>8.0805714291498895E-2</v>
      </c>
      <c r="F14" s="17"/>
      <c r="G14" s="17">
        <v>6.9658324342920006E-2</v>
      </c>
      <c r="H14" s="17">
        <v>7.14570820445741E-2</v>
      </c>
      <c r="I14" s="17">
        <v>6.8362900349196995E-2</v>
      </c>
      <c r="J14" s="17">
        <v>9.4321708164170903E-2</v>
      </c>
      <c r="K14" s="17">
        <v>5.3293355339188997E-2</v>
      </c>
      <c r="L14" s="17">
        <v>3.96833182918956E-2</v>
      </c>
      <c r="M14" s="17"/>
      <c r="N14" s="17">
        <v>3.2460768217778699E-2</v>
      </c>
      <c r="O14" s="17">
        <v>6.8181186040808098E-2</v>
      </c>
      <c r="P14" s="17">
        <v>6.3869652962526099E-2</v>
      </c>
      <c r="Q14" s="17">
        <v>9.8060107107913394E-2</v>
      </c>
      <c r="R14" s="17"/>
      <c r="S14" s="17">
        <v>5.6853863038581198E-2</v>
      </c>
      <c r="T14" s="17">
        <v>8.15603431696625E-2</v>
      </c>
      <c r="U14" s="17">
        <v>6.7517996571244701E-2</v>
      </c>
      <c r="V14" s="17">
        <v>8.31451339161495E-2</v>
      </c>
      <c r="W14" s="17">
        <v>4.5148326180829201E-2</v>
      </c>
      <c r="X14" s="17">
        <v>7.50828044823795E-2</v>
      </c>
      <c r="Y14" s="17">
        <v>6.6544601356669494E-2</v>
      </c>
      <c r="Z14" s="17">
        <v>6.9468305425708796E-2</v>
      </c>
      <c r="AA14" s="17">
        <v>3.57239377365247E-2</v>
      </c>
      <c r="AB14" s="17">
        <v>7.6835240737309504E-2</v>
      </c>
      <c r="AC14" s="17">
        <v>5.05841969050446E-2</v>
      </c>
      <c r="AD14" s="17">
        <v>8.41752162933357E-2</v>
      </c>
      <c r="AE14" s="17"/>
      <c r="AF14" s="17">
        <v>5.9182167356750602E-2</v>
      </c>
      <c r="AG14" s="17">
        <v>3.7583768537109999E-2</v>
      </c>
      <c r="AH14" s="17">
        <v>0.12829197367999401</v>
      </c>
      <c r="AI14" s="17"/>
      <c r="AJ14" s="17">
        <v>3.7517395343594502E-2</v>
      </c>
      <c r="AK14" s="17">
        <v>4.82699027609335E-2</v>
      </c>
      <c r="AL14" s="17">
        <v>4.6261033562444299E-2</v>
      </c>
      <c r="AM14" s="17">
        <v>0.106179690262465</v>
      </c>
      <c r="AN14" s="17">
        <v>0.149004068606817</v>
      </c>
      <c r="AO14" s="17"/>
      <c r="AP14" s="17">
        <v>3.0535888576907901E-2</v>
      </c>
      <c r="AQ14" s="17">
        <v>3.9387693054901897E-2</v>
      </c>
      <c r="AR14" s="17">
        <v>3.3504080825201697E-2</v>
      </c>
      <c r="AS14" s="17">
        <v>4.71325395076524E-2</v>
      </c>
      <c r="AT14" s="17">
        <v>0.17443501798800401</v>
      </c>
      <c r="AU14" s="17"/>
      <c r="AV14" s="17">
        <v>8.7115279861167294E-2</v>
      </c>
      <c r="AW14" s="17">
        <v>7.8803115271067897E-2</v>
      </c>
      <c r="AX14" s="17">
        <v>4.3395804906698601E-2</v>
      </c>
      <c r="AY14" s="17">
        <v>3.0222597762475101E-2</v>
      </c>
      <c r="AZ14" s="17">
        <v>4.9765347070331097E-2</v>
      </c>
    </row>
    <row r="15" spans="2:52">
      <c r="B15" s="18" t="s">
        <v>411</v>
      </c>
      <c r="C15" s="21">
        <v>0.66622918810169596</v>
      </c>
      <c r="D15" s="21">
        <v>0.678621575162491</v>
      </c>
      <c r="E15" s="21">
        <v>0.65493170303850301</v>
      </c>
      <c r="F15" s="21"/>
      <c r="G15" s="21">
        <v>0.67156346624839702</v>
      </c>
      <c r="H15" s="21">
        <v>0.65045891049042104</v>
      </c>
      <c r="I15" s="21">
        <v>0.66329152993821805</v>
      </c>
      <c r="J15" s="21">
        <v>0.62878753693196998</v>
      </c>
      <c r="K15" s="21">
        <v>0.67581763259269501</v>
      </c>
      <c r="L15" s="21">
        <v>0.70192171329020603</v>
      </c>
      <c r="M15" s="21"/>
      <c r="N15" s="21">
        <v>0.74715019441123498</v>
      </c>
      <c r="O15" s="21">
        <v>0.66032398419102101</v>
      </c>
      <c r="P15" s="21">
        <v>0.65944871822584294</v>
      </c>
      <c r="Q15" s="21">
        <v>0.58997766371772398</v>
      </c>
      <c r="R15" s="21"/>
      <c r="S15" s="21">
        <v>0.67150403057226105</v>
      </c>
      <c r="T15" s="21">
        <v>0.62655671129537205</v>
      </c>
      <c r="U15" s="21">
        <v>0.709819812427681</v>
      </c>
      <c r="V15" s="21">
        <v>0.652416822025081</v>
      </c>
      <c r="W15" s="21">
        <v>0.70092486827220701</v>
      </c>
      <c r="X15" s="21">
        <v>0.67385865546903301</v>
      </c>
      <c r="Y15" s="21">
        <v>0.66260867422786096</v>
      </c>
      <c r="Z15" s="21">
        <v>0.71501604357784398</v>
      </c>
      <c r="AA15" s="21">
        <v>0.680524743167226</v>
      </c>
      <c r="AB15" s="21">
        <v>0.62858144509993197</v>
      </c>
      <c r="AC15" s="21">
        <v>0.65178942746187896</v>
      </c>
      <c r="AD15" s="21">
        <v>0.66406557753286499</v>
      </c>
      <c r="AE15" s="21"/>
      <c r="AF15" s="21">
        <v>0.65275014847952895</v>
      </c>
      <c r="AG15" s="21">
        <v>0.72172114409610999</v>
      </c>
      <c r="AH15" s="21">
        <v>0.57472614736106398</v>
      </c>
      <c r="AI15" s="21"/>
      <c r="AJ15" s="21">
        <v>0.70046893939964505</v>
      </c>
      <c r="AK15" s="21">
        <v>0.70909039886854397</v>
      </c>
      <c r="AL15" s="21">
        <v>0.73675472136327802</v>
      </c>
      <c r="AM15" s="21">
        <v>0.54327570019363203</v>
      </c>
      <c r="AN15" s="21">
        <v>0.527783642698338</v>
      </c>
      <c r="AO15" s="21"/>
      <c r="AP15" s="21">
        <v>0.71331356373779098</v>
      </c>
      <c r="AQ15" s="21">
        <v>0.72085653679809703</v>
      </c>
      <c r="AR15" s="21">
        <v>0.76017901948191002</v>
      </c>
      <c r="AS15" s="21">
        <v>0.61535020674487195</v>
      </c>
      <c r="AT15" s="21">
        <v>0.55792339346540598</v>
      </c>
      <c r="AU15" s="21"/>
      <c r="AV15" s="21">
        <v>0.60009748638579796</v>
      </c>
      <c r="AW15" s="21">
        <v>0.65250570344307302</v>
      </c>
      <c r="AX15" s="21">
        <v>0.71430341129322295</v>
      </c>
      <c r="AY15" s="21">
        <v>0.75392438495828196</v>
      </c>
      <c r="AZ15" s="21">
        <v>0.75560178321182603</v>
      </c>
    </row>
    <row r="16" spans="2:52">
      <c r="B16" s="18" t="s">
        <v>412</v>
      </c>
      <c r="C16" s="21">
        <v>4.5124410380710397E-2</v>
      </c>
      <c r="D16" s="21">
        <v>5.0969234253034797E-2</v>
      </c>
      <c r="E16" s="21">
        <v>3.9706663417007099E-2</v>
      </c>
      <c r="F16" s="21"/>
      <c r="G16" s="21">
        <v>5.2635045334277299E-2</v>
      </c>
      <c r="H16" s="21">
        <v>5.1364886789079897E-2</v>
      </c>
      <c r="I16" s="21">
        <v>4.4270566016974697E-2</v>
      </c>
      <c r="J16" s="21">
        <v>4.1174590957299598E-2</v>
      </c>
      <c r="K16" s="21">
        <v>3.8868729503835603E-2</v>
      </c>
      <c r="L16" s="21">
        <v>4.3141268499776703E-2</v>
      </c>
      <c r="M16" s="21"/>
      <c r="N16" s="21">
        <v>3.1592600333678597E-2</v>
      </c>
      <c r="O16" s="21">
        <v>5.1716496616263499E-2</v>
      </c>
      <c r="P16" s="21">
        <v>4.4689105175649203E-2</v>
      </c>
      <c r="Q16" s="21">
        <v>5.3798151014222098E-2</v>
      </c>
      <c r="R16" s="21"/>
      <c r="S16" s="21">
        <v>5.59981788239763E-2</v>
      </c>
      <c r="T16" s="21">
        <v>4.1306042103036601E-2</v>
      </c>
      <c r="U16" s="21">
        <v>4.5295280975301902E-2</v>
      </c>
      <c r="V16" s="21">
        <v>3.3318978144826303E-2</v>
      </c>
      <c r="W16" s="21">
        <v>7.4784743804332102E-2</v>
      </c>
      <c r="X16" s="21">
        <v>5.3822910039454303E-2</v>
      </c>
      <c r="Y16" s="21">
        <v>2.8220216365908098E-2</v>
      </c>
      <c r="Z16" s="21">
        <v>2.1902126732161499E-2</v>
      </c>
      <c r="AA16" s="21">
        <v>3.5504453683824301E-2</v>
      </c>
      <c r="AB16" s="21">
        <v>4.87854502797044E-2</v>
      </c>
      <c r="AC16" s="21">
        <v>4.5407293353666701E-2</v>
      </c>
      <c r="AD16" s="21">
        <v>5.0446246749766097E-2</v>
      </c>
      <c r="AE16" s="21"/>
      <c r="AF16" s="21">
        <v>5.3273503551824197E-2</v>
      </c>
      <c r="AG16" s="21">
        <v>3.7410062936835499E-2</v>
      </c>
      <c r="AH16" s="21">
        <v>5.50554321068559E-2</v>
      </c>
      <c r="AI16" s="21"/>
      <c r="AJ16" s="21">
        <v>4.4746510044674101E-2</v>
      </c>
      <c r="AK16" s="21">
        <v>3.9272222540445698E-2</v>
      </c>
      <c r="AL16" s="21">
        <v>2.9734391295772499E-2</v>
      </c>
      <c r="AM16" s="21">
        <v>4.64874278245292E-2</v>
      </c>
      <c r="AN16" s="21">
        <v>5.6481498738038302E-2</v>
      </c>
      <c r="AO16" s="21"/>
      <c r="AP16" s="21">
        <v>4.5368284539244998E-2</v>
      </c>
      <c r="AQ16" s="21">
        <v>3.76595335748105E-2</v>
      </c>
      <c r="AR16" s="21">
        <v>4.2480905502575703E-2</v>
      </c>
      <c r="AS16" s="21">
        <v>5.13957184648101E-2</v>
      </c>
      <c r="AT16" s="21">
        <v>3.05863290675835E-2</v>
      </c>
      <c r="AU16" s="21"/>
      <c r="AV16" s="21">
        <v>5.23315526956512E-2</v>
      </c>
      <c r="AW16" s="21">
        <v>4.1088505715906103E-2</v>
      </c>
      <c r="AX16" s="21">
        <v>4.3082331131846702E-2</v>
      </c>
      <c r="AY16" s="21">
        <v>3.5301218088184101E-2</v>
      </c>
      <c r="AZ16" s="21">
        <v>3.2235709373638899E-2</v>
      </c>
    </row>
    <row r="17" spans="2:52">
      <c r="B17" s="18" t="s">
        <v>94</v>
      </c>
      <c r="C17" s="22">
        <v>0.62110477772098605</v>
      </c>
      <c r="D17" s="22">
        <v>0.62765234090945599</v>
      </c>
      <c r="E17" s="22">
        <v>0.61522503962149599</v>
      </c>
      <c r="F17" s="22"/>
      <c r="G17" s="22">
        <v>0.61892842091412004</v>
      </c>
      <c r="H17" s="22">
        <v>0.59909402370134102</v>
      </c>
      <c r="I17" s="22">
        <v>0.61902096392124295</v>
      </c>
      <c r="J17" s="22">
        <v>0.58761294597466995</v>
      </c>
      <c r="K17" s="22">
        <v>0.63694890308885999</v>
      </c>
      <c r="L17" s="22">
        <v>0.65878044479042897</v>
      </c>
      <c r="M17" s="22"/>
      <c r="N17" s="22">
        <v>0.71555759407755704</v>
      </c>
      <c r="O17" s="22">
        <v>0.60860748757475802</v>
      </c>
      <c r="P17" s="22">
        <v>0.614759613050194</v>
      </c>
      <c r="Q17" s="22">
        <v>0.53617951270350195</v>
      </c>
      <c r="R17" s="22"/>
      <c r="S17" s="22">
        <v>0.61550585174828498</v>
      </c>
      <c r="T17" s="22">
        <v>0.58525066919233504</v>
      </c>
      <c r="U17" s="22">
        <v>0.664524531452379</v>
      </c>
      <c r="V17" s="22">
        <v>0.61909784388025502</v>
      </c>
      <c r="W17" s="22">
        <v>0.62614012446787504</v>
      </c>
      <c r="X17" s="22">
        <v>0.62003574542957895</v>
      </c>
      <c r="Y17" s="22">
        <v>0.63438845786195297</v>
      </c>
      <c r="Z17" s="22">
        <v>0.69311391684568302</v>
      </c>
      <c r="AA17" s="22">
        <v>0.64502028948340095</v>
      </c>
      <c r="AB17" s="22">
        <v>0.57979599482022803</v>
      </c>
      <c r="AC17" s="22">
        <v>0.60638213410821296</v>
      </c>
      <c r="AD17" s="22">
        <v>0.61361933078309905</v>
      </c>
      <c r="AE17" s="22"/>
      <c r="AF17" s="22">
        <v>0.59947664492770503</v>
      </c>
      <c r="AG17" s="22">
        <v>0.68431108115927497</v>
      </c>
      <c r="AH17" s="22">
        <v>0.51967071525420805</v>
      </c>
      <c r="AI17" s="22"/>
      <c r="AJ17" s="22">
        <v>0.65572242935497105</v>
      </c>
      <c r="AK17" s="22">
        <v>0.66981817632809804</v>
      </c>
      <c r="AL17" s="22">
        <v>0.70702033006750598</v>
      </c>
      <c r="AM17" s="22">
        <v>0.496788272369103</v>
      </c>
      <c r="AN17" s="22">
        <v>0.47130214396030001</v>
      </c>
      <c r="AO17" s="22"/>
      <c r="AP17" s="22">
        <v>0.66794527919854596</v>
      </c>
      <c r="AQ17" s="22">
        <v>0.68319700322328603</v>
      </c>
      <c r="AR17" s="22">
        <v>0.71769811397933503</v>
      </c>
      <c r="AS17" s="22">
        <v>0.56395448828006201</v>
      </c>
      <c r="AT17" s="22">
        <v>0.52733706439782202</v>
      </c>
      <c r="AU17" s="22"/>
      <c r="AV17" s="22">
        <v>0.54776593369014703</v>
      </c>
      <c r="AW17" s="22">
        <v>0.61141719772716696</v>
      </c>
      <c r="AX17" s="22">
        <v>0.67122108016137705</v>
      </c>
      <c r="AY17" s="22">
        <v>0.71862316687009797</v>
      </c>
      <c r="AZ17" s="22">
        <v>0.72336607383818696</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0.26916958498518601</v>
      </c>
      <c r="D9" s="17">
        <v>0.27119553569549898</v>
      </c>
      <c r="E9" s="17">
        <v>0.267536877583334</v>
      </c>
      <c r="F9" s="17"/>
      <c r="G9" s="17">
        <v>0.26998316143659001</v>
      </c>
      <c r="H9" s="17">
        <v>0.26060297450938202</v>
      </c>
      <c r="I9" s="17">
        <v>0.24989417977282599</v>
      </c>
      <c r="J9" s="17">
        <v>0.22699014791737701</v>
      </c>
      <c r="K9" s="17">
        <v>0.262931638983323</v>
      </c>
      <c r="L9" s="17">
        <v>0.329778595474782</v>
      </c>
      <c r="M9" s="17"/>
      <c r="N9" s="17">
        <v>0.30579351030707602</v>
      </c>
      <c r="O9" s="17">
        <v>0.27123208265837201</v>
      </c>
      <c r="P9" s="17">
        <v>0.25971138653752701</v>
      </c>
      <c r="Q9" s="17">
        <v>0.23500416459852499</v>
      </c>
      <c r="R9" s="17"/>
      <c r="S9" s="17">
        <v>0.26218557921734698</v>
      </c>
      <c r="T9" s="17">
        <v>0.241500668971941</v>
      </c>
      <c r="U9" s="17">
        <v>0.27948285737962503</v>
      </c>
      <c r="V9" s="17">
        <v>0.24164465749318001</v>
      </c>
      <c r="W9" s="17">
        <v>0.26214274664528198</v>
      </c>
      <c r="X9" s="17">
        <v>0.28691557237954501</v>
      </c>
      <c r="Y9" s="17">
        <v>0.27710351103228598</v>
      </c>
      <c r="Z9" s="17">
        <v>0.282106929359356</v>
      </c>
      <c r="AA9" s="17">
        <v>0.298760356424286</v>
      </c>
      <c r="AB9" s="17">
        <v>0.23013023741432401</v>
      </c>
      <c r="AC9" s="17">
        <v>0.28019463255993299</v>
      </c>
      <c r="AD9" s="17">
        <v>0.39171700374176799</v>
      </c>
      <c r="AE9" s="17"/>
      <c r="AF9" s="17">
        <v>0.27409505375340598</v>
      </c>
      <c r="AG9" s="17">
        <v>0.292706782312457</v>
      </c>
      <c r="AH9" s="17">
        <v>0.21163734278226601</v>
      </c>
      <c r="AI9" s="17"/>
      <c r="AJ9" s="17">
        <v>0.28408976415728898</v>
      </c>
      <c r="AK9" s="17">
        <v>0.29127993471261998</v>
      </c>
      <c r="AL9" s="17">
        <v>0.28424602032246998</v>
      </c>
      <c r="AM9" s="17">
        <v>0.18492551730022599</v>
      </c>
      <c r="AN9" s="17">
        <v>0.18509849327594199</v>
      </c>
      <c r="AO9" s="17"/>
      <c r="AP9" s="17">
        <v>0.27556888266525897</v>
      </c>
      <c r="AQ9" s="17">
        <v>0.30562826371000101</v>
      </c>
      <c r="AR9" s="17">
        <v>0.36030454284936198</v>
      </c>
      <c r="AS9" s="17">
        <v>0.23713354956737601</v>
      </c>
      <c r="AT9" s="17">
        <v>0.19615241596340599</v>
      </c>
      <c r="AU9" s="17"/>
      <c r="AV9" s="17">
        <v>0.246279100753099</v>
      </c>
      <c r="AW9" s="17">
        <v>0.24878364678276099</v>
      </c>
      <c r="AX9" s="17">
        <v>0.28694552292508002</v>
      </c>
      <c r="AY9" s="17">
        <v>0.30829940409756901</v>
      </c>
      <c r="AZ9" s="17">
        <v>0.36657136278289199</v>
      </c>
    </row>
    <row r="10" spans="2:52">
      <c r="B10" s="18" t="s">
        <v>407</v>
      </c>
      <c r="C10" s="17">
        <v>0.43976457895530102</v>
      </c>
      <c r="D10" s="17">
        <v>0.443620157230396</v>
      </c>
      <c r="E10" s="17">
        <v>0.43717405029988499</v>
      </c>
      <c r="F10" s="17"/>
      <c r="G10" s="17">
        <v>0.42583746719730697</v>
      </c>
      <c r="H10" s="17">
        <v>0.41306598374008402</v>
      </c>
      <c r="I10" s="17">
        <v>0.43857171707814202</v>
      </c>
      <c r="J10" s="17">
        <v>0.45018280040729303</v>
      </c>
      <c r="K10" s="17">
        <v>0.44563661238542801</v>
      </c>
      <c r="L10" s="17">
        <v>0.45938003388819698</v>
      </c>
      <c r="M10" s="17"/>
      <c r="N10" s="17">
        <v>0.47299170506822702</v>
      </c>
      <c r="O10" s="17">
        <v>0.43441464613761899</v>
      </c>
      <c r="P10" s="17">
        <v>0.427998027057511</v>
      </c>
      <c r="Q10" s="17">
        <v>0.42209328660029499</v>
      </c>
      <c r="R10" s="17"/>
      <c r="S10" s="17">
        <v>0.43962885385235201</v>
      </c>
      <c r="T10" s="17">
        <v>0.464945329355893</v>
      </c>
      <c r="U10" s="17">
        <v>0.454234524430847</v>
      </c>
      <c r="V10" s="17">
        <v>0.45517247144438799</v>
      </c>
      <c r="W10" s="17">
        <v>0.46113342843180199</v>
      </c>
      <c r="X10" s="17">
        <v>0.405311781511483</v>
      </c>
      <c r="Y10" s="17">
        <v>0.41700114154065898</v>
      </c>
      <c r="Z10" s="17">
        <v>0.445553526136168</v>
      </c>
      <c r="AA10" s="17">
        <v>0.41564769290426501</v>
      </c>
      <c r="AB10" s="17">
        <v>0.47956756556382102</v>
      </c>
      <c r="AC10" s="17">
        <v>0.42195291523538198</v>
      </c>
      <c r="AD10" s="17">
        <v>0.35166961257298102</v>
      </c>
      <c r="AE10" s="17"/>
      <c r="AF10" s="17">
        <v>0.442913829230002</v>
      </c>
      <c r="AG10" s="17">
        <v>0.46610381245835703</v>
      </c>
      <c r="AH10" s="17">
        <v>0.39074654706050499</v>
      </c>
      <c r="AI10" s="17"/>
      <c r="AJ10" s="17">
        <v>0.470619434028411</v>
      </c>
      <c r="AK10" s="17">
        <v>0.45214691535894003</v>
      </c>
      <c r="AL10" s="17">
        <v>0.49825814055522299</v>
      </c>
      <c r="AM10" s="17">
        <v>0.36140977505411398</v>
      </c>
      <c r="AN10" s="17">
        <v>0.38810641271673901</v>
      </c>
      <c r="AO10" s="17"/>
      <c r="AP10" s="17">
        <v>0.50248324875838901</v>
      </c>
      <c r="AQ10" s="17">
        <v>0.44739634280635898</v>
      </c>
      <c r="AR10" s="17">
        <v>0.42632544734369798</v>
      </c>
      <c r="AS10" s="17">
        <v>0.428272622435456</v>
      </c>
      <c r="AT10" s="17">
        <v>0.39466678875859601</v>
      </c>
      <c r="AU10" s="17"/>
      <c r="AV10" s="17">
        <v>0.42081510528541499</v>
      </c>
      <c r="AW10" s="17">
        <v>0.44980261027603402</v>
      </c>
      <c r="AX10" s="17">
        <v>0.46448651793558698</v>
      </c>
      <c r="AY10" s="17">
        <v>0.45455857560531798</v>
      </c>
      <c r="AZ10" s="17">
        <v>0.41436028628913002</v>
      </c>
    </row>
    <row r="11" spans="2:52" ht="30">
      <c r="B11" s="18" t="s">
        <v>408</v>
      </c>
      <c r="C11" s="17">
        <v>0.18957022703277199</v>
      </c>
      <c r="D11" s="17">
        <v>0.196457560341363</v>
      </c>
      <c r="E11" s="17">
        <v>0.18272292698954601</v>
      </c>
      <c r="F11" s="17"/>
      <c r="G11" s="17">
        <v>0.19192131399592899</v>
      </c>
      <c r="H11" s="17">
        <v>0.19453969765350701</v>
      </c>
      <c r="I11" s="17">
        <v>0.203283498877735</v>
      </c>
      <c r="J11" s="17">
        <v>0.20733108980685599</v>
      </c>
      <c r="K11" s="17">
        <v>0.19467016008898499</v>
      </c>
      <c r="L11" s="17">
        <v>0.15492455500927699</v>
      </c>
      <c r="M11" s="17"/>
      <c r="N11" s="17">
        <v>0.17313272974557101</v>
      </c>
      <c r="O11" s="17">
        <v>0.18398625684683201</v>
      </c>
      <c r="P11" s="17">
        <v>0.19623799226798799</v>
      </c>
      <c r="Q11" s="17">
        <v>0.20848067939621701</v>
      </c>
      <c r="R11" s="17"/>
      <c r="S11" s="17">
        <v>0.20064338591360101</v>
      </c>
      <c r="T11" s="17">
        <v>0.18995595045626301</v>
      </c>
      <c r="U11" s="17">
        <v>0.16198496991009001</v>
      </c>
      <c r="V11" s="17">
        <v>0.193068472355448</v>
      </c>
      <c r="W11" s="17">
        <v>0.18854003223702701</v>
      </c>
      <c r="X11" s="17">
        <v>0.21251909663590901</v>
      </c>
      <c r="Y11" s="17">
        <v>0.19790925885944599</v>
      </c>
      <c r="Z11" s="17">
        <v>0.17724734743425899</v>
      </c>
      <c r="AA11" s="17">
        <v>0.19503688052700199</v>
      </c>
      <c r="AB11" s="17">
        <v>0.18223718286427801</v>
      </c>
      <c r="AC11" s="17">
        <v>0.17599814786416301</v>
      </c>
      <c r="AD11" s="17">
        <v>0.15161318694393799</v>
      </c>
      <c r="AE11" s="17"/>
      <c r="AF11" s="17">
        <v>0.1864366921235</v>
      </c>
      <c r="AG11" s="17">
        <v>0.17177612092868599</v>
      </c>
      <c r="AH11" s="17">
        <v>0.21340588201859501</v>
      </c>
      <c r="AI11" s="17"/>
      <c r="AJ11" s="17">
        <v>0.17609822619311999</v>
      </c>
      <c r="AK11" s="17">
        <v>0.16933332067404699</v>
      </c>
      <c r="AL11" s="17">
        <v>0.16650886006381299</v>
      </c>
      <c r="AM11" s="17">
        <v>0.219527912728884</v>
      </c>
      <c r="AN11" s="17">
        <v>0.23139588792860999</v>
      </c>
      <c r="AO11" s="17"/>
      <c r="AP11" s="17">
        <v>0.15544373045114099</v>
      </c>
      <c r="AQ11" s="17">
        <v>0.17466698900366701</v>
      </c>
      <c r="AR11" s="17">
        <v>0.133391041123197</v>
      </c>
      <c r="AS11" s="17">
        <v>0.224497910883663</v>
      </c>
      <c r="AT11" s="17">
        <v>0.218184968803246</v>
      </c>
      <c r="AU11" s="17"/>
      <c r="AV11" s="17">
        <v>0.21619970534189201</v>
      </c>
      <c r="AW11" s="17">
        <v>0.19541580336818201</v>
      </c>
      <c r="AX11" s="17">
        <v>0.16339084921081901</v>
      </c>
      <c r="AY11" s="17">
        <v>0.161019327781626</v>
      </c>
      <c r="AZ11" s="17">
        <v>0.147778049930646</v>
      </c>
    </row>
    <row r="12" spans="2:52">
      <c r="B12" s="18" t="s">
        <v>409</v>
      </c>
      <c r="C12" s="17">
        <v>3.1044486213963701E-2</v>
      </c>
      <c r="D12" s="17">
        <v>2.9816908688816202E-2</v>
      </c>
      <c r="E12" s="17">
        <v>3.2437081506433603E-2</v>
      </c>
      <c r="F12" s="17"/>
      <c r="G12" s="17">
        <v>4.9030760050706203E-2</v>
      </c>
      <c r="H12" s="17">
        <v>3.6097742708398897E-2</v>
      </c>
      <c r="I12" s="17">
        <v>3.37889277311198E-2</v>
      </c>
      <c r="J12" s="17">
        <v>2.8719557648253E-2</v>
      </c>
      <c r="K12" s="17">
        <v>2.6137042081561201E-2</v>
      </c>
      <c r="L12" s="17">
        <v>1.7905398624901599E-2</v>
      </c>
      <c r="M12" s="17"/>
      <c r="N12" s="17">
        <v>1.9812320777528501E-2</v>
      </c>
      <c r="O12" s="17">
        <v>3.5391062405547097E-2</v>
      </c>
      <c r="P12" s="17">
        <v>3.9618790224440002E-2</v>
      </c>
      <c r="Q12" s="17">
        <v>3.0512272093894701E-2</v>
      </c>
      <c r="R12" s="17"/>
      <c r="S12" s="17">
        <v>3.5613666345455701E-2</v>
      </c>
      <c r="T12" s="17">
        <v>3.0600555920650301E-2</v>
      </c>
      <c r="U12" s="17">
        <v>2.3826703041820701E-2</v>
      </c>
      <c r="V12" s="17">
        <v>2.9349631155304302E-2</v>
      </c>
      <c r="W12" s="17">
        <v>3.0962037721273601E-2</v>
      </c>
      <c r="X12" s="17">
        <v>1.3924087757719399E-2</v>
      </c>
      <c r="Y12" s="17">
        <v>4.4159967446250101E-2</v>
      </c>
      <c r="Z12" s="17">
        <v>3.4458706581871099E-2</v>
      </c>
      <c r="AA12" s="17">
        <v>3.8920786886944898E-2</v>
      </c>
      <c r="AB12" s="17">
        <v>3.0184813484013601E-2</v>
      </c>
      <c r="AC12" s="17">
        <v>3.3060749077835502E-2</v>
      </c>
      <c r="AD12" s="17">
        <v>1.8344034757491599E-2</v>
      </c>
      <c r="AE12" s="17"/>
      <c r="AF12" s="17">
        <v>3.25350473952946E-2</v>
      </c>
      <c r="AG12" s="17">
        <v>2.59049903256846E-2</v>
      </c>
      <c r="AH12" s="17">
        <v>3.9781895869519697E-2</v>
      </c>
      <c r="AI12" s="17"/>
      <c r="AJ12" s="17">
        <v>2.53901123117545E-2</v>
      </c>
      <c r="AK12" s="17">
        <v>2.99896616689059E-2</v>
      </c>
      <c r="AL12" s="17">
        <v>6.7293136850923698E-3</v>
      </c>
      <c r="AM12" s="17">
        <v>9.0752545217600497E-2</v>
      </c>
      <c r="AN12" s="17">
        <v>4.6805834835197999E-2</v>
      </c>
      <c r="AO12" s="17"/>
      <c r="AP12" s="17">
        <v>2.21331416386274E-2</v>
      </c>
      <c r="AQ12" s="17">
        <v>2.84251906920053E-2</v>
      </c>
      <c r="AR12" s="17">
        <v>3.3976630179818501E-2</v>
      </c>
      <c r="AS12" s="17">
        <v>5.0408867123543102E-2</v>
      </c>
      <c r="AT12" s="17">
        <v>2.2240151524313499E-2</v>
      </c>
      <c r="AU12" s="17"/>
      <c r="AV12" s="17">
        <v>2.8493567435410601E-2</v>
      </c>
      <c r="AW12" s="17">
        <v>2.7019635901873999E-2</v>
      </c>
      <c r="AX12" s="17">
        <v>3.77559196648267E-2</v>
      </c>
      <c r="AY12" s="17">
        <v>2.1438891986998099E-2</v>
      </c>
      <c r="AZ12" s="17">
        <v>1.80085045424342E-2</v>
      </c>
    </row>
    <row r="13" spans="2:52">
      <c r="B13" s="18" t="s">
        <v>410</v>
      </c>
      <c r="C13" s="17">
        <v>9.1254601441727104E-3</v>
      </c>
      <c r="D13" s="17">
        <v>1.10136054983724E-2</v>
      </c>
      <c r="E13" s="17">
        <v>7.3410108424780502E-3</v>
      </c>
      <c r="F13" s="17"/>
      <c r="G13" s="17">
        <v>5.9927813199659096E-3</v>
      </c>
      <c r="H13" s="17">
        <v>1.2002796494631001E-2</v>
      </c>
      <c r="I13" s="17">
        <v>1.35974828420401E-2</v>
      </c>
      <c r="J13" s="17">
        <v>7.3059467013303096E-3</v>
      </c>
      <c r="K13" s="17">
        <v>6.5910747799604796E-3</v>
      </c>
      <c r="L13" s="17">
        <v>8.3964685496736805E-3</v>
      </c>
      <c r="M13" s="17"/>
      <c r="N13" s="17">
        <v>1.6362127698792001E-3</v>
      </c>
      <c r="O13" s="17">
        <v>1.17822236532722E-2</v>
      </c>
      <c r="P13" s="17">
        <v>1.21988855719897E-2</v>
      </c>
      <c r="Q13" s="17">
        <v>1.18558765367068E-2</v>
      </c>
      <c r="R13" s="17"/>
      <c r="S13" s="17">
        <v>5.0034369420033998E-3</v>
      </c>
      <c r="T13" s="17">
        <v>1.14763588977231E-2</v>
      </c>
      <c r="U13" s="17">
        <v>1.7053926861049E-2</v>
      </c>
      <c r="V13" s="17">
        <v>2.9660166924379699E-3</v>
      </c>
      <c r="W13" s="17">
        <v>9.0569387212755398E-3</v>
      </c>
      <c r="X13" s="17">
        <v>1.17070631894482E-2</v>
      </c>
      <c r="Y13" s="17">
        <v>2.7267178798105001E-3</v>
      </c>
      <c r="Z13" s="17">
        <v>5.9311247420129696E-3</v>
      </c>
      <c r="AA13" s="17">
        <v>6.3370011216898198E-3</v>
      </c>
      <c r="AB13" s="17">
        <v>1.3761771903502499E-2</v>
      </c>
      <c r="AC13" s="17">
        <v>1.7964930086551398E-2</v>
      </c>
      <c r="AD13" s="17">
        <v>1.0831235718309601E-2</v>
      </c>
      <c r="AE13" s="17"/>
      <c r="AF13" s="17">
        <v>1.2599718581696E-2</v>
      </c>
      <c r="AG13" s="17">
        <v>6.0782070471174102E-3</v>
      </c>
      <c r="AH13" s="17">
        <v>1.3339516707240101E-2</v>
      </c>
      <c r="AI13" s="17"/>
      <c r="AJ13" s="17">
        <v>6.4394841826320203E-3</v>
      </c>
      <c r="AK13" s="17">
        <v>1.06100611691952E-2</v>
      </c>
      <c r="AL13" s="17">
        <v>3.60179451903501E-3</v>
      </c>
      <c r="AM13" s="17">
        <v>0</v>
      </c>
      <c r="AN13" s="17">
        <v>1.4089109411058001E-2</v>
      </c>
      <c r="AO13" s="17"/>
      <c r="AP13" s="17">
        <v>8.4038009358700892E-3</v>
      </c>
      <c r="AQ13" s="17">
        <v>5.4752911756349399E-3</v>
      </c>
      <c r="AR13" s="17">
        <v>6.7096729440741998E-3</v>
      </c>
      <c r="AS13" s="17">
        <v>1.6032275562392999E-2</v>
      </c>
      <c r="AT13" s="17">
        <v>5.9355323423440102E-3</v>
      </c>
      <c r="AU13" s="17"/>
      <c r="AV13" s="17">
        <v>8.1560546775418692E-3</v>
      </c>
      <c r="AW13" s="17">
        <v>6.2954171590713197E-3</v>
      </c>
      <c r="AX13" s="17">
        <v>8.51292688912836E-3</v>
      </c>
      <c r="AY13" s="17">
        <v>1.00528734825915E-2</v>
      </c>
      <c r="AZ13" s="17">
        <v>2.2104591542766502E-2</v>
      </c>
    </row>
    <row r="14" spans="2:52">
      <c r="B14" s="18" t="s">
        <v>61</v>
      </c>
      <c r="C14" s="17">
        <v>6.1325662668604501E-2</v>
      </c>
      <c r="D14" s="17">
        <v>4.78962325455531E-2</v>
      </c>
      <c r="E14" s="17">
        <v>7.2788052778323398E-2</v>
      </c>
      <c r="F14" s="17"/>
      <c r="G14" s="17">
        <v>5.7234515999502501E-2</v>
      </c>
      <c r="H14" s="17">
        <v>8.3690804893997398E-2</v>
      </c>
      <c r="I14" s="17">
        <v>6.0864193698136497E-2</v>
      </c>
      <c r="J14" s="17">
        <v>7.9470457518891299E-2</v>
      </c>
      <c r="K14" s="17">
        <v>6.4033471680742193E-2</v>
      </c>
      <c r="L14" s="17">
        <v>2.9614948453168401E-2</v>
      </c>
      <c r="M14" s="17"/>
      <c r="N14" s="17">
        <v>2.6633521331717099E-2</v>
      </c>
      <c r="O14" s="17">
        <v>6.3193728298357094E-2</v>
      </c>
      <c r="P14" s="17">
        <v>6.4234918340544497E-2</v>
      </c>
      <c r="Q14" s="17">
        <v>9.2053720774361497E-2</v>
      </c>
      <c r="R14" s="17"/>
      <c r="S14" s="17">
        <v>5.69250777292407E-2</v>
      </c>
      <c r="T14" s="17">
        <v>6.1521136397529E-2</v>
      </c>
      <c r="U14" s="17">
        <v>6.3417018376567796E-2</v>
      </c>
      <c r="V14" s="17">
        <v>7.7798750859241997E-2</v>
      </c>
      <c r="W14" s="17">
        <v>4.8164816243339598E-2</v>
      </c>
      <c r="X14" s="17">
        <v>6.9622398525895302E-2</v>
      </c>
      <c r="Y14" s="17">
        <v>6.1099403241548701E-2</v>
      </c>
      <c r="Z14" s="17">
        <v>5.4702365746332401E-2</v>
      </c>
      <c r="AA14" s="17">
        <v>4.5297282135811801E-2</v>
      </c>
      <c r="AB14" s="17">
        <v>6.4118428770060798E-2</v>
      </c>
      <c r="AC14" s="17">
        <v>7.0828625176135196E-2</v>
      </c>
      <c r="AD14" s="17">
        <v>7.5824926265511405E-2</v>
      </c>
      <c r="AE14" s="17"/>
      <c r="AF14" s="17">
        <v>5.1419658916100203E-2</v>
      </c>
      <c r="AG14" s="17">
        <v>3.7430086927698197E-2</v>
      </c>
      <c r="AH14" s="17">
        <v>0.13108881556187399</v>
      </c>
      <c r="AI14" s="17"/>
      <c r="AJ14" s="17">
        <v>3.7362979126794101E-2</v>
      </c>
      <c r="AK14" s="17">
        <v>4.6640106416292397E-2</v>
      </c>
      <c r="AL14" s="17">
        <v>4.0655870854365901E-2</v>
      </c>
      <c r="AM14" s="17">
        <v>0.14338424969917599</v>
      </c>
      <c r="AN14" s="17">
        <v>0.13450426183245301</v>
      </c>
      <c r="AO14" s="17"/>
      <c r="AP14" s="17">
        <v>3.5967195550713503E-2</v>
      </c>
      <c r="AQ14" s="17">
        <v>3.8407922612333598E-2</v>
      </c>
      <c r="AR14" s="17">
        <v>3.9292665559850601E-2</v>
      </c>
      <c r="AS14" s="17">
        <v>4.3654774427569001E-2</v>
      </c>
      <c r="AT14" s="17">
        <v>0.16282014260809499</v>
      </c>
      <c r="AU14" s="17"/>
      <c r="AV14" s="17">
        <v>8.0056466506642096E-2</v>
      </c>
      <c r="AW14" s="17">
        <v>7.2682886512077896E-2</v>
      </c>
      <c r="AX14" s="17">
        <v>3.890826337456E-2</v>
      </c>
      <c r="AY14" s="17">
        <v>4.4630927045898099E-2</v>
      </c>
      <c r="AZ14" s="17">
        <v>3.11772049121312E-2</v>
      </c>
    </row>
    <row r="15" spans="2:52">
      <c r="B15" s="18" t="s">
        <v>411</v>
      </c>
      <c r="C15" s="21">
        <v>0.70893416394048703</v>
      </c>
      <c r="D15" s="21">
        <v>0.71481569292589497</v>
      </c>
      <c r="E15" s="21">
        <v>0.70471092788321898</v>
      </c>
      <c r="F15" s="21"/>
      <c r="G15" s="21">
        <v>0.69582062863389704</v>
      </c>
      <c r="H15" s="21">
        <v>0.67366895824946604</v>
      </c>
      <c r="I15" s="21">
        <v>0.68846589685096904</v>
      </c>
      <c r="J15" s="21">
        <v>0.67717294832467001</v>
      </c>
      <c r="K15" s="21">
        <v>0.70856825136875101</v>
      </c>
      <c r="L15" s="21">
        <v>0.78915862936297898</v>
      </c>
      <c r="M15" s="21"/>
      <c r="N15" s="21">
        <v>0.77878521537530399</v>
      </c>
      <c r="O15" s="21">
        <v>0.705646728795991</v>
      </c>
      <c r="P15" s="21">
        <v>0.68770941359503801</v>
      </c>
      <c r="Q15" s="21">
        <v>0.65709745119882002</v>
      </c>
      <c r="R15" s="21"/>
      <c r="S15" s="21">
        <v>0.70181443306969904</v>
      </c>
      <c r="T15" s="21">
        <v>0.70644599832783495</v>
      </c>
      <c r="U15" s="21">
        <v>0.73371738181047197</v>
      </c>
      <c r="V15" s="21">
        <v>0.69681712893756798</v>
      </c>
      <c r="W15" s="21">
        <v>0.72327617507708397</v>
      </c>
      <c r="X15" s="21">
        <v>0.69222735389102796</v>
      </c>
      <c r="Y15" s="21">
        <v>0.69410465257294396</v>
      </c>
      <c r="Z15" s="21">
        <v>0.72766045549552405</v>
      </c>
      <c r="AA15" s="21">
        <v>0.71440804932855095</v>
      </c>
      <c r="AB15" s="21">
        <v>0.709697802978145</v>
      </c>
      <c r="AC15" s="21">
        <v>0.70214754779531496</v>
      </c>
      <c r="AD15" s="21">
        <v>0.743386616314749</v>
      </c>
      <c r="AE15" s="21"/>
      <c r="AF15" s="21">
        <v>0.71700888298340903</v>
      </c>
      <c r="AG15" s="21">
        <v>0.75881059477081403</v>
      </c>
      <c r="AH15" s="21">
        <v>0.60238388984277103</v>
      </c>
      <c r="AI15" s="21"/>
      <c r="AJ15" s="21">
        <v>0.75470919818570004</v>
      </c>
      <c r="AK15" s="21">
        <v>0.74342685007155995</v>
      </c>
      <c r="AL15" s="21">
        <v>0.78250416087769403</v>
      </c>
      <c r="AM15" s="21">
        <v>0.54633529235433997</v>
      </c>
      <c r="AN15" s="21">
        <v>0.57320490599268104</v>
      </c>
      <c r="AO15" s="21"/>
      <c r="AP15" s="21">
        <v>0.77805213142364704</v>
      </c>
      <c r="AQ15" s="21">
        <v>0.75302460651635905</v>
      </c>
      <c r="AR15" s="21">
        <v>0.78662999019306001</v>
      </c>
      <c r="AS15" s="21">
        <v>0.66540617200283203</v>
      </c>
      <c r="AT15" s="21">
        <v>0.590819204722002</v>
      </c>
      <c r="AU15" s="21"/>
      <c r="AV15" s="21">
        <v>0.66709420603851399</v>
      </c>
      <c r="AW15" s="21">
        <v>0.69858625705879496</v>
      </c>
      <c r="AX15" s="21">
        <v>0.75143204086066595</v>
      </c>
      <c r="AY15" s="21">
        <v>0.76285797970288705</v>
      </c>
      <c r="AZ15" s="21">
        <v>0.78093164907202195</v>
      </c>
    </row>
    <row r="16" spans="2:52">
      <c r="B16" s="18" t="s">
        <v>412</v>
      </c>
      <c r="C16" s="21">
        <v>4.0169946358136401E-2</v>
      </c>
      <c r="D16" s="21">
        <v>4.0830514187188603E-2</v>
      </c>
      <c r="E16" s="21">
        <v>3.9778092348911699E-2</v>
      </c>
      <c r="F16" s="21"/>
      <c r="G16" s="21">
        <v>5.5023541370672099E-2</v>
      </c>
      <c r="H16" s="21">
        <v>4.8100539203029903E-2</v>
      </c>
      <c r="I16" s="21">
        <v>4.7386410573159898E-2</v>
      </c>
      <c r="J16" s="21">
        <v>3.60255043495833E-2</v>
      </c>
      <c r="K16" s="21">
        <v>3.2728116861521703E-2</v>
      </c>
      <c r="L16" s="21">
        <v>2.6301867174575298E-2</v>
      </c>
      <c r="M16" s="21"/>
      <c r="N16" s="21">
        <v>2.1448533547407701E-2</v>
      </c>
      <c r="O16" s="21">
        <v>4.7173286058819298E-2</v>
      </c>
      <c r="P16" s="21">
        <v>5.1817675796429701E-2</v>
      </c>
      <c r="Q16" s="21">
        <v>4.2368148630601503E-2</v>
      </c>
      <c r="R16" s="21"/>
      <c r="S16" s="21">
        <v>4.06171032874591E-2</v>
      </c>
      <c r="T16" s="21">
        <v>4.2076914818373501E-2</v>
      </c>
      <c r="U16" s="21">
        <v>4.0880629902869697E-2</v>
      </c>
      <c r="V16" s="21">
        <v>3.2315647847742303E-2</v>
      </c>
      <c r="W16" s="21">
        <v>4.0018976442549099E-2</v>
      </c>
      <c r="X16" s="21">
        <v>2.56311509471676E-2</v>
      </c>
      <c r="Y16" s="21">
        <v>4.68866853260606E-2</v>
      </c>
      <c r="Z16" s="21">
        <v>4.0389831323884101E-2</v>
      </c>
      <c r="AA16" s="21">
        <v>4.5257788008634697E-2</v>
      </c>
      <c r="AB16" s="21">
        <v>4.3946585387516099E-2</v>
      </c>
      <c r="AC16" s="21">
        <v>5.1025679164386897E-2</v>
      </c>
      <c r="AD16" s="21">
        <v>2.91752704758012E-2</v>
      </c>
      <c r="AE16" s="21"/>
      <c r="AF16" s="21">
        <v>4.51347659769906E-2</v>
      </c>
      <c r="AG16" s="21">
        <v>3.1983197372802002E-2</v>
      </c>
      <c r="AH16" s="21">
        <v>5.3121412576759799E-2</v>
      </c>
      <c r="AI16" s="21"/>
      <c r="AJ16" s="21">
        <v>3.1829596494386499E-2</v>
      </c>
      <c r="AK16" s="21">
        <v>4.0599722838101003E-2</v>
      </c>
      <c r="AL16" s="21">
        <v>1.0331108204127399E-2</v>
      </c>
      <c r="AM16" s="21">
        <v>9.0752545217600497E-2</v>
      </c>
      <c r="AN16" s="21">
        <v>6.0894944246255897E-2</v>
      </c>
      <c r="AO16" s="21"/>
      <c r="AP16" s="21">
        <v>3.0536942574497499E-2</v>
      </c>
      <c r="AQ16" s="21">
        <v>3.3900481867640303E-2</v>
      </c>
      <c r="AR16" s="21">
        <v>4.0686303123892702E-2</v>
      </c>
      <c r="AS16" s="21">
        <v>6.6441142685936094E-2</v>
      </c>
      <c r="AT16" s="21">
        <v>2.8175683866657499E-2</v>
      </c>
      <c r="AU16" s="21"/>
      <c r="AV16" s="21">
        <v>3.6649622112952501E-2</v>
      </c>
      <c r="AW16" s="21">
        <v>3.3315053060945302E-2</v>
      </c>
      <c r="AX16" s="21">
        <v>4.6268846553955002E-2</v>
      </c>
      <c r="AY16" s="21">
        <v>3.1491765469589601E-2</v>
      </c>
      <c r="AZ16" s="21">
        <v>4.0113096085200702E-2</v>
      </c>
    </row>
    <row r="17" spans="2:52">
      <c r="B17" s="18" t="s">
        <v>94</v>
      </c>
      <c r="C17" s="22">
        <v>0.66876421758235105</v>
      </c>
      <c r="D17" s="22">
        <v>0.673985178738706</v>
      </c>
      <c r="E17" s="22">
        <v>0.66493283553430804</v>
      </c>
      <c r="F17" s="22"/>
      <c r="G17" s="22">
        <v>0.64079708726322504</v>
      </c>
      <c r="H17" s="22">
        <v>0.62556841904643601</v>
      </c>
      <c r="I17" s="22">
        <v>0.64107948627780897</v>
      </c>
      <c r="J17" s="22">
        <v>0.64114744397508605</v>
      </c>
      <c r="K17" s="22">
        <v>0.67584013450723002</v>
      </c>
      <c r="L17" s="22">
        <v>0.76285676218840404</v>
      </c>
      <c r="M17" s="22"/>
      <c r="N17" s="22">
        <v>0.75733668182789604</v>
      </c>
      <c r="O17" s="22">
        <v>0.65847344273717201</v>
      </c>
      <c r="P17" s="22">
        <v>0.63589173779860797</v>
      </c>
      <c r="Q17" s="22">
        <v>0.61472930256821801</v>
      </c>
      <c r="R17" s="22"/>
      <c r="S17" s="22">
        <v>0.66119732978224</v>
      </c>
      <c r="T17" s="22">
        <v>0.664369083509461</v>
      </c>
      <c r="U17" s="22">
        <v>0.69283675190760197</v>
      </c>
      <c r="V17" s="22">
        <v>0.66450148108982499</v>
      </c>
      <c r="W17" s="22">
        <v>0.68325719863453505</v>
      </c>
      <c r="X17" s="22">
        <v>0.66659620294386102</v>
      </c>
      <c r="Y17" s="22">
        <v>0.64721796724688396</v>
      </c>
      <c r="Z17" s="22">
        <v>0.68727062417163998</v>
      </c>
      <c r="AA17" s="22">
        <v>0.66915026131991695</v>
      </c>
      <c r="AB17" s="22">
        <v>0.66575121759062905</v>
      </c>
      <c r="AC17" s="22">
        <v>0.65112186863092802</v>
      </c>
      <c r="AD17" s="22">
        <v>0.71421134583894796</v>
      </c>
      <c r="AE17" s="22"/>
      <c r="AF17" s="22">
        <v>0.67187411700641797</v>
      </c>
      <c r="AG17" s="22">
        <v>0.72682739739801205</v>
      </c>
      <c r="AH17" s="22">
        <v>0.54926247726601196</v>
      </c>
      <c r="AI17" s="22"/>
      <c r="AJ17" s="22">
        <v>0.72287960169131305</v>
      </c>
      <c r="AK17" s="22">
        <v>0.70282712723345897</v>
      </c>
      <c r="AL17" s="22">
        <v>0.77217305267356595</v>
      </c>
      <c r="AM17" s="22">
        <v>0.45558274713674002</v>
      </c>
      <c r="AN17" s="22">
        <v>0.51230996174642496</v>
      </c>
      <c r="AO17" s="22"/>
      <c r="AP17" s="22">
        <v>0.74751518884915003</v>
      </c>
      <c r="AQ17" s="22">
        <v>0.719124124648719</v>
      </c>
      <c r="AR17" s="22">
        <v>0.74594368706916703</v>
      </c>
      <c r="AS17" s="22">
        <v>0.59896502931689599</v>
      </c>
      <c r="AT17" s="22">
        <v>0.56264352085534397</v>
      </c>
      <c r="AU17" s="22"/>
      <c r="AV17" s="22">
        <v>0.63044458392556102</v>
      </c>
      <c r="AW17" s="22">
        <v>0.66527120399785</v>
      </c>
      <c r="AX17" s="22">
        <v>0.70516319430671104</v>
      </c>
      <c r="AY17" s="22">
        <v>0.73136621423329695</v>
      </c>
      <c r="AZ17" s="22">
        <v>0.74081855298682098</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1070</v>
      </c>
      <c r="D7" s="10">
        <v>533</v>
      </c>
      <c r="E7" s="10">
        <v>532</v>
      </c>
      <c r="F7" s="10"/>
      <c r="G7" s="10">
        <v>128</v>
      </c>
      <c r="H7" s="10">
        <v>188</v>
      </c>
      <c r="I7" s="10">
        <v>197</v>
      </c>
      <c r="J7" s="10">
        <v>182</v>
      </c>
      <c r="K7" s="10">
        <v>136</v>
      </c>
      <c r="L7" s="10">
        <v>239</v>
      </c>
      <c r="M7" s="10"/>
      <c r="N7" s="10">
        <v>307</v>
      </c>
      <c r="O7" s="10">
        <v>301</v>
      </c>
      <c r="P7" s="10">
        <v>215</v>
      </c>
      <c r="Q7" s="10">
        <v>243</v>
      </c>
      <c r="R7" s="10"/>
      <c r="S7" s="10">
        <v>158</v>
      </c>
      <c r="T7" s="10">
        <v>145</v>
      </c>
      <c r="U7" s="10">
        <v>81</v>
      </c>
      <c r="V7" s="10">
        <v>84</v>
      </c>
      <c r="W7" s="10">
        <v>86</v>
      </c>
      <c r="X7" s="10">
        <v>95</v>
      </c>
      <c r="Y7" s="10">
        <v>106</v>
      </c>
      <c r="Z7" s="10">
        <v>46</v>
      </c>
      <c r="AA7" s="10">
        <v>127</v>
      </c>
      <c r="AB7" s="10">
        <v>59</v>
      </c>
      <c r="AC7" s="10">
        <v>50</v>
      </c>
      <c r="AD7" s="10">
        <v>33</v>
      </c>
      <c r="AE7" s="10"/>
      <c r="AF7" s="10">
        <v>355</v>
      </c>
      <c r="AG7" s="10">
        <v>443</v>
      </c>
      <c r="AH7" s="10">
        <v>174</v>
      </c>
      <c r="AI7" s="10"/>
      <c r="AJ7" s="10">
        <v>373</v>
      </c>
      <c r="AK7" s="10">
        <v>312</v>
      </c>
      <c r="AL7" s="10">
        <v>67</v>
      </c>
      <c r="AM7" s="10">
        <v>20</v>
      </c>
      <c r="AN7" s="10">
        <v>148</v>
      </c>
      <c r="AO7" s="10"/>
      <c r="AP7" s="10">
        <v>208</v>
      </c>
      <c r="AQ7" s="10">
        <v>405</v>
      </c>
      <c r="AR7" s="10">
        <v>77</v>
      </c>
      <c r="AS7" s="10">
        <v>135</v>
      </c>
      <c r="AT7" s="10">
        <v>95</v>
      </c>
      <c r="AU7" s="10"/>
      <c r="AV7" s="10">
        <v>268</v>
      </c>
      <c r="AW7" s="10">
        <v>212</v>
      </c>
      <c r="AX7" s="10">
        <v>290</v>
      </c>
      <c r="AY7" s="10">
        <v>126</v>
      </c>
      <c r="AZ7" s="10">
        <v>19</v>
      </c>
    </row>
    <row r="8" spans="2:52" ht="30" customHeight="1">
      <c r="B8" s="11" t="s">
        <v>68</v>
      </c>
      <c r="C8" s="11">
        <v>1071</v>
      </c>
      <c r="D8" s="11">
        <v>527</v>
      </c>
      <c r="E8" s="11">
        <v>539</v>
      </c>
      <c r="F8" s="11"/>
      <c r="G8" s="11">
        <v>138</v>
      </c>
      <c r="H8" s="11">
        <v>192</v>
      </c>
      <c r="I8" s="11">
        <v>193</v>
      </c>
      <c r="J8" s="11">
        <v>185</v>
      </c>
      <c r="K8" s="11">
        <v>133</v>
      </c>
      <c r="L8" s="11">
        <v>231</v>
      </c>
      <c r="M8" s="11"/>
      <c r="N8" s="11">
        <v>278</v>
      </c>
      <c r="O8" s="11">
        <v>273</v>
      </c>
      <c r="P8" s="11">
        <v>252</v>
      </c>
      <c r="Q8" s="11">
        <v>263</v>
      </c>
      <c r="R8" s="11"/>
      <c r="S8" s="11">
        <v>163</v>
      </c>
      <c r="T8" s="11">
        <v>135</v>
      </c>
      <c r="U8" s="11">
        <v>78</v>
      </c>
      <c r="V8" s="11">
        <v>82</v>
      </c>
      <c r="W8" s="11">
        <v>82</v>
      </c>
      <c r="X8" s="11">
        <v>98</v>
      </c>
      <c r="Y8" s="11">
        <v>100</v>
      </c>
      <c r="Z8" s="11">
        <v>41</v>
      </c>
      <c r="AA8" s="11">
        <v>125</v>
      </c>
      <c r="AB8" s="11">
        <v>76</v>
      </c>
      <c r="AC8" s="11">
        <v>54</v>
      </c>
      <c r="AD8" s="11">
        <v>36</v>
      </c>
      <c r="AE8" s="11"/>
      <c r="AF8" s="11">
        <v>352</v>
      </c>
      <c r="AG8" s="11">
        <v>439</v>
      </c>
      <c r="AH8" s="11">
        <v>177</v>
      </c>
      <c r="AI8" s="11"/>
      <c r="AJ8" s="11">
        <v>364</v>
      </c>
      <c r="AK8" s="11">
        <v>312</v>
      </c>
      <c r="AL8" s="11">
        <v>64</v>
      </c>
      <c r="AM8" s="11">
        <v>18</v>
      </c>
      <c r="AN8" s="11">
        <v>152</v>
      </c>
      <c r="AO8" s="11"/>
      <c r="AP8" s="11">
        <v>202</v>
      </c>
      <c r="AQ8" s="11">
        <v>409</v>
      </c>
      <c r="AR8" s="11">
        <v>75</v>
      </c>
      <c r="AS8" s="11">
        <v>131</v>
      </c>
      <c r="AT8" s="11">
        <v>95</v>
      </c>
      <c r="AU8" s="11"/>
      <c r="AV8" s="11">
        <v>280</v>
      </c>
      <c r="AW8" s="11">
        <v>215</v>
      </c>
      <c r="AX8" s="11">
        <v>283</v>
      </c>
      <c r="AY8" s="11">
        <v>121</v>
      </c>
      <c r="AZ8" s="11">
        <v>16</v>
      </c>
    </row>
    <row r="9" spans="2:52">
      <c r="B9" s="18" t="s">
        <v>112</v>
      </c>
      <c r="C9" s="17">
        <v>7.6862038843372907E-2</v>
      </c>
      <c r="D9" s="17">
        <v>9.9046155350376405E-2</v>
      </c>
      <c r="E9" s="17">
        <v>5.5870301684506303E-2</v>
      </c>
      <c r="F9" s="17"/>
      <c r="G9" s="17">
        <v>7.8273463440616295E-2</v>
      </c>
      <c r="H9" s="17">
        <v>0.116964727911917</v>
      </c>
      <c r="I9" s="17">
        <v>8.3050046458356994E-2</v>
      </c>
      <c r="J9" s="17">
        <v>7.8294412302858302E-2</v>
      </c>
      <c r="K9" s="17">
        <v>5.7688291082952002E-2</v>
      </c>
      <c r="L9" s="17">
        <v>4.7411488423979603E-2</v>
      </c>
      <c r="M9" s="17"/>
      <c r="N9" s="17">
        <v>6.5850053891442301E-2</v>
      </c>
      <c r="O9" s="17">
        <v>8.6957118407443607E-2</v>
      </c>
      <c r="P9" s="17">
        <v>7.5136669874692696E-2</v>
      </c>
      <c r="Q9" s="17">
        <v>7.7111498944777201E-2</v>
      </c>
      <c r="R9" s="17"/>
      <c r="S9" s="17">
        <v>0.101617664616784</v>
      </c>
      <c r="T9" s="17">
        <v>2.5888821703410898E-2</v>
      </c>
      <c r="U9" s="17">
        <v>9.582096401878E-2</v>
      </c>
      <c r="V9" s="17">
        <v>8.4524730859802097E-2</v>
      </c>
      <c r="W9" s="17">
        <v>4.5583673878381997E-2</v>
      </c>
      <c r="X9" s="17">
        <v>9.9776349311819404E-2</v>
      </c>
      <c r="Y9" s="17">
        <v>8.2169726978260194E-2</v>
      </c>
      <c r="Z9" s="17">
        <v>4.4805965425251497E-2</v>
      </c>
      <c r="AA9" s="17">
        <v>0.128121105292513</v>
      </c>
      <c r="AB9" s="17">
        <v>5.1558219852855199E-2</v>
      </c>
      <c r="AC9" s="17">
        <v>4.2354608489488001E-2</v>
      </c>
      <c r="AD9" s="17">
        <v>5.5191203537652299E-2</v>
      </c>
      <c r="AE9" s="17"/>
      <c r="AF9" s="17">
        <v>6.4844197379954394E-2</v>
      </c>
      <c r="AG9" s="17">
        <v>8.7554708191155795E-2</v>
      </c>
      <c r="AH9" s="17">
        <v>7.0561344107967397E-2</v>
      </c>
      <c r="AI9" s="17"/>
      <c r="AJ9" s="17">
        <v>4.8429985560390097E-2</v>
      </c>
      <c r="AK9" s="17">
        <v>0.12536230552439701</v>
      </c>
      <c r="AL9" s="17">
        <v>8.2360256801938994E-2</v>
      </c>
      <c r="AM9" s="17">
        <v>0</v>
      </c>
      <c r="AN9" s="17">
        <v>5.4946609402829902E-2</v>
      </c>
      <c r="AO9" s="17"/>
      <c r="AP9" s="17">
        <v>4.4353901962766999E-2</v>
      </c>
      <c r="AQ9" s="17">
        <v>0.132823862904379</v>
      </c>
      <c r="AR9" s="17">
        <v>8.62690695235271E-2</v>
      </c>
      <c r="AS9" s="17">
        <v>5.4601473439151602E-2</v>
      </c>
      <c r="AT9" s="17">
        <v>1.22760194622275E-2</v>
      </c>
      <c r="AU9" s="17"/>
      <c r="AV9" s="17">
        <v>6.1801784611769203E-2</v>
      </c>
      <c r="AW9" s="17">
        <v>5.6825685977543998E-2</v>
      </c>
      <c r="AX9" s="17">
        <v>8.4226532285938197E-2</v>
      </c>
      <c r="AY9" s="17">
        <v>0.137234974358521</v>
      </c>
      <c r="AZ9" s="17">
        <v>0.174892781844425</v>
      </c>
    </row>
    <row r="10" spans="2:52">
      <c r="B10" s="18" t="s">
        <v>113</v>
      </c>
      <c r="C10" s="17">
        <v>0.24124132614906299</v>
      </c>
      <c r="D10" s="17">
        <v>0.24454643355803701</v>
      </c>
      <c r="E10" s="17">
        <v>0.24015899681065001</v>
      </c>
      <c r="F10" s="17"/>
      <c r="G10" s="17">
        <v>0.34759918194349598</v>
      </c>
      <c r="H10" s="17">
        <v>0.27368845963996702</v>
      </c>
      <c r="I10" s="17">
        <v>0.233514647511015</v>
      </c>
      <c r="J10" s="17">
        <v>0.23530782845207501</v>
      </c>
      <c r="K10" s="17">
        <v>0.16623625211845799</v>
      </c>
      <c r="L10" s="17">
        <v>0.205321510109682</v>
      </c>
      <c r="M10" s="17"/>
      <c r="N10" s="17">
        <v>0.27282095776114501</v>
      </c>
      <c r="O10" s="17">
        <v>0.24001044006434899</v>
      </c>
      <c r="P10" s="17">
        <v>0.21306458751155999</v>
      </c>
      <c r="Q10" s="17">
        <v>0.236279982492174</v>
      </c>
      <c r="R10" s="17"/>
      <c r="S10" s="17">
        <v>0.30865931587207901</v>
      </c>
      <c r="T10" s="17">
        <v>0.20342307030398099</v>
      </c>
      <c r="U10" s="17">
        <v>0.198601915783986</v>
      </c>
      <c r="V10" s="17">
        <v>0.25476387411291601</v>
      </c>
      <c r="W10" s="17">
        <v>0.22538022769678001</v>
      </c>
      <c r="X10" s="17">
        <v>0.22275514014040501</v>
      </c>
      <c r="Y10" s="17">
        <v>0.21212404937482701</v>
      </c>
      <c r="Z10" s="17">
        <v>0.29129512741107</v>
      </c>
      <c r="AA10" s="17">
        <v>0.19877191697792601</v>
      </c>
      <c r="AB10" s="17">
        <v>0.33335666675244002</v>
      </c>
      <c r="AC10" s="17">
        <v>0.20050819105116</v>
      </c>
      <c r="AD10" s="17">
        <v>0.264015176720369</v>
      </c>
      <c r="AE10" s="17"/>
      <c r="AF10" s="17">
        <v>0.16596202597484799</v>
      </c>
      <c r="AG10" s="17">
        <v>0.29320185122537501</v>
      </c>
      <c r="AH10" s="17">
        <v>0.213753666929515</v>
      </c>
      <c r="AI10" s="17"/>
      <c r="AJ10" s="17">
        <v>0.150039589460189</v>
      </c>
      <c r="AK10" s="17">
        <v>0.36220716595335201</v>
      </c>
      <c r="AL10" s="17">
        <v>0.28950209671092297</v>
      </c>
      <c r="AM10" s="17">
        <v>4.75475433740533E-2</v>
      </c>
      <c r="AN10" s="17">
        <v>0.21183627374858599</v>
      </c>
      <c r="AO10" s="17"/>
      <c r="AP10" s="17">
        <v>0.114302358772975</v>
      </c>
      <c r="AQ10" s="17">
        <v>0.410922172441609</v>
      </c>
      <c r="AR10" s="17">
        <v>0.32493719114415398</v>
      </c>
      <c r="AS10" s="17">
        <v>8.7860724812496405E-2</v>
      </c>
      <c r="AT10" s="17">
        <v>9.8305979085317199E-2</v>
      </c>
      <c r="AU10" s="17"/>
      <c r="AV10" s="17">
        <v>0.189034644364654</v>
      </c>
      <c r="AW10" s="17">
        <v>0.24593488666907201</v>
      </c>
      <c r="AX10" s="17">
        <v>0.31739835651742299</v>
      </c>
      <c r="AY10" s="17">
        <v>0.27253903396911899</v>
      </c>
      <c r="AZ10" s="17">
        <v>9.7171204150687099E-2</v>
      </c>
    </row>
    <row r="11" spans="2:52">
      <c r="B11" s="18" t="s">
        <v>114</v>
      </c>
      <c r="C11" s="17">
        <v>0.23707576370223701</v>
      </c>
      <c r="D11" s="17">
        <v>0.22472898823210299</v>
      </c>
      <c r="E11" s="17">
        <v>0.24580050729075401</v>
      </c>
      <c r="F11" s="17"/>
      <c r="G11" s="17">
        <v>0.20248204104274001</v>
      </c>
      <c r="H11" s="17">
        <v>0.232799975988804</v>
      </c>
      <c r="I11" s="17">
        <v>0.27550165217755501</v>
      </c>
      <c r="J11" s="17">
        <v>0.27578816469522499</v>
      </c>
      <c r="K11" s="17">
        <v>0.27832747744492597</v>
      </c>
      <c r="L11" s="17">
        <v>0.174416233932532</v>
      </c>
      <c r="M11" s="17"/>
      <c r="N11" s="17">
        <v>0.247734226146783</v>
      </c>
      <c r="O11" s="17">
        <v>0.24786034627139999</v>
      </c>
      <c r="P11" s="17">
        <v>0.205305437438907</v>
      </c>
      <c r="Q11" s="17">
        <v>0.244581598660563</v>
      </c>
      <c r="R11" s="17"/>
      <c r="S11" s="17">
        <v>0.248099884464449</v>
      </c>
      <c r="T11" s="17">
        <v>0.25453922485457697</v>
      </c>
      <c r="U11" s="17">
        <v>0.22860213820961001</v>
      </c>
      <c r="V11" s="17">
        <v>0.17144601571781001</v>
      </c>
      <c r="W11" s="17">
        <v>0.28359866973840803</v>
      </c>
      <c r="X11" s="17">
        <v>0.263303640812941</v>
      </c>
      <c r="Y11" s="17">
        <v>0.24707219511538001</v>
      </c>
      <c r="Z11" s="17">
        <v>0.12951587930182701</v>
      </c>
      <c r="AA11" s="17">
        <v>0.23101589983363199</v>
      </c>
      <c r="AB11" s="17">
        <v>0.27125142640850902</v>
      </c>
      <c r="AC11" s="17">
        <v>0.177347691300206</v>
      </c>
      <c r="AD11" s="17">
        <v>0.24631247780117699</v>
      </c>
      <c r="AE11" s="17"/>
      <c r="AF11" s="17">
        <v>0.218677135991661</v>
      </c>
      <c r="AG11" s="17">
        <v>0.22271192584743499</v>
      </c>
      <c r="AH11" s="17">
        <v>0.31135904064657</v>
      </c>
      <c r="AI11" s="17"/>
      <c r="AJ11" s="17">
        <v>0.17200265348649799</v>
      </c>
      <c r="AK11" s="17">
        <v>0.24831946064327201</v>
      </c>
      <c r="AL11" s="17">
        <v>0.32658280488260799</v>
      </c>
      <c r="AM11" s="17">
        <v>6.2406120586694501E-2</v>
      </c>
      <c r="AN11" s="17">
        <v>0.33474803439292999</v>
      </c>
      <c r="AO11" s="17"/>
      <c r="AP11" s="17">
        <v>0.180161833886608</v>
      </c>
      <c r="AQ11" s="17">
        <v>0.25566854888248802</v>
      </c>
      <c r="AR11" s="17">
        <v>0.24975562824217001</v>
      </c>
      <c r="AS11" s="17">
        <v>0.120135614854513</v>
      </c>
      <c r="AT11" s="17">
        <v>0.38904253375609499</v>
      </c>
      <c r="AU11" s="17"/>
      <c r="AV11" s="17">
        <v>0.229629475934961</v>
      </c>
      <c r="AW11" s="17">
        <v>0.25241015032255998</v>
      </c>
      <c r="AX11" s="17">
        <v>0.202216430878598</v>
      </c>
      <c r="AY11" s="17">
        <v>0.27111888011332902</v>
      </c>
      <c r="AZ11" s="17">
        <v>0.32600722518647701</v>
      </c>
    </row>
    <row r="12" spans="2:52">
      <c r="B12" s="18" t="s">
        <v>115</v>
      </c>
      <c r="C12" s="17">
        <v>0.243219060309531</v>
      </c>
      <c r="D12" s="17">
        <v>0.21590602630182301</v>
      </c>
      <c r="E12" s="17">
        <v>0.27055873210620901</v>
      </c>
      <c r="F12" s="17"/>
      <c r="G12" s="17">
        <v>0.29252571635868302</v>
      </c>
      <c r="H12" s="17">
        <v>0.21550444135788799</v>
      </c>
      <c r="I12" s="17">
        <v>0.26103074852801</v>
      </c>
      <c r="J12" s="17">
        <v>0.199181214021942</v>
      </c>
      <c r="K12" s="17">
        <v>0.24021577162565799</v>
      </c>
      <c r="L12" s="17">
        <v>0.25899407199695201</v>
      </c>
      <c r="M12" s="17"/>
      <c r="N12" s="17">
        <v>0.24076977624785201</v>
      </c>
      <c r="O12" s="17">
        <v>0.19343580974498401</v>
      </c>
      <c r="P12" s="17">
        <v>0.319640769477753</v>
      </c>
      <c r="Q12" s="17">
        <v>0.22784840941362</v>
      </c>
      <c r="R12" s="17"/>
      <c r="S12" s="17">
        <v>0.208432490751292</v>
      </c>
      <c r="T12" s="17">
        <v>0.29465294466497399</v>
      </c>
      <c r="U12" s="17">
        <v>0.242453582283845</v>
      </c>
      <c r="V12" s="17">
        <v>0.25091583389026301</v>
      </c>
      <c r="W12" s="17">
        <v>0.26152974363313197</v>
      </c>
      <c r="X12" s="17">
        <v>0.27168578074375599</v>
      </c>
      <c r="Y12" s="17">
        <v>0.23817133086640699</v>
      </c>
      <c r="Z12" s="17">
        <v>0.34931491423289301</v>
      </c>
      <c r="AA12" s="17">
        <v>0.21869404751651</v>
      </c>
      <c r="AB12" s="17">
        <v>0.170262648656474</v>
      </c>
      <c r="AC12" s="17">
        <v>0.22899726081007299</v>
      </c>
      <c r="AD12" s="17">
        <v>0.22493096399750001</v>
      </c>
      <c r="AE12" s="17"/>
      <c r="AF12" s="17">
        <v>0.24455235832772701</v>
      </c>
      <c r="AG12" s="17">
        <v>0.25549717308179798</v>
      </c>
      <c r="AH12" s="17">
        <v>0.200057632645182</v>
      </c>
      <c r="AI12" s="17"/>
      <c r="AJ12" s="17">
        <v>0.329294849265095</v>
      </c>
      <c r="AK12" s="17">
        <v>0.18652136797839</v>
      </c>
      <c r="AL12" s="17">
        <v>0.212434103845627</v>
      </c>
      <c r="AM12" s="17">
        <v>0.34628227870834499</v>
      </c>
      <c r="AN12" s="17">
        <v>0.152319361143017</v>
      </c>
      <c r="AO12" s="17"/>
      <c r="AP12" s="17">
        <v>0.349540689779332</v>
      </c>
      <c r="AQ12" s="17">
        <v>0.16423142970308099</v>
      </c>
      <c r="AR12" s="17">
        <v>0.193310038181982</v>
      </c>
      <c r="AS12" s="17">
        <v>0.27947555534971402</v>
      </c>
      <c r="AT12" s="17">
        <v>0.28994112204543898</v>
      </c>
      <c r="AU12" s="17"/>
      <c r="AV12" s="17">
        <v>0.263194300105835</v>
      </c>
      <c r="AW12" s="17">
        <v>0.28593652842144301</v>
      </c>
      <c r="AX12" s="17">
        <v>0.21250216887036399</v>
      </c>
      <c r="AY12" s="17">
        <v>0.166663077827024</v>
      </c>
      <c r="AZ12" s="17">
        <v>5.7240285927343398E-2</v>
      </c>
    </row>
    <row r="13" spans="2:52">
      <c r="B13" s="18" t="s">
        <v>116</v>
      </c>
      <c r="C13" s="19">
        <v>0.20160181099579499</v>
      </c>
      <c r="D13" s="19">
        <v>0.21577239655766101</v>
      </c>
      <c r="E13" s="19">
        <v>0.18761146210787999</v>
      </c>
      <c r="F13" s="19"/>
      <c r="G13" s="19">
        <v>7.9119597214464293E-2</v>
      </c>
      <c r="H13" s="19">
        <v>0.16104239510142401</v>
      </c>
      <c r="I13" s="19">
        <v>0.146902905325063</v>
      </c>
      <c r="J13" s="19">
        <v>0.2114283805279</v>
      </c>
      <c r="K13" s="19">
        <v>0.257532207728006</v>
      </c>
      <c r="L13" s="19">
        <v>0.31385669553685402</v>
      </c>
      <c r="M13" s="19"/>
      <c r="N13" s="19">
        <v>0.17282498595277801</v>
      </c>
      <c r="O13" s="19">
        <v>0.23173628551182299</v>
      </c>
      <c r="P13" s="19">
        <v>0.18685253569708801</v>
      </c>
      <c r="Q13" s="19">
        <v>0.21417851048886599</v>
      </c>
      <c r="R13" s="19"/>
      <c r="S13" s="19">
        <v>0.13319064429539701</v>
      </c>
      <c r="T13" s="19">
        <v>0.22149593847305701</v>
      </c>
      <c r="U13" s="19">
        <v>0.234521399703778</v>
      </c>
      <c r="V13" s="19">
        <v>0.238349545419209</v>
      </c>
      <c r="W13" s="19">
        <v>0.18390768505329799</v>
      </c>
      <c r="X13" s="19">
        <v>0.142479088991078</v>
      </c>
      <c r="Y13" s="19">
        <v>0.220462697665125</v>
      </c>
      <c r="Z13" s="19">
        <v>0.185068113628959</v>
      </c>
      <c r="AA13" s="19">
        <v>0.22339703037941899</v>
      </c>
      <c r="AB13" s="19">
        <v>0.17357103832972201</v>
      </c>
      <c r="AC13" s="19">
        <v>0.35079224834907302</v>
      </c>
      <c r="AD13" s="19">
        <v>0.209550177943301</v>
      </c>
      <c r="AE13" s="19"/>
      <c r="AF13" s="19">
        <v>0.30596428232581002</v>
      </c>
      <c r="AG13" s="19">
        <v>0.14103434165423501</v>
      </c>
      <c r="AH13" s="19">
        <v>0.204268315670766</v>
      </c>
      <c r="AI13" s="19"/>
      <c r="AJ13" s="19">
        <v>0.30023292222782899</v>
      </c>
      <c r="AK13" s="19">
        <v>7.7589699900588796E-2</v>
      </c>
      <c r="AL13" s="19">
        <v>8.9120737758902294E-2</v>
      </c>
      <c r="AM13" s="19">
        <v>0.54376405733090705</v>
      </c>
      <c r="AN13" s="19">
        <v>0.24614972131263799</v>
      </c>
      <c r="AO13" s="19"/>
      <c r="AP13" s="19">
        <v>0.31164121559831798</v>
      </c>
      <c r="AQ13" s="19">
        <v>3.63539860684432E-2</v>
      </c>
      <c r="AR13" s="19">
        <v>0.145728072908167</v>
      </c>
      <c r="AS13" s="19">
        <v>0.457926631544125</v>
      </c>
      <c r="AT13" s="19">
        <v>0.21043434565092101</v>
      </c>
      <c r="AU13" s="19"/>
      <c r="AV13" s="19">
        <v>0.25633979498278098</v>
      </c>
      <c r="AW13" s="19">
        <v>0.15889274860938199</v>
      </c>
      <c r="AX13" s="19">
        <v>0.183656511447677</v>
      </c>
      <c r="AY13" s="19">
        <v>0.15244403373200699</v>
      </c>
      <c r="AZ13" s="19">
        <v>0.34468850289106701</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0.16403076475775399</v>
      </c>
      <c r="D9" s="17">
        <v>0.200080537107162</v>
      </c>
      <c r="E9" s="17">
        <v>0.12946518778251301</v>
      </c>
      <c r="F9" s="17"/>
      <c r="G9" s="17">
        <v>0.185304565052474</v>
      </c>
      <c r="H9" s="17">
        <v>0.17643192488343701</v>
      </c>
      <c r="I9" s="17">
        <v>0.17301815128665199</v>
      </c>
      <c r="J9" s="17">
        <v>0.14433313293064501</v>
      </c>
      <c r="K9" s="17">
        <v>0.135259233178016</v>
      </c>
      <c r="L9" s="17">
        <v>0.167756564430316</v>
      </c>
      <c r="M9" s="17"/>
      <c r="N9" s="17">
        <v>0.21933574379901699</v>
      </c>
      <c r="O9" s="17">
        <v>0.17285458514177701</v>
      </c>
      <c r="P9" s="17">
        <v>0.14228073922701201</v>
      </c>
      <c r="Q9" s="17">
        <v>0.115238071324035</v>
      </c>
      <c r="R9" s="17"/>
      <c r="S9" s="17">
        <v>0.203635669658146</v>
      </c>
      <c r="T9" s="17">
        <v>0.131444020834287</v>
      </c>
      <c r="U9" s="17">
        <v>0.13778920115445301</v>
      </c>
      <c r="V9" s="17">
        <v>0.14394747786053899</v>
      </c>
      <c r="W9" s="17">
        <v>0.116300183776677</v>
      </c>
      <c r="X9" s="17">
        <v>0.182685496618574</v>
      </c>
      <c r="Y9" s="17">
        <v>0.14628765078608599</v>
      </c>
      <c r="Z9" s="17">
        <v>0.149036532942904</v>
      </c>
      <c r="AA9" s="17">
        <v>0.174992069292177</v>
      </c>
      <c r="AB9" s="17">
        <v>0.16791159107911199</v>
      </c>
      <c r="AC9" s="17">
        <v>0.220725073967875</v>
      </c>
      <c r="AD9" s="17">
        <v>0.227038129320699</v>
      </c>
      <c r="AE9" s="17"/>
      <c r="AF9" s="17">
        <v>0.15133865291353499</v>
      </c>
      <c r="AG9" s="17">
        <v>0.19340956652514099</v>
      </c>
      <c r="AH9" s="17">
        <v>0.114381057944765</v>
      </c>
      <c r="AI9" s="17"/>
      <c r="AJ9" s="17">
        <v>0.170119836348331</v>
      </c>
      <c r="AK9" s="17">
        <v>0.189440850948559</v>
      </c>
      <c r="AL9" s="17">
        <v>0.166821179971438</v>
      </c>
      <c r="AM9" s="17">
        <v>7.9127112731069205E-2</v>
      </c>
      <c r="AN9" s="17">
        <v>0.103676271875539</v>
      </c>
      <c r="AO9" s="17"/>
      <c r="AP9" s="17">
        <v>0.18731110564304401</v>
      </c>
      <c r="AQ9" s="17">
        <v>0.19038039588657199</v>
      </c>
      <c r="AR9" s="17">
        <v>0.18863909447338401</v>
      </c>
      <c r="AS9" s="17">
        <v>0.12461232782442599</v>
      </c>
      <c r="AT9" s="17">
        <v>0.108810957619647</v>
      </c>
      <c r="AU9" s="17"/>
      <c r="AV9" s="17">
        <v>0.124075004553465</v>
      </c>
      <c r="AW9" s="17">
        <v>0.12997407777880099</v>
      </c>
      <c r="AX9" s="17">
        <v>0.18148871992570501</v>
      </c>
      <c r="AY9" s="17">
        <v>0.25639245747239198</v>
      </c>
      <c r="AZ9" s="17">
        <v>0.433468553769286</v>
      </c>
    </row>
    <row r="10" spans="2:52">
      <c r="B10" s="18" t="s">
        <v>407</v>
      </c>
      <c r="C10" s="17">
        <v>0.41428445473887099</v>
      </c>
      <c r="D10" s="17">
        <v>0.43426942413634501</v>
      </c>
      <c r="E10" s="17">
        <v>0.39515002277269201</v>
      </c>
      <c r="F10" s="17"/>
      <c r="G10" s="17">
        <v>0.38757860732427502</v>
      </c>
      <c r="H10" s="17">
        <v>0.38889406394572801</v>
      </c>
      <c r="I10" s="17">
        <v>0.413175615466845</v>
      </c>
      <c r="J10" s="17">
        <v>0.40944449349484902</v>
      </c>
      <c r="K10" s="17">
        <v>0.43191273491113302</v>
      </c>
      <c r="L10" s="17">
        <v>0.44576490493577398</v>
      </c>
      <c r="M10" s="17"/>
      <c r="N10" s="17">
        <v>0.46039461157017297</v>
      </c>
      <c r="O10" s="17">
        <v>0.40668920659556101</v>
      </c>
      <c r="P10" s="17">
        <v>0.39992973952394201</v>
      </c>
      <c r="Q10" s="17">
        <v>0.38202995725456701</v>
      </c>
      <c r="R10" s="17"/>
      <c r="S10" s="17">
        <v>0.433059363204017</v>
      </c>
      <c r="T10" s="17">
        <v>0.43786670944626999</v>
      </c>
      <c r="U10" s="17">
        <v>0.45799851658991497</v>
      </c>
      <c r="V10" s="17">
        <v>0.38220432971544299</v>
      </c>
      <c r="W10" s="17">
        <v>0.47357179548353701</v>
      </c>
      <c r="X10" s="17">
        <v>0.38204993812571098</v>
      </c>
      <c r="Y10" s="17">
        <v>0.436730607570257</v>
      </c>
      <c r="Z10" s="17">
        <v>0.38250983679220701</v>
      </c>
      <c r="AA10" s="17">
        <v>0.396341352543575</v>
      </c>
      <c r="AB10" s="17">
        <v>0.38240432606122299</v>
      </c>
      <c r="AC10" s="17">
        <v>0.364304101141185</v>
      </c>
      <c r="AD10" s="17">
        <v>0.389761294423631</v>
      </c>
      <c r="AE10" s="17"/>
      <c r="AF10" s="17">
        <v>0.40305428764458001</v>
      </c>
      <c r="AG10" s="17">
        <v>0.462844794410045</v>
      </c>
      <c r="AH10" s="17">
        <v>0.34277036837163799</v>
      </c>
      <c r="AI10" s="17"/>
      <c r="AJ10" s="17">
        <v>0.453812461202106</v>
      </c>
      <c r="AK10" s="17">
        <v>0.44463547716496699</v>
      </c>
      <c r="AL10" s="17">
        <v>0.48695486896835599</v>
      </c>
      <c r="AM10" s="17">
        <v>0.325764235294357</v>
      </c>
      <c r="AN10" s="17">
        <v>0.28759224588037202</v>
      </c>
      <c r="AO10" s="17"/>
      <c r="AP10" s="17">
        <v>0.45601792825537502</v>
      </c>
      <c r="AQ10" s="17">
        <v>0.45221402488319201</v>
      </c>
      <c r="AR10" s="17">
        <v>0.47901290982567901</v>
      </c>
      <c r="AS10" s="17">
        <v>0.37917337674003099</v>
      </c>
      <c r="AT10" s="17">
        <v>0.35278137596439402</v>
      </c>
      <c r="AU10" s="17"/>
      <c r="AV10" s="17">
        <v>0.36352793824915403</v>
      </c>
      <c r="AW10" s="17">
        <v>0.416221686650253</v>
      </c>
      <c r="AX10" s="17">
        <v>0.46290849761263703</v>
      </c>
      <c r="AY10" s="17">
        <v>0.46158973308287499</v>
      </c>
      <c r="AZ10" s="17">
        <v>0.33933401379598899</v>
      </c>
    </row>
    <row r="11" spans="2:52" ht="30">
      <c r="B11" s="18" t="s">
        <v>408</v>
      </c>
      <c r="C11" s="17">
        <v>0.29605480692673303</v>
      </c>
      <c r="D11" s="17">
        <v>0.26707127665444202</v>
      </c>
      <c r="E11" s="17">
        <v>0.32532218810533398</v>
      </c>
      <c r="F11" s="17"/>
      <c r="G11" s="17">
        <v>0.26675259983174698</v>
      </c>
      <c r="H11" s="17">
        <v>0.30488858249296302</v>
      </c>
      <c r="I11" s="17">
        <v>0.28608555767127097</v>
      </c>
      <c r="J11" s="17">
        <v>0.30401551838184698</v>
      </c>
      <c r="K11" s="17">
        <v>0.326224570868341</v>
      </c>
      <c r="L11" s="17">
        <v>0.28973670394755302</v>
      </c>
      <c r="M11" s="17"/>
      <c r="N11" s="17">
        <v>0.24249360193398301</v>
      </c>
      <c r="O11" s="17">
        <v>0.30292896290697002</v>
      </c>
      <c r="P11" s="17">
        <v>0.32906117398995299</v>
      </c>
      <c r="Q11" s="17">
        <v>0.32120576211097102</v>
      </c>
      <c r="R11" s="17"/>
      <c r="S11" s="17">
        <v>0.25126583083517001</v>
      </c>
      <c r="T11" s="17">
        <v>0.30157718024944702</v>
      </c>
      <c r="U11" s="17">
        <v>0.28077279860550403</v>
      </c>
      <c r="V11" s="17">
        <v>0.32222761096667901</v>
      </c>
      <c r="W11" s="17">
        <v>0.283945752398094</v>
      </c>
      <c r="X11" s="17">
        <v>0.30683675572980201</v>
      </c>
      <c r="Y11" s="17">
        <v>0.282467067722104</v>
      </c>
      <c r="Z11" s="17">
        <v>0.35920185907004198</v>
      </c>
      <c r="AA11" s="17">
        <v>0.338232541375458</v>
      </c>
      <c r="AB11" s="17">
        <v>0.30679524031342498</v>
      </c>
      <c r="AC11" s="17">
        <v>0.26691998380347798</v>
      </c>
      <c r="AD11" s="17">
        <v>0.25299520635156902</v>
      </c>
      <c r="AE11" s="17"/>
      <c r="AF11" s="17">
        <v>0.33032576948544801</v>
      </c>
      <c r="AG11" s="17">
        <v>0.25686955205671103</v>
      </c>
      <c r="AH11" s="17">
        <v>0.32624006894302798</v>
      </c>
      <c r="AI11" s="17"/>
      <c r="AJ11" s="17">
        <v>0.29042779407700597</v>
      </c>
      <c r="AK11" s="17">
        <v>0.268107994017802</v>
      </c>
      <c r="AL11" s="17">
        <v>0.26552012468136699</v>
      </c>
      <c r="AM11" s="17">
        <v>0.34793231014069897</v>
      </c>
      <c r="AN11" s="17">
        <v>0.371493671414236</v>
      </c>
      <c r="AO11" s="17"/>
      <c r="AP11" s="17">
        <v>0.27863983840558099</v>
      </c>
      <c r="AQ11" s="17">
        <v>0.26407049643930502</v>
      </c>
      <c r="AR11" s="17">
        <v>0.24397031258528201</v>
      </c>
      <c r="AS11" s="17">
        <v>0.35640491157037701</v>
      </c>
      <c r="AT11" s="17">
        <v>0.31821522691849402</v>
      </c>
      <c r="AU11" s="17"/>
      <c r="AV11" s="17">
        <v>0.35673388977334197</v>
      </c>
      <c r="AW11" s="17">
        <v>0.30650456629231299</v>
      </c>
      <c r="AX11" s="17">
        <v>0.26982379974050502</v>
      </c>
      <c r="AY11" s="17">
        <v>0.201450217070305</v>
      </c>
      <c r="AZ11" s="17">
        <v>0.175741484487933</v>
      </c>
    </row>
    <row r="12" spans="2:52">
      <c r="B12" s="18" t="s">
        <v>409</v>
      </c>
      <c r="C12" s="17">
        <v>3.3488286740880897E-2</v>
      </c>
      <c r="D12" s="17">
        <v>3.2124605543498497E-2</v>
      </c>
      <c r="E12" s="17">
        <v>3.5029007219265898E-2</v>
      </c>
      <c r="F12" s="17"/>
      <c r="G12" s="17">
        <v>5.9182940818316203E-2</v>
      </c>
      <c r="H12" s="17">
        <v>3.52816398750148E-2</v>
      </c>
      <c r="I12" s="17">
        <v>3.85354004793792E-2</v>
      </c>
      <c r="J12" s="17">
        <v>3.3874344858890501E-2</v>
      </c>
      <c r="K12" s="17">
        <v>1.70145179345918E-2</v>
      </c>
      <c r="L12" s="17">
        <v>2.1569271615888501E-2</v>
      </c>
      <c r="M12" s="17"/>
      <c r="N12" s="17">
        <v>2.8792348915222001E-2</v>
      </c>
      <c r="O12" s="17">
        <v>2.6515753680284301E-2</v>
      </c>
      <c r="P12" s="17">
        <v>4.3402923037010203E-2</v>
      </c>
      <c r="Q12" s="17">
        <v>3.7485076773769298E-2</v>
      </c>
      <c r="R12" s="17"/>
      <c r="S12" s="17">
        <v>4.2533105666557401E-2</v>
      </c>
      <c r="T12" s="17">
        <v>1.70945232234174E-2</v>
      </c>
      <c r="U12" s="17">
        <v>4.0315718213035603E-2</v>
      </c>
      <c r="V12" s="17">
        <v>3.7944312762953999E-2</v>
      </c>
      <c r="W12" s="17">
        <v>5.2029423802849702E-2</v>
      </c>
      <c r="X12" s="17">
        <v>2.9173933118193499E-2</v>
      </c>
      <c r="Y12" s="17">
        <v>2.9858338613095801E-2</v>
      </c>
      <c r="Z12" s="17">
        <v>3.7278556795992901E-2</v>
      </c>
      <c r="AA12" s="17">
        <v>2.2240098568827499E-2</v>
      </c>
      <c r="AB12" s="17">
        <v>4.0605450182383901E-2</v>
      </c>
      <c r="AC12" s="17">
        <v>3.82255364631807E-2</v>
      </c>
      <c r="AD12" s="17">
        <v>1.7048549569436699E-2</v>
      </c>
      <c r="AE12" s="17"/>
      <c r="AF12" s="17">
        <v>3.1930369681155299E-2</v>
      </c>
      <c r="AG12" s="17">
        <v>2.9684880428549599E-2</v>
      </c>
      <c r="AH12" s="17">
        <v>3.73580971196949E-2</v>
      </c>
      <c r="AI12" s="17"/>
      <c r="AJ12" s="17">
        <v>2.5331884744453501E-2</v>
      </c>
      <c r="AK12" s="17">
        <v>3.4000673775849401E-2</v>
      </c>
      <c r="AL12" s="17">
        <v>1.9612095335924201E-2</v>
      </c>
      <c r="AM12" s="17">
        <v>4.0524397231367103E-2</v>
      </c>
      <c r="AN12" s="17">
        <v>4.2413480228333002E-2</v>
      </c>
      <c r="AO12" s="17"/>
      <c r="AP12" s="17">
        <v>1.90095081665493E-2</v>
      </c>
      <c r="AQ12" s="17">
        <v>3.2352291808889599E-2</v>
      </c>
      <c r="AR12" s="17">
        <v>3.0370455160098401E-2</v>
      </c>
      <c r="AS12" s="17">
        <v>5.4868326476657597E-2</v>
      </c>
      <c r="AT12" s="17">
        <v>2.25845089474212E-2</v>
      </c>
      <c r="AU12" s="17"/>
      <c r="AV12" s="17">
        <v>3.6805993062250297E-2</v>
      </c>
      <c r="AW12" s="17">
        <v>3.2858992902742502E-2</v>
      </c>
      <c r="AX12" s="17">
        <v>3.2853908789159197E-2</v>
      </c>
      <c r="AY12" s="17">
        <v>2.9347591121835E-2</v>
      </c>
      <c r="AZ12" s="17">
        <v>0</v>
      </c>
    </row>
    <row r="13" spans="2:52">
      <c r="B13" s="18" t="s">
        <v>410</v>
      </c>
      <c r="C13" s="17">
        <v>1.20907357558025E-2</v>
      </c>
      <c r="D13" s="17">
        <v>1.2644192533913801E-2</v>
      </c>
      <c r="E13" s="17">
        <v>1.16268616081986E-2</v>
      </c>
      <c r="F13" s="17"/>
      <c r="G13" s="17">
        <v>1.13308656605974E-2</v>
      </c>
      <c r="H13" s="17">
        <v>1.0875566994210099E-2</v>
      </c>
      <c r="I13" s="17">
        <v>1.03995338090746E-2</v>
      </c>
      <c r="J13" s="17">
        <v>7.3208146228602904E-3</v>
      </c>
      <c r="K13" s="17">
        <v>1.23666318611184E-2</v>
      </c>
      <c r="L13" s="17">
        <v>1.8655438338508398E-2</v>
      </c>
      <c r="M13" s="17"/>
      <c r="N13" s="17">
        <v>6.8112579819851601E-3</v>
      </c>
      <c r="O13" s="17">
        <v>1.41658529722011E-2</v>
      </c>
      <c r="P13" s="17">
        <v>1.4192997178554699E-2</v>
      </c>
      <c r="Q13" s="17">
        <v>1.29613738783534E-2</v>
      </c>
      <c r="R13" s="17"/>
      <c r="S13" s="17">
        <v>9.0006658844812293E-3</v>
      </c>
      <c r="T13" s="17">
        <v>1.0979318363138899E-2</v>
      </c>
      <c r="U13" s="17">
        <v>9.2174924802590694E-3</v>
      </c>
      <c r="V13" s="17">
        <v>1.19280585611204E-2</v>
      </c>
      <c r="W13" s="17">
        <v>1.39204862730387E-2</v>
      </c>
      <c r="X13" s="17">
        <v>1.84070626725064E-2</v>
      </c>
      <c r="Y13" s="17">
        <v>2.1785581719106099E-2</v>
      </c>
      <c r="Z13" s="17">
        <v>4.5828812059586299E-3</v>
      </c>
      <c r="AA13" s="17">
        <v>1.2054088795732901E-2</v>
      </c>
      <c r="AB13" s="17">
        <v>9.5310067847489202E-3</v>
      </c>
      <c r="AC13" s="17">
        <v>1.2261617072104301E-2</v>
      </c>
      <c r="AD13" s="17">
        <v>7.9435806434855899E-3</v>
      </c>
      <c r="AE13" s="17"/>
      <c r="AF13" s="17">
        <v>1.3927476686701599E-2</v>
      </c>
      <c r="AG13" s="17">
        <v>5.8132919850285101E-3</v>
      </c>
      <c r="AH13" s="17">
        <v>2.1825562854927101E-2</v>
      </c>
      <c r="AI13" s="17"/>
      <c r="AJ13" s="17">
        <v>1.04301704848846E-2</v>
      </c>
      <c r="AK13" s="17">
        <v>7.9437828259484693E-3</v>
      </c>
      <c r="AL13" s="17">
        <v>6.2531720056400704E-3</v>
      </c>
      <c r="AM13" s="17">
        <v>5.3050449826297502E-2</v>
      </c>
      <c r="AN13" s="17">
        <v>2.0383212815845299E-2</v>
      </c>
      <c r="AO13" s="17"/>
      <c r="AP13" s="17">
        <v>9.4064702956834292E-3</v>
      </c>
      <c r="AQ13" s="17">
        <v>1.0292215603421299E-2</v>
      </c>
      <c r="AR13" s="17">
        <v>2.6637315192588099E-3</v>
      </c>
      <c r="AS13" s="17">
        <v>2.83739644357641E-2</v>
      </c>
      <c r="AT13" s="17">
        <v>9.4688274072844292E-3</v>
      </c>
      <c r="AU13" s="17"/>
      <c r="AV13" s="17">
        <v>9.7071160822194899E-3</v>
      </c>
      <c r="AW13" s="17">
        <v>1.2863331209561801E-2</v>
      </c>
      <c r="AX13" s="17">
        <v>1.1340343390377599E-2</v>
      </c>
      <c r="AY13" s="17">
        <v>6.4191577705591E-3</v>
      </c>
      <c r="AZ13" s="17">
        <v>0</v>
      </c>
    </row>
    <row r="14" spans="2:52">
      <c r="B14" s="18" t="s">
        <v>61</v>
      </c>
      <c r="C14" s="17">
        <v>8.0050951079958202E-2</v>
      </c>
      <c r="D14" s="17">
        <v>5.3809964024639098E-2</v>
      </c>
      <c r="E14" s="17">
        <v>0.103406732511997</v>
      </c>
      <c r="F14" s="17"/>
      <c r="G14" s="17">
        <v>8.9850421312589801E-2</v>
      </c>
      <c r="H14" s="17">
        <v>8.3628221808646902E-2</v>
      </c>
      <c r="I14" s="17">
        <v>7.8785741286778802E-2</v>
      </c>
      <c r="J14" s="17">
        <v>0.101011695710908</v>
      </c>
      <c r="K14" s="17">
        <v>7.7222311246799902E-2</v>
      </c>
      <c r="L14" s="17">
        <v>5.6517116731959999E-2</v>
      </c>
      <c r="M14" s="17"/>
      <c r="N14" s="17">
        <v>4.2172435799618803E-2</v>
      </c>
      <c r="O14" s="17">
        <v>7.6845638703207597E-2</v>
      </c>
      <c r="P14" s="17">
        <v>7.1132427043528096E-2</v>
      </c>
      <c r="Q14" s="17">
        <v>0.13107975865830401</v>
      </c>
      <c r="R14" s="17"/>
      <c r="S14" s="17">
        <v>6.0505364751628203E-2</v>
      </c>
      <c r="T14" s="17">
        <v>0.101038247883441</v>
      </c>
      <c r="U14" s="17">
        <v>7.3906272956834093E-2</v>
      </c>
      <c r="V14" s="17">
        <v>0.101748210133264</v>
      </c>
      <c r="W14" s="17">
        <v>6.0232358265803199E-2</v>
      </c>
      <c r="X14" s="17">
        <v>8.0846813735213297E-2</v>
      </c>
      <c r="Y14" s="17">
        <v>8.2870753589351101E-2</v>
      </c>
      <c r="Z14" s="17">
        <v>6.7390333192895197E-2</v>
      </c>
      <c r="AA14" s="17">
        <v>5.6139849424229497E-2</v>
      </c>
      <c r="AB14" s="17">
        <v>9.2752385579106894E-2</v>
      </c>
      <c r="AC14" s="17">
        <v>9.75636875521773E-2</v>
      </c>
      <c r="AD14" s="17">
        <v>0.105213239691179</v>
      </c>
      <c r="AE14" s="17"/>
      <c r="AF14" s="17">
        <v>6.9423443588580602E-2</v>
      </c>
      <c r="AG14" s="17">
        <v>5.1377914594525398E-2</v>
      </c>
      <c r="AH14" s="17">
        <v>0.15742484476594601</v>
      </c>
      <c r="AI14" s="17"/>
      <c r="AJ14" s="17">
        <v>4.98778531432192E-2</v>
      </c>
      <c r="AK14" s="17">
        <v>5.5871221266874202E-2</v>
      </c>
      <c r="AL14" s="17">
        <v>5.4838559037274297E-2</v>
      </c>
      <c r="AM14" s="17">
        <v>0.15360149477620999</v>
      </c>
      <c r="AN14" s="17">
        <v>0.174441117785675</v>
      </c>
      <c r="AO14" s="17"/>
      <c r="AP14" s="17">
        <v>4.9615149233768301E-2</v>
      </c>
      <c r="AQ14" s="17">
        <v>5.06905753786192E-2</v>
      </c>
      <c r="AR14" s="17">
        <v>5.53434964362974E-2</v>
      </c>
      <c r="AS14" s="17">
        <v>5.65670929527455E-2</v>
      </c>
      <c r="AT14" s="17">
        <v>0.18813910314276</v>
      </c>
      <c r="AU14" s="17"/>
      <c r="AV14" s="17">
        <v>0.10915005827957</v>
      </c>
      <c r="AW14" s="17">
        <v>0.10157734516632901</v>
      </c>
      <c r="AX14" s="17">
        <v>4.1584730541615898E-2</v>
      </c>
      <c r="AY14" s="17">
        <v>4.4800843482033899E-2</v>
      </c>
      <c r="AZ14" s="17">
        <v>5.1455947946791598E-2</v>
      </c>
    </row>
    <row r="15" spans="2:52">
      <c r="B15" s="18" t="s">
        <v>411</v>
      </c>
      <c r="C15" s="21">
        <v>0.57831521949662501</v>
      </c>
      <c r="D15" s="21">
        <v>0.63434996124350695</v>
      </c>
      <c r="E15" s="21">
        <v>0.52461521055520499</v>
      </c>
      <c r="F15" s="21"/>
      <c r="G15" s="21">
        <v>0.57288317237675002</v>
      </c>
      <c r="H15" s="21">
        <v>0.56532598882916496</v>
      </c>
      <c r="I15" s="21">
        <v>0.58619376675349699</v>
      </c>
      <c r="J15" s="21">
        <v>0.553777626425494</v>
      </c>
      <c r="K15" s="21">
        <v>0.56717196808914905</v>
      </c>
      <c r="L15" s="21">
        <v>0.61352146936608998</v>
      </c>
      <c r="M15" s="21"/>
      <c r="N15" s="21">
        <v>0.67973035536919102</v>
      </c>
      <c r="O15" s="21">
        <v>0.57954379173733706</v>
      </c>
      <c r="P15" s="21">
        <v>0.54221047875095396</v>
      </c>
      <c r="Q15" s="21">
        <v>0.49726802857860197</v>
      </c>
      <c r="R15" s="21"/>
      <c r="S15" s="21">
        <v>0.636695032862163</v>
      </c>
      <c r="T15" s="21">
        <v>0.56931073028055601</v>
      </c>
      <c r="U15" s="21">
        <v>0.59578771774436701</v>
      </c>
      <c r="V15" s="21">
        <v>0.52615180757598201</v>
      </c>
      <c r="W15" s="21">
        <v>0.58987197926021495</v>
      </c>
      <c r="X15" s="21">
        <v>0.564735434744284</v>
      </c>
      <c r="Y15" s="21">
        <v>0.58301825835634302</v>
      </c>
      <c r="Z15" s="21">
        <v>0.53154636973511105</v>
      </c>
      <c r="AA15" s="21">
        <v>0.57133342183575198</v>
      </c>
      <c r="AB15" s="21">
        <v>0.55031591714033501</v>
      </c>
      <c r="AC15" s="21">
        <v>0.58502917510906005</v>
      </c>
      <c r="AD15" s="21">
        <v>0.61679942374433006</v>
      </c>
      <c r="AE15" s="21"/>
      <c r="AF15" s="21">
        <v>0.55439294055811394</v>
      </c>
      <c r="AG15" s="21">
        <v>0.65625436093518597</v>
      </c>
      <c r="AH15" s="21">
        <v>0.45715142631640399</v>
      </c>
      <c r="AI15" s="21"/>
      <c r="AJ15" s="21">
        <v>0.623932297550437</v>
      </c>
      <c r="AK15" s="21">
        <v>0.63407632811352599</v>
      </c>
      <c r="AL15" s="21">
        <v>0.65377604893979402</v>
      </c>
      <c r="AM15" s="21">
        <v>0.40489134802542698</v>
      </c>
      <c r="AN15" s="21">
        <v>0.39126851775591098</v>
      </c>
      <c r="AO15" s="21"/>
      <c r="AP15" s="21">
        <v>0.643329033898418</v>
      </c>
      <c r="AQ15" s="21">
        <v>0.64259442076976403</v>
      </c>
      <c r="AR15" s="21">
        <v>0.66765200429906302</v>
      </c>
      <c r="AS15" s="21">
        <v>0.50378570456445604</v>
      </c>
      <c r="AT15" s="21">
        <v>0.461592333584041</v>
      </c>
      <c r="AU15" s="21"/>
      <c r="AV15" s="21">
        <v>0.48760294280261801</v>
      </c>
      <c r="AW15" s="21">
        <v>0.54619576442905404</v>
      </c>
      <c r="AX15" s="21">
        <v>0.644397217538342</v>
      </c>
      <c r="AY15" s="21">
        <v>0.71798219055526702</v>
      </c>
      <c r="AZ15" s="21">
        <v>0.77280256756527499</v>
      </c>
    </row>
    <row r="16" spans="2:52">
      <c r="B16" s="18" t="s">
        <v>412</v>
      </c>
      <c r="C16" s="21">
        <v>4.55790224966834E-2</v>
      </c>
      <c r="D16" s="21">
        <v>4.4768798077412297E-2</v>
      </c>
      <c r="E16" s="21">
        <v>4.6655868827464503E-2</v>
      </c>
      <c r="F16" s="21"/>
      <c r="G16" s="21">
        <v>7.0513806478913602E-2</v>
      </c>
      <c r="H16" s="21">
        <v>4.61572068692249E-2</v>
      </c>
      <c r="I16" s="21">
        <v>4.8934934288453802E-2</v>
      </c>
      <c r="J16" s="21">
        <v>4.1195159481750801E-2</v>
      </c>
      <c r="K16" s="21">
        <v>2.9381149795710201E-2</v>
      </c>
      <c r="L16" s="21">
        <v>4.0224709954396899E-2</v>
      </c>
      <c r="M16" s="21"/>
      <c r="N16" s="21">
        <v>3.56036068972072E-2</v>
      </c>
      <c r="O16" s="21">
        <v>4.0681606652485401E-2</v>
      </c>
      <c r="P16" s="21">
        <v>5.7595920215564901E-2</v>
      </c>
      <c r="Q16" s="21">
        <v>5.04464506521227E-2</v>
      </c>
      <c r="R16" s="21"/>
      <c r="S16" s="21">
        <v>5.1533771551038603E-2</v>
      </c>
      <c r="T16" s="21">
        <v>2.8073841586556299E-2</v>
      </c>
      <c r="U16" s="21">
        <v>4.9533210693294701E-2</v>
      </c>
      <c r="V16" s="21">
        <v>4.9872371324074398E-2</v>
      </c>
      <c r="W16" s="21">
        <v>6.5949910075888393E-2</v>
      </c>
      <c r="X16" s="21">
        <v>4.7580995790699999E-2</v>
      </c>
      <c r="Y16" s="21">
        <v>5.1643920332201901E-2</v>
      </c>
      <c r="Z16" s="21">
        <v>4.1861438001951502E-2</v>
      </c>
      <c r="AA16" s="21">
        <v>3.42941873645604E-2</v>
      </c>
      <c r="AB16" s="21">
        <v>5.01364569671328E-2</v>
      </c>
      <c r="AC16" s="21">
        <v>5.0487153535284997E-2</v>
      </c>
      <c r="AD16" s="21">
        <v>2.4992130212922299E-2</v>
      </c>
      <c r="AE16" s="21"/>
      <c r="AF16" s="21">
        <v>4.5857846367856898E-2</v>
      </c>
      <c r="AG16" s="21">
        <v>3.5498172413578097E-2</v>
      </c>
      <c r="AH16" s="21">
        <v>5.9183659974622001E-2</v>
      </c>
      <c r="AI16" s="21"/>
      <c r="AJ16" s="21">
        <v>3.5762055229338098E-2</v>
      </c>
      <c r="AK16" s="21">
        <v>4.1944456601797797E-2</v>
      </c>
      <c r="AL16" s="21">
        <v>2.5865267341564298E-2</v>
      </c>
      <c r="AM16" s="21">
        <v>9.3574847057664598E-2</v>
      </c>
      <c r="AN16" s="21">
        <v>6.2796693044178301E-2</v>
      </c>
      <c r="AO16" s="21"/>
      <c r="AP16" s="21">
        <v>2.8415978462232701E-2</v>
      </c>
      <c r="AQ16" s="21">
        <v>4.2644507412310899E-2</v>
      </c>
      <c r="AR16" s="21">
        <v>3.3034186679357203E-2</v>
      </c>
      <c r="AS16" s="21">
        <v>8.3242290912421704E-2</v>
      </c>
      <c r="AT16" s="21">
        <v>3.20533363547056E-2</v>
      </c>
      <c r="AU16" s="21"/>
      <c r="AV16" s="21">
        <v>4.6513109144469801E-2</v>
      </c>
      <c r="AW16" s="21">
        <v>4.5722324112304299E-2</v>
      </c>
      <c r="AX16" s="21">
        <v>4.4194252179536798E-2</v>
      </c>
      <c r="AY16" s="21">
        <v>3.5766748892394E-2</v>
      </c>
      <c r="AZ16" s="21">
        <v>0</v>
      </c>
    </row>
    <row r="17" spans="2:52">
      <c r="B17" s="18" t="s">
        <v>94</v>
      </c>
      <c r="C17" s="22">
        <v>0.53273619699994201</v>
      </c>
      <c r="D17" s="22">
        <v>0.58958116316609499</v>
      </c>
      <c r="E17" s="22">
        <v>0.47795934172774002</v>
      </c>
      <c r="F17" s="22"/>
      <c r="G17" s="22">
        <v>0.50236936589783598</v>
      </c>
      <c r="H17" s="22">
        <v>0.51916878195993998</v>
      </c>
      <c r="I17" s="22">
        <v>0.53725883246504302</v>
      </c>
      <c r="J17" s="22">
        <v>0.51258246694374299</v>
      </c>
      <c r="K17" s="22">
        <v>0.537790818293438</v>
      </c>
      <c r="L17" s="22">
        <v>0.573296759411693</v>
      </c>
      <c r="M17" s="22"/>
      <c r="N17" s="22">
        <v>0.64412674847198303</v>
      </c>
      <c r="O17" s="22">
        <v>0.53886218508485195</v>
      </c>
      <c r="P17" s="22">
        <v>0.48461455853538898</v>
      </c>
      <c r="Q17" s="22">
        <v>0.44682157792647997</v>
      </c>
      <c r="R17" s="22"/>
      <c r="S17" s="22">
        <v>0.585161261311125</v>
      </c>
      <c r="T17" s="22">
        <v>0.541236888694</v>
      </c>
      <c r="U17" s="22">
        <v>0.54625450705107303</v>
      </c>
      <c r="V17" s="22">
        <v>0.476279436251907</v>
      </c>
      <c r="W17" s="22">
        <v>0.52392206918432604</v>
      </c>
      <c r="X17" s="22">
        <v>0.51715443895358404</v>
      </c>
      <c r="Y17" s="22">
        <v>0.53137433802414102</v>
      </c>
      <c r="Z17" s="22">
        <v>0.48968493173316002</v>
      </c>
      <c r="AA17" s="22">
        <v>0.53703923447119195</v>
      </c>
      <c r="AB17" s="22">
        <v>0.50017946017320203</v>
      </c>
      <c r="AC17" s="22">
        <v>0.53454202157377495</v>
      </c>
      <c r="AD17" s="22">
        <v>0.59180729353140804</v>
      </c>
      <c r="AE17" s="22"/>
      <c r="AF17" s="22">
        <v>0.508535094190258</v>
      </c>
      <c r="AG17" s="22">
        <v>0.62075618852160797</v>
      </c>
      <c r="AH17" s="22">
        <v>0.39796776634178199</v>
      </c>
      <c r="AI17" s="22"/>
      <c r="AJ17" s="22">
        <v>0.58817024232109905</v>
      </c>
      <c r="AK17" s="22">
        <v>0.59213187151172797</v>
      </c>
      <c r="AL17" s="22">
        <v>0.62791078159822999</v>
      </c>
      <c r="AM17" s="22">
        <v>0.31131650096776198</v>
      </c>
      <c r="AN17" s="22">
        <v>0.32847182471173197</v>
      </c>
      <c r="AO17" s="22"/>
      <c r="AP17" s="22">
        <v>0.61491305543618602</v>
      </c>
      <c r="AQ17" s="22">
        <v>0.59994991335745396</v>
      </c>
      <c r="AR17" s="22">
        <v>0.63461781761970604</v>
      </c>
      <c r="AS17" s="22">
        <v>0.42054341365203501</v>
      </c>
      <c r="AT17" s="22">
        <v>0.42953899722933497</v>
      </c>
      <c r="AU17" s="22"/>
      <c r="AV17" s="22">
        <v>0.44108983365814902</v>
      </c>
      <c r="AW17" s="22">
        <v>0.50047344031675001</v>
      </c>
      <c r="AX17" s="22">
        <v>0.60020296535880602</v>
      </c>
      <c r="AY17" s="22">
        <v>0.68221544166287296</v>
      </c>
      <c r="AZ17" s="22">
        <v>0.77280256756527499</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0.17655489135142799</v>
      </c>
      <c r="D9" s="17">
        <v>0.213753908742112</v>
      </c>
      <c r="E9" s="17">
        <v>0.14137852922400501</v>
      </c>
      <c r="F9" s="17"/>
      <c r="G9" s="17">
        <v>0.19596762064916801</v>
      </c>
      <c r="H9" s="17">
        <v>0.18356893914310299</v>
      </c>
      <c r="I9" s="17">
        <v>0.18693141909389899</v>
      </c>
      <c r="J9" s="17">
        <v>0.14387259139360101</v>
      </c>
      <c r="K9" s="17">
        <v>0.15142974334478701</v>
      </c>
      <c r="L9" s="17">
        <v>0.192882225739827</v>
      </c>
      <c r="M9" s="17"/>
      <c r="N9" s="17">
        <v>0.239112043077228</v>
      </c>
      <c r="O9" s="17">
        <v>0.18305299642560499</v>
      </c>
      <c r="P9" s="17">
        <v>0.16237029590629901</v>
      </c>
      <c r="Q9" s="17">
        <v>0.11289699004152701</v>
      </c>
      <c r="R9" s="17"/>
      <c r="S9" s="17">
        <v>0.211567710971172</v>
      </c>
      <c r="T9" s="17">
        <v>0.121096251643575</v>
      </c>
      <c r="U9" s="17">
        <v>0.154336954502724</v>
      </c>
      <c r="V9" s="17">
        <v>0.151713500962883</v>
      </c>
      <c r="W9" s="17">
        <v>0.15131101999053301</v>
      </c>
      <c r="X9" s="17">
        <v>0.19100506927467401</v>
      </c>
      <c r="Y9" s="17">
        <v>0.18454480477297</v>
      </c>
      <c r="Z9" s="17">
        <v>0.18166730718597299</v>
      </c>
      <c r="AA9" s="17">
        <v>0.18234850522532101</v>
      </c>
      <c r="AB9" s="17">
        <v>0.20243270253461801</v>
      </c>
      <c r="AC9" s="17">
        <v>0.21332559242825</v>
      </c>
      <c r="AD9" s="17">
        <v>0.21452567854455001</v>
      </c>
      <c r="AE9" s="17"/>
      <c r="AF9" s="17">
        <v>0.168177663211724</v>
      </c>
      <c r="AG9" s="17">
        <v>0.210951593284744</v>
      </c>
      <c r="AH9" s="17">
        <v>0.109699634207783</v>
      </c>
      <c r="AI9" s="17"/>
      <c r="AJ9" s="17">
        <v>0.18886451414858901</v>
      </c>
      <c r="AK9" s="17">
        <v>0.204781312547064</v>
      </c>
      <c r="AL9" s="17">
        <v>0.198324712866497</v>
      </c>
      <c r="AM9" s="17">
        <v>8.3484192088182294E-2</v>
      </c>
      <c r="AN9" s="17">
        <v>0.106077541543527</v>
      </c>
      <c r="AO9" s="17"/>
      <c r="AP9" s="17">
        <v>0.21230407039649701</v>
      </c>
      <c r="AQ9" s="17">
        <v>0.207446596086484</v>
      </c>
      <c r="AR9" s="17">
        <v>0.21336556072886501</v>
      </c>
      <c r="AS9" s="17">
        <v>0.123276783669493</v>
      </c>
      <c r="AT9" s="17">
        <v>8.4323723273599896E-2</v>
      </c>
      <c r="AU9" s="17"/>
      <c r="AV9" s="17">
        <v>0.12780579514156201</v>
      </c>
      <c r="AW9" s="17">
        <v>0.13478256680949</v>
      </c>
      <c r="AX9" s="17">
        <v>0.209497993729655</v>
      </c>
      <c r="AY9" s="17">
        <v>0.29473101984558497</v>
      </c>
      <c r="AZ9" s="17">
        <v>0.377151123086234</v>
      </c>
    </row>
    <row r="10" spans="2:52">
      <c r="B10" s="18" t="s">
        <v>407</v>
      </c>
      <c r="C10" s="17">
        <v>0.43329896909464299</v>
      </c>
      <c r="D10" s="17">
        <v>0.45508267917001599</v>
      </c>
      <c r="E10" s="17">
        <v>0.41209792744076401</v>
      </c>
      <c r="F10" s="17"/>
      <c r="G10" s="17">
        <v>0.39756092434389501</v>
      </c>
      <c r="H10" s="17">
        <v>0.42117940540011201</v>
      </c>
      <c r="I10" s="17">
        <v>0.42637555664236498</v>
      </c>
      <c r="J10" s="17">
        <v>0.43201938897830799</v>
      </c>
      <c r="K10" s="17">
        <v>0.44489676635486303</v>
      </c>
      <c r="L10" s="17">
        <v>0.465852535007377</v>
      </c>
      <c r="M10" s="17"/>
      <c r="N10" s="17">
        <v>0.47166591788217599</v>
      </c>
      <c r="O10" s="17">
        <v>0.45094758912607602</v>
      </c>
      <c r="P10" s="17">
        <v>0.41499321402332601</v>
      </c>
      <c r="Q10" s="17">
        <v>0.390807947775899</v>
      </c>
      <c r="R10" s="17"/>
      <c r="S10" s="17">
        <v>0.44052233329937801</v>
      </c>
      <c r="T10" s="17">
        <v>0.465293541092545</v>
      </c>
      <c r="U10" s="17">
        <v>0.47522050720104603</v>
      </c>
      <c r="V10" s="17">
        <v>0.40170657983888203</v>
      </c>
      <c r="W10" s="17">
        <v>0.47169703752977699</v>
      </c>
      <c r="X10" s="17">
        <v>0.39732082615876702</v>
      </c>
      <c r="Y10" s="17">
        <v>0.44221229318056698</v>
      </c>
      <c r="Z10" s="17">
        <v>0.44566612063584499</v>
      </c>
      <c r="AA10" s="17">
        <v>0.40879625620059301</v>
      </c>
      <c r="AB10" s="17">
        <v>0.41862857981789298</v>
      </c>
      <c r="AC10" s="17">
        <v>0.41069072643701598</v>
      </c>
      <c r="AD10" s="17">
        <v>0.39355488939351502</v>
      </c>
      <c r="AE10" s="17"/>
      <c r="AF10" s="17">
        <v>0.41836339361212199</v>
      </c>
      <c r="AG10" s="17">
        <v>0.48371515950262001</v>
      </c>
      <c r="AH10" s="17">
        <v>0.35530911130848603</v>
      </c>
      <c r="AI10" s="17"/>
      <c r="AJ10" s="17">
        <v>0.464922924576745</v>
      </c>
      <c r="AK10" s="17">
        <v>0.457320305358488</v>
      </c>
      <c r="AL10" s="17">
        <v>0.52517976414794398</v>
      </c>
      <c r="AM10" s="17">
        <v>0.410156938492031</v>
      </c>
      <c r="AN10" s="17">
        <v>0.29862684129598399</v>
      </c>
      <c r="AO10" s="17"/>
      <c r="AP10" s="17">
        <v>0.45348645945781602</v>
      </c>
      <c r="AQ10" s="17">
        <v>0.46561400072713799</v>
      </c>
      <c r="AR10" s="17">
        <v>0.51310490803409503</v>
      </c>
      <c r="AS10" s="17">
        <v>0.44442828994096201</v>
      </c>
      <c r="AT10" s="17">
        <v>0.35482919119433198</v>
      </c>
      <c r="AU10" s="17"/>
      <c r="AV10" s="17">
        <v>0.37684707190849098</v>
      </c>
      <c r="AW10" s="17">
        <v>0.45803065675640398</v>
      </c>
      <c r="AX10" s="17">
        <v>0.48944229448607401</v>
      </c>
      <c r="AY10" s="17">
        <v>0.422796055133141</v>
      </c>
      <c r="AZ10" s="17">
        <v>0.39451897758323401</v>
      </c>
    </row>
    <row r="11" spans="2:52" ht="30">
      <c r="B11" s="18" t="s">
        <v>408</v>
      </c>
      <c r="C11" s="17">
        <v>0.26405797077989102</v>
      </c>
      <c r="D11" s="17">
        <v>0.22878506438962701</v>
      </c>
      <c r="E11" s="17">
        <v>0.29925926044262202</v>
      </c>
      <c r="F11" s="17"/>
      <c r="G11" s="17">
        <v>0.255174329862278</v>
      </c>
      <c r="H11" s="17">
        <v>0.26178298896086</v>
      </c>
      <c r="I11" s="17">
        <v>0.24683602297847501</v>
      </c>
      <c r="J11" s="17">
        <v>0.28633183180634803</v>
      </c>
      <c r="K11" s="17">
        <v>0.29765654913385198</v>
      </c>
      <c r="L11" s="17">
        <v>0.245205255402799</v>
      </c>
      <c r="M11" s="17"/>
      <c r="N11" s="17">
        <v>0.225270106209184</v>
      </c>
      <c r="O11" s="17">
        <v>0.247303880273778</v>
      </c>
      <c r="P11" s="17">
        <v>0.29195221284367001</v>
      </c>
      <c r="Q11" s="17">
        <v>0.30093309402144103</v>
      </c>
      <c r="R11" s="17"/>
      <c r="S11" s="17">
        <v>0.242157912151683</v>
      </c>
      <c r="T11" s="17">
        <v>0.27709570882072199</v>
      </c>
      <c r="U11" s="17">
        <v>0.24997556992084399</v>
      </c>
      <c r="V11" s="17">
        <v>0.28712549687355199</v>
      </c>
      <c r="W11" s="17">
        <v>0.25810600509697801</v>
      </c>
      <c r="X11" s="17">
        <v>0.27630858270622799</v>
      </c>
      <c r="Y11" s="17">
        <v>0.26168649216287099</v>
      </c>
      <c r="Z11" s="17">
        <v>0.25748702296155301</v>
      </c>
      <c r="AA11" s="17">
        <v>0.30218568309350302</v>
      </c>
      <c r="AB11" s="17">
        <v>0.23821713124434701</v>
      </c>
      <c r="AC11" s="17">
        <v>0.23445208613566401</v>
      </c>
      <c r="AD11" s="17">
        <v>0.25738794376364799</v>
      </c>
      <c r="AE11" s="17"/>
      <c r="AF11" s="17">
        <v>0.29751284384029397</v>
      </c>
      <c r="AG11" s="17">
        <v>0.21571617227529999</v>
      </c>
      <c r="AH11" s="17">
        <v>0.31384481452038399</v>
      </c>
      <c r="AI11" s="17"/>
      <c r="AJ11" s="17">
        <v>0.26367636366841402</v>
      </c>
      <c r="AK11" s="17">
        <v>0.22987846987303501</v>
      </c>
      <c r="AL11" s="17">
        <v>0.20814621864004801</v>
      </c>
      <c r="AM11" s="17">
        <v>0.34178276938902102</v>
      </c>
      <c r="AN11" s="17">
        <v>0.33554671965727401</v>
      </c>
      <c r="AO11" s="17"/>
      <c r="AP11" s="17">
        <v>0.25185980808811398</v>
      </c>
      <c r="AQ11" s="17">
        <v>0.22844310721931299</v>
      </c>
      <c r="AR11" s="17">
        <v>0.192273817673386</v>
      </c>
      <c r="AS11" s="17">
        <v>0.333471643214094</v>
      </c>
      <c r="AT11" s="17">
        <v>0.31626381880272098</v>
      </c>
      <c r="AU11" s="17"/>
      <c r="AV11" s="17">
        <v>0.331462557591167</v>
      </c>
      <c r="AW11" s="17">
        <v>0.27003045210070897</v>
      </c>
      <c r="AX11" s="17">
        <v>0.218422676297653</v>
      </c>
      <c r="AY11" s="17">
        <v>0.201283394987264</v>
      </c>
      <c r="AZ11" s="17">
        <v>0.14632058920010499</v>
      </c>
    </row>
    <row r="12" spans="2:52">
      <c r="B12" s="18" t="s">
        <v>409</v>
      </c>
      <c r="C12" s="17">
        <v>3.50125582920904E-2</v>
      </c>
      <c r="D12" s="17">
        <v>3.5567215169802803E-2</v>
      </c>
      <c r="E12" s="17">
        <v>3.4691597461151899E-2</v>
      </c>
      <c r="F12" s="17"/>
      <c r="G12" s="17">
        <v>6.3358440606493496E-2</v>
      </c>
      <c r="H12" s="17">
        <v>3.6848330772807497E-2</v>
      </c>
      <c r="I12" s="17">
        <v>3.5130681515080801E-2</v>
      </c>
      <c r="J12" s="17">
        <v>3.0688711180239501E-2</v>
      </c>
      <c r="K12" s="17">
        <v>2.4218832394397101E-2</v>
      </c>
      <c r="L12" s="17">
        <v>2.5324769313234699E-2</v>
      </c>
      <c r="M12" s="17"/>
      <c r="N12" s="17">
        <v>2.2724500099720001E-2</v>
      </c>
      <c r="O12" s="17">
        <v>3.1220991924708199E-2</v>
      </c>
      <c r="P12" s="17">
        <v>4.0069322236560401E-2</v>
      </c>
      <c r="Q12" s="17">
        <v>4.8193156341337598E-2</v>
      </c>
      <c r="R12" s="17"/>
      <c r="S12" s="17">
        <v>2.5262619777376E-2</v>
      </c>
      <c r="T12" s="17">
        <v>2.97307922447765E-2</v>
      </c>
      <c r="U12" s="17">
        <v>4.9234144735145403E-2</v>
      </c>
      <c r="V12" s="17">
        <v>3.8286659006911201E-2</v>
      </c>
      <c r="W12" s="17">
        <v>3.3722776640807799E-2</v>
      </c>
      <c r="X12" s="17">
        <v>3.3148585293161198E-2</v>
      </c>
      <c r="Y12" s="17">
        <v>2.0720336314427299E-2</v>
      </c>
      <c r="Z12" s="17">
        <v>4.1819636194342799E-2</v>
      </c>
      <c r="AA12" s="17">
        <v>4.3602105160451897E-2</v>
      </c>
      <c r="AB12" s="17">
        <v>4.5269604087292803E-2</v>
      </c>
      <c r="AC12" s="17">
        <v>3.0453268252350101E-2</v>
      </c>
      <c r="AD12" s="17">
        <v>3.8623399715601803E-2</v>
      </c>
      <c r="AE12" s="17"/>
      <c r="AF12" s="17">
        <v>3.3489843071680202E-2</v>
      </c>
      <c r="AG12" s="17">
        <v>3.2077890587627098E-2</v>
      </c>
      <c r="AH12" s="17">
        <v>4.0156005674017503E-2</v>
      </c>
      <c r="AI12" s="17"/>
      <c r="AJ12" s="17">
        <v>2.6818223349001601E-2</v>
      </c>
      <c r="AK12" s="17">
        <v>3.6669098431819799E-2</v>
      </c>
      <c r="AL12" s="17">
        <v>2.84381147212385E-2</v>
      </c>
      <c r="AM12" s="17">
        <v>1.7371718107886801E-2</v>
      </c>
      <c r="AN12" s="17">
        <v>4.5655179410482402E-2</v>
      </c>
      <c r="AO12" s="17"/>
      <c r="AP12" s="17">
        <v>2.38943598942324E-2</v>
      </c>
      <c r="AQ12" s="17">
        <v>3.3803132904475799E-2</v>
      </c>
      <c r="AR12" s="17">
        <v>4.5035027323432002E-2</v>
      </c>
      <c r="AS12" s="17">
        <v>3.0915860626362701E-2</v>
      </c>
      <c r="AT12" s="17">
        <v>2.9863622479558299E-2</v>
      </c>
      <c r="AU12" s="17"/>
      <c r="AV12" s="17">
        <v>3.7469624928410099E-2</v>
      </c>
      <c r="AW12" s="17">
        <v>3.0915324048449301E-2</v>
      </c>
      <c r="AX12" s="17">
        <v>2.86121340316941E-2</v>
      </c>
      <c r="AY12" s="17">
        <v>2.49376723003999E-2</v>
      </c>
      <c r="AZ12" s="17">
        <v>0</v>
      </c>
    </row>
    <row r="13" spans="2:52">
      <c r="B13" s="18" t="s">
        <v>410</v>
      </c>
      <c r="C13" s="17">
        <v>1.3059136488590301E-2</v>
      </c>
      <c r="D13" s="17">
        <v>1.34657858635611E-2</v>
      </c>
      <c r="E13" s="17">
        <v>1.2744554396772301E-2</v>
      </c>
      <c r="F13" s="17"/>
      <c r="G13" s="17">
        <v>1.5259676921658499E-2</v>
      </c>
      <c r="H13" s="17">
        <v>9.8316182622916401E-3</v>
      </c>
      <c r="I13" s="17">
        <v>1.8055701472605799E-2</v>
      </c>
      <c r="J13" s="17">
        <v>1.38471754660493E-2</v>
      </c>
      <c r="K13" s="17">
        <v>4.7193414973008699E-3</v>
      </c>
      <c r="L13" s="17">
        <v>1.5116618902006501E-2</v>
      </c>
      <c r="M13" s="17"/>
      <c r="N13" s="17">
        <v>6.0765924501713104E-3</v>
      </c>
      <c r="O13" s="17">
        <v>1.3948177824234201E-2</v>
      </c>
      <c r="P13" s="17">
        <v>1.9493946866723399E-2</v>
      </c>
      <c r="Q13" s="17">
        <v>1.32033980115996E-2</v>
      </c>
      <c r="R13" s="17"/>
      <c r="S13" s="17">
        <v>1.04016113830778E-2</v>
      </c>
      <c r="T13" s="17">
        <v>1.1154560574411601E-2</v>
      </c>
      <c r="U13" s="17">
        <v>2.9100869300152099E-3</v>
      </c>
      <c r="V13" s="17">
        <v>1.3425037984203801E-2</v>
      </c>
      <c r="W13" s="17">
        <v>2.5060450124717099E-2</v>
      </c>
      <c r="X13" s="17">
        <v>1.9779344664585301E-2</v>
      </c>
      <c r="Y13" s="17">
        <v>2.5610722380722501E-2</v>
      </c>
      <c r="Z13" s="17">
        <v>0</v>
      </c>
      <c r="AA13" s="17">
        <v>8.8698131815574399E-3</v>
      </c>
      <c r="AB13" s="17">
        <v>1.7108336116602701E-2</v>
      </c>
      <c r="AC13" s="17">
        <v>1.2261617072104301E-2</v>
      </c>
      <c r="AD13" s="17">
        <v>0</v>
      </c>
      <c r="AE13" s="17"/>
      <c r="AF13" s="17">
        <v>1.3090506733591301E-2</v>
      </c>
      <c r="AG13" s="17">
        <v>8.7543473580595707E-3</v>
      </c>
      <c r="AH13" s="17">
        <v>2.3625421360766001E-2</v>
      </c>
      <c r="AI13" s="17"/>
      <c r="AJ13" s="17">
        <v>8.6011687915744598E-3</v>
      </c>
      <c r="AK13" s="17">
        <v>1.2613388987883599E-2</v>
      </c>
      <c r="AL13" s="17">
        <v>4.7174100554863803E-3</v>
      </c>
      <c r="AM13" s="17">
        <v>4.22005068748297E-2</v>
      </c>
      <c r="AN13" s="17">
        <v>2.7004191005109399E-2</v>
      </c>
      <c r="AO13" s="17"/>
      <c r="AP13" s="17">
        <v>9.9243497995516496E-3</v>
      </c>
      <c r="AQ13" s="17">
        <v>1.1504306405930999E-2</v>
      </c>
      <c r="AR13" s="17">
        <v>0</v>
      </c>
      <c r="AS13" s="17">
        <v>1.73559674218676E-2</v>
      </c>
      <c r="AT13" s="17">
        <v>5.2788549499830102E-3</v>
      </c>
      <c r="AU13" s="17"/>
      <c r="AV13" s="17">
        <v>1.2898497776438299E-2</v>
      </c>
      <c r="AW13" s="17">
        <v>1.6086479578702101E-2</v>
      </c>
      <c r="AX13" s="17">
        <v>8.93875701327667E-3</v>
      </c>
      <c r="AY13" s="17">
        <v>1.7762663490256E-2</v>
      </c>
      <c r="AZ13" s="17">
        <v>0</v>
      </c>
    </row>
    <row r="14" spans="2:52">
      <c r="B14" s="18" t="s">
        <v>61</v>
      </c>
      <c r="C14" s="17">
        <v>7.8016473993356705E-2</v>
      </c>
      <c r="D14" s="17">
        <v>5.3345346664881499E-2</v>
      </c>
      <c r="E14" s="17">
        <v>9.9828131034684603E-2</v>
      </c>
      <c r="F14" s="17"/>
      <c r="G14" s="17">
        <v>7.2679007616506905E-2</v>
      </c>
      <c r="H14" s="17">
        <v>8.67887174608266E-2</v>
      </c>
      <c r="I14" s="17">
        <v>8.6670618297574401E-2</v>
      </c>
      <c r="J14" s="17">
        <v>9.3240301175454607E-2</v>
      </c>
      <c r="K14" s="17">
        <v>7.7078767274799995E-2</v>
      </c>
      <c r="L14" s="17">
        <v>5.5618595634754998E-2</v>
      </c>
      <c r="M14" s="17"/>
      <c r="N14" s="17">
        <v>3.51508402815199E-2</v>
      </c>
      <c r="O14" s="17">
        <v>7.3526364425599094E-2</v>
      </c>
      <c r="P14" s="17">
        <v>7.11210081234213E-2</v>
      </c>
      <c r="Q14" s="17">
        <v>0.13396541380819499</v>
      </c>
      <c r="R14" s="17"/>
      <c r="S14" s="17">
        <v>7.0087812417313405E-2</v>
      </c>
      <c r="T14" s="17">
        <v>9.5629145623970499E-2</v>
      </c>
      <c r="U14" s="17">
        <v>6.8322736710225707E-2</v>
      </c>
      <c r="V14" s="17">
        <v>0.107742725333568</v>
      </c>
      <c r="W14" s="17">
        <v>6.0102710617187298E-2</v>
      </c>
      <c r="X14" s="17">
        <v>8.2437591902584206E-2</v>
      </c>
      <c r="Y14" s="17">
        <v>6.5225351188441999E-2</v>
      </c>
      <c r="Z14" s="17">
        <v>7.3359913022286005E-2</v>
      </c>
      <c r="AA14" s="17">
        <v>5.4197637138572903E-2</v>
      </c>
      <c r="AB14" s="17">
        <v>7.8343646199245706E-2</v>
      </c>
      <c r="AC14" s="17">
        <v>9.8816709674615505E-2</v>
      </c>
      <c r="AD14" s="17">
        <v>9.5908088582685999E-2</v>
      </c>
      <c r="AE14" s="17"/>
      <c r="AF14" s="17">
        <v>6.9365749530589299E-2</v>
      </c>
      <c r="AG14" s="17">
        <v>4.8784836991649497E-2</v>
      </c>
      <c r="AH14" s="17">
        <v>0.157365012928564</v>
      </c>
      <c r="AI14" s="17"/>
      <c r="AJ14" s="17">
        <v>4.71168054656768E-2</v>
      </c>
      <c r="AK14" s="17">
        <v>5.8737424801710097E-2</v>
      </c>
      <c r="AL14" s="17">
        <v>3.5193779568785097E-2</v>
      </c>
      <c r="AM14" s="17">
        <v>0.10500387504804901</v>
      </c>
      <c r="AN14" s="17">
        <v>0.187089527087624</v>
      </c>
      <c r="AO14" s="17"/>
      <c r="AP14" s="17">
        <v>4.8530952363789299E-2</v>
      </c>
      <c r="AQ14" s="17">
        <v>5.3188856656658401E-2</v>
      </c>
      <c r="AR14" s="17">
        <v>3.6220686240221699E-2</v>
      </c>
      <c r="AS14" s="17">
        <v>5.0551455127220701E-2</v>
      </c>
      <c r="AT14" s="17">
        <v>0.209440789299806</v>
      </c>
      <c r="AU14" s="17"/>
      <c r="AV14" s="17">
        <v>0.113516452653931</v>
      </c>
      <c r="AW14" s="17">
        <v>9.0154520706244995E-2</v>
      </c>
      <c r="AX14" s="17">
        <v>4.5086144441646603E-2</v>
      </c>
      <c r="AY14" s="17">
        <v>3.8489194243354001E-2</v>
      </c>
      <c r="AZ14" s="17">
        <v>8.2009310130427795E-2</v>
      </c>
    </row>
    <row r="15" spans="2:52">
      <c r="B15" s="18" t="s">
        <v>411</v>
      </c>
      <c r="C15" s="21">
        <v>0.60985386044607104</v>
      </c>
      <c r="D15" s="21">
        <v>0.66883658791212797</v>
      </c>
      <c r="E15" s="21">
        <v>0.55347645666476897</v>
      </c>
      <c r="F15" s="21"/>
      <c r="G15" s="21">
        <v>0.59352854499306296</v>
      </c>
      <c r="H15" s="21">
        <v>0.60474834454321402</v>
      </c>
      <c r="I15" s="21">
        <v>0.61330697573626403</v>
      </c>
      <c r="J15" s="21">
        <v>0.57589198037190903</v>
      </c>
      <c r="K15" s="21">
        <v>0.59632650969964995</v>
      </c>
      <c r="L15" s="21">
        <v>0.65873476074720405</v>
      </c>
      <c r="M15" s="21"/>
      <c r="N15" s="21">
        <v>0.71077796095940404</v>
      </c>
      <c r="O15" s="21">
        <v>0.63400058555168104</v>
      </c>
      <c r="P15" s="21">
        <v>0.57736350992962504</v>
      </c>
      <c r="Q15" s="21">
        <v>0.50370493781742698</v>
      </c>
      <c r="R15" s="21"/>
      <c r="S15" s="21">
        <v>0.65209004427054995</v>
      </c>
      <c r="T15" s="21">
        <v>0.58638979273612002</v>
      </c>
      <c r="U15" s="21">
        <v>0.62955746170377003</v>
      </c>
      <c r="V15" s="21">
        <v>0.55342008080176497</v>
      </c>
      <c r="W15" s="21">
        <v>0.62300805752030997</v>
      </c>
      <c r="X15" s="21">
        <v>0.58832589543344205</v>
      </c>
      <c r="Y15" s="21">
        <v>0.62675709795353796</v>
      </c>
      <c r="Z15" s="21">
        <v>0.627333427821819</v>
      </c>
      <c r="AA15" s="21">
        <v>0.59114476142591499</v>
      </c>
      <c r="AB15" s="21">
        <v>0.62106128235251101</v>
      </c>
      <c r="AC15" s="21">
        <v>0.62401631886526598</v>
      </c>
      <c r="AD15" s="21">
        <v>0.60808056793806398</v>
      </c>
      <c r="AE15" s="21"/>
      <c r="AF15" s="21">
        <v>0.58654105682384505</v>
      </c>
      <c r="AG15" s="21">
        <v>0.69466675278736401</v>
      </c>
      <c r="AH15" s="21">
        <v>0.46500874551626897</v>
      </c>
      <c r="AI15" s="21"/>
      <c r="AJ15" s="21">
        <v>0.65378743872533296</v>
      </c>
      <c r="AK15" s="21">
        <v>0.662101617905552</v>
      </c>
      <c r="AL15" s="21">
        <v>0.72350447701444198</v>
      </c>
      <c r="AM15" s="21">
        <v>0.49364113058021403</v>
      </c>
      <c r="AN15" s="21">
        <v>0.40470438283951099</v>
      </c>
      <c r="AO15" s="21"/>
      <c r="AP15" s="21">
        <v>0.66579052985431297</v>
      </c>
      <c r="AQ15" s="21">
        <v>0.67306059681362196</v>
      </c>
      <c r="AR15" s="21">
        <v>0.72647046876295995</v>
      </c>
      <c r="AS15" s="21">
        <v>0.56770507361045497</v>
      </c>
      <c r="AT15" s="21">
        <v>0.43915291446793198</v>
      </c>
      <c r="AU15" s="21"/>
      <c r="AV15" s="21">
        <v>0.50465286705005297</v>
      </c>
      <c r="AW15" s="21">
        <v>0.59281322356589505</v>
      </c>
      <c r="AX15" s="21">
        <v>0.69894028821572896</v>
      </c>
      <c r="AY15" s="21">
        <v>0.71752707497872603</v>
      </c>
      <c r="AZ15" s="21">
        <v>0.77167010066946795</v>
      </c>
    </row>
    <row r="16" spans="2:52">
      <c r="B16" s="18" t="s">
        <v>412</v>
      </c>
      <c r="C16" s="21">
        <v>4.8071694780680699E-2</v>
      </c>
      <c r="D16" s="21">
        <v>4.9033001033363902E-2</v>
      </c>
      <c r="E16" s="21">
        <v>4.74361518579242E-2</v>
      </c>
      <c r="F16" s="21"/>
      <c r="G16" s="21">
        <v>7.8618117528151898E-2</v>
      </c>
      <c r="H16" s="21">
        <v>4.6679949035099103E-2</v>
      </c>
      <c r="I16" s="21">
        <v>5.3186382987686701E-2</v>
      </c>
      <c r="J16" s="21">
        <v>4.4535886646288901E-2</v>
      </c>
      <c r="K16" s="21">
        <v>2.8938173891697901E-2</v>
      </c>
      <c r="L16" s="21">
        <v>4.0441388215241299E-2</v>
      </c>
      <c r="M16" s="21"/>
      <c r="N16" s="21">
        <v>2.88010925498913E-2</v>
      </c>
      <c r="O16" s="21">
        <v>4.5169169748942403E-2</v>
      </c>
      <c r="P16" s="21">
        <v>5.9563269103283897E-2</v>
      </c>
      <c r="Q16" s="21">
        <v>6.1396554352937199E-2</v>
      </c>
      <c r="R16" s="21"/>
      <c r="S16" s="21">
        <v>3.5664231160453801E-2</v>
      </c>
      <c r="T16" s="21">
        <v>4.0885352819188099E-2</v>
      </c>
      <c r="U16" s="21">
        <v>5.2144231665160599E-2</v>
      </c>
      <c r="V16" s="21">
        <v>5.1711696991114997E-2</v>
      </c>
      <c r="W16" s="21">
        <v>5.8783226765524797E-2</v>
      </c>
      <c r="X16" s="21">
        <v>5.2927929957746499E-2</v>
      </c>
      <c r="Y16" s="21">
        <v>4.6331058695149703E-2</v>
      </c>
      <c r="Z16" s="21">
        <v>4.1819636194342799E-2</v>
      </c>
      <c r="AA16" s="21">
        <v>5.2471918342009399E-2</v>
      </c>
      <c r="AB16" s="21">
        <v>6.2377940203895497E-2</v>
      </c>
      <c r="AC16" s="21">
        <v>4.2714885324454402E-2</v>
      </c>
      <c r="AD16" s="21">
        <v>3.8623399715601803E-2</v>
      </c>
      <c r="AE16" s="21"/>
      <c r="AF16" s="21">
        <v>4.6580349805271398E-2</v>
      </c>
      <c r="AG16" s="21">
        <v>4.0832237945686599E-2</v>
      </c>
      <c r="AH16" s="21">
        <v>6.3781427034783497E-2</v>
      </c>
      <c r="AI16" s="21"/>
      <c r="AJ16" s="21">
        <v>3.5419392140576003E-2</v>
      </c>
      <c r="AK16" s="21">
        <v>4.9282487419703501E-2</v>
      </c>
      <c r="AL16" s="21">
        <v>3.3155524776724898E-2</v>
      </c>
      <c r="AM16" s="21">
        <v>5.9572224982716498E-2</v>
      </c>
      <c r="AN16" s="21">
        <v>7.2659370415591798E-2</v>
      </c>
      <c r="AO16" s="21"/>
      <c r="AP16" s="21">
        <v>3.3818709693783998E-2</v>
      </c>
      <c r="AQ16" s="21">
        <v>4.5307439310406802E-2</v>
      </c>
      <c r="AR16" s="21">
        <v>4.5035027323432002E-2</v>
      </c>
      <c r="AS16" s="21">
        <v>4.8271828048230297E-2</v>
      </c>
      <c r="AT16" s="21">
        <v>3.5142477429541401E-2</v>
      </c>
      <c r="AU16" s="21"/>
      <c r="AV16" s="21">
        <v>5.03681227048485E-2</v>
      </c>
      <c r="AW16" s="21">
        <v>4.7001803627151402E-2</v>
      </c>
      <c r="AX16" s="21">
        <v>3.7550891044970801E-2</v>
      </c>
      <c r="AY16" s="21">
        <v>4.2700335790655901E-2</v>
      </c>
      <c r="AZ16" s="21">
        <v>0</v>
      </c>
    </row>
    <row r="17" spans="2:52">
      <c r="B17" s="18" t="s">
        <v>94</v>
      </c>
      <c r="C17" s="22">
        <v>0.56178216566539096</v>
      </c>
      <c r="D17" s="22">
        <v>0.61980358687876402</v>
      </c>
      <c r="E17" s="22">
        <v>0.50604030480684503</v>
      </c>
      <c r="F17" s="22"/>
      <c r="G17" s="22">
        <v>0.514910427464911</v>
      </c>
      <c r="H17" s="22">
        <v>0.55806839550811504</v>
      </c>
      <c r="I17" s="22">
        <v>0.56012059274857695</v>
      </c>
      <c r="J17" s="22">
        <v>0.53135609372561998</v>
      </c>
      <c r="K17" s="22">
        <v>0.567388335807952</v>
      </c>
      <c r="L17" s="22">
        <v>0.61829337253196304</v>
      </c>
      <c r="M17" s="22"/>
      <c r="N17" s="22">
        <v>0.68197686840951299</v>
      </c>
      <c r="O17" s="22">
        <v>0.58883141580273801</v>
      </c>
      <c r="P17" s="22">
        <v>0.51780024082634102</v>
      </c>
      <c r="Q17" s="22">
        <v>0.44230838346448997</v>
      </c>
      <c r="R17" s="22"/>
      <c r="S17" s="22">
        <v>0.61642581311009703</v>
      </c>
      <c r="T17" s="22">
        <v>0.54550443991693098</v>
      </c>
      <c r="U17" s="22">
        <v>0.577413230038609</v>
      </c>
      <c r="V17" s="22">
        <v>0.50170838381064997</v>
      </c>
      <c r="W17" s="22">
        <v>0.56422483075478502</v>
      </c>
      <c r="X17" s="22">
        <v>0.53539796547569496</v>
      </c>
      <c r="Y17" s="22">
        <v>0.58042603925838798</v>
      </c>
      <c r="Z17" s="22">
        <v>0.58551379162747597</v>
      </c>
      <c r="AA17" s="22">
        <v>0.53867284308390495</v>
      </c>
      <c r="AB17" s="22">
        <v>0.55868334214861604</v>
      </c>
      <c r="AC17" s="22">
        <v>0.58130143354081198</v>
      </c>
      <c r="AD17" s="22">
        <v>0.56945716822246195</v>
      </c>
      <c r="AE17" s="22"/>
      <c r="AF17" s="22">
        <v>0.53996070701857402</v>
      </c>
      <c r="AG17" s="22">
        <v>0.65383451484167698</v>
      </c>
      <c r="AH17" s="22">
        <v>0.40122731848148602</v>
      </c>
      <c r="AI17" s="22"/>
      <c r="AJ17" s="22">
        <v>0.61836804658475697</v>
      </c>
      <c r="AK17" s="22">
        <v>0.61281913048584802</v>
      </c>
      <c r="AL17" s="22">
        <v>0.69034895223771697</v>
      </c>
      <c r="AM17" s="22">
        <v>0.434068905597497</v>
      </c>
      <c r="AN17" s="22">
        <v>0.33204501242391898</v>
      </c>
      <c r="AO17" s="22"/>
      <c r="AP17" s="22">
        <v>0.631971820160529</v>
      </c>
      <c r="AQ17" s="22">
        <v>0.62775315750321503</v>
      </c>
      <c r="AR17" s="22">
        <v>0.68143544143952794</v>
      </c>
      <c r="AS17" s="22">
        <v>0.51943324556222503</v>
      </c>
      <c r="AT17" s="22">
        <v>0.40401043703839101</v>
      </c>
      <c r="AU17" s="22"/>
      <c r="AV17" s="22">
        <v>0.45428474434520499</v>
      </c>
      <c r="AW17" s="22">
        <v>0.54581141993874305</v>
      </c>
      <c r="AX17" s="22">
        <v>0.66138939717075795</v>
      </c>
      <c r="AY17" s="22">
        <v>0.67482673918807001</v>
      </c>
      <c r="AZ17" s="22">
        <v>0.77167010066946795</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0.18134499822711</v>
      </c>
      <c r="D9" s="17">
        <v>0.20830573466020499</v>
      </c>
      <c r="E9" s="17">
        <v>0.15528590690532501</v>
      </c>
      <c r="F9" s="17"/>
      <c r="G9" s="17">
        <v>0.20461961998699499</v>
      </c>
      <c r="H9" s="17">
        <v>0.20848526163400799</v>
      </c>
      <c r="I9" s="17">
        <v>0.18061568496834199</v>
      </c>
      <c r="J9" s="17">
        <v>0.15404622567388901</v>
      </c>
      <c r="K9" s="17">
        <v>0.15992438030064299</v>
      </c>
      <c r="L9" s="17">
        <v>0.180870459324044</v>
      </c>
      <c r="M9" s="17"/>
      <c r="N9" s="17">
        <v>0.232615870838732</v>
      </c>
      <c r="O9" s="17">
        <v>0.19014447092030201</v>
      </c>
      <c r="P9" s="17">
        <v>0.16201973073308801</v>
      </c>
      <c r="Q9" s="17">
        <v>0.13306412828720701</v>
      </c>
      <c r="R9" s="17"/>
      <c r="S9" s="17">
        <v>0.229540883388449</v>
      </c>
      <c r="T9" s="17">
        <v>0.15931500704357199</v>
      </c>
      <c r="U9" s="17">
        <v>0.13939029791268301</v>
      </c>
      <c r="V9" s="17">
        <v>0.142670472116641</v>
      </c>
      <c r="W9" s="17">
        <v>0.13427966860740201</v>
      </c>
      <c r="X9" s="17">
        <v>0.194030280941769</v>
      </c>
      <c r="Y9" s="17">
        <v>0.18176633126649699</v>
      </c>
      <c r="Z9" s="17">
        <v>0.153820396362773</v>
      </c>
      <c r="AA9" s="17">
        <v>0.17894750755086</v>
      </c>
      <c r="AB9" s="17">
        <v>0.19817040736410199</v>
      </c>
      <c r="AC9" s="17">
        <v>0.231843288681921</v>
      </c>
      <c r="AD9" s="17">
        <v>0.26129642806470399</v>
      </c>
      <c r="AE9" s="17"/>
      <c r="AF9" s="17">
        <v>0.160993065528553</v>
      </c>
      <c r="AG9" s="17">
        <v>0.22412417413656699</v>
      </c>
      <c r="AH9" s="17">
        <v>0.12103079878992</v>
      </c>
      <c r="AI9" s="17"/>
      <c r="AJ9" s="17">
        <v>0.184130786531366</v>
      </c>
      <c r="AK9" s="17">
        <v>0.22420087895304899</v>
      </c>
      <c r="AL9" s="17">
        <v>0.20910714155096399</v>
      </c>
      <c r="AM9" s="17">
        <v>0.101981871370321</v>
      </c>
      <c r="AN9" s="17">
        <v>0.108274482813265</v>
      </c>
      <c r="AO9" s="17"/>
      <c r="AP9" s="17">
        <v>0.19945197401937001</v>
      </c>
      <c r="AQ9" s="17">
        <v>0.21298125243194499</v>
      </c>
      <c r="AR9" s="17">
        <v>0.231923416108094</v>
      </c>
      <c r="AS9" s="17">
        <v>0.15823513131338099</v>
      </c>
      <c r="AT9" s="17">
        <v>7.3495002512784E-2</v>
      </c>
      <c r="AU9" s="17"/>
      <c r="AV9" s="17">
        <v>0.13408145939081501</v>
      </c>
      <c r="AW9" s="17">
        <v>0.139536085139919</v>
      </c>
      <c r="AX9" s="17">
        <v>0.216862580340248</v>
      </c>
      <c r="AY9" s="17">
        <v>0.26858304707076702</v>
      </c>
      <c r="AZ9" s="17">
        <v>0.32602838051995298</v>
      </c>
    </row>
    <row r="10" spans="2:52">
      <c r="B10" s="18" t="s">
        <v>407</v>
      </c>
      <c r="C10" s="17">
        <v>0.43357038545771998</v>
      </c>
      <c r="D10" s="17">
        <v>0.45498786055430801</v>
      </c>
      <c r="E10" s="17">
        <v>0.41362817385423301</v>
      </c>
      <c r="F10" s="17"/>
      <c r="G10" s="17">
        <v>0.43158945635888202</v>
      </c>
      <c r="H10" s="17">
        <v>0.414422335656287</v>
      </c>
      <c r="I10" s="17">
        <v>0.42677204764489701</v>
      </c>
      <c r="J10" s="17">
        <v>0.44024822446541201</v>
      </c>
      <c r="K10" s="17">
        <v>0.429262392338571</v>
      </c>
      <c r="L10" s="17">
        <v>0.45352033541176601</v>
      </c>
      <c r="M10" s="17"/>
      <c r="N10" s="17">
        <v>0.463249186589336</v>
      </c>
      <c r="O10" s="17">
        <v>0.440855111085869</v>
      </c>
      <c r="P10" s="17">
        <v>0.43767523522964902</v>
      </c>
      <c r="Q10" s="17">
        <v>0.38951887391123102</v>
      </c>
      <c r="R10" s="17"/>
      <c r="S10" s="17">
        <v>0.430019773323493</v>
      </c>
      <c r="T10" s="17">
        <v>0.416683295593682</v>
      </c>
      <c r="U10" s="17">
        <v>0.47493559876123098</v>
      </c>
      <c r="V10" s="17">
        <v>0.430171274852017</v>
      </c>
      <c r="W10" s="17">
        <v>0.48194013088406301</v>
      </c>
      <c r="X10" s="17">
        <v>0.38685446126646</v>
      </c>
      <c r="Y10" s="17">
        <v>0.46899485708551902</v>
      </c>
      <c r="Z10" s="17">
        <v>0.46750630029561902</v>
      </c>
      <c r="AA10" s="17">
        <v>0.43986434824451898</v>
      </c>
      <c r="AB10" s="17">
        <v>0.42940013809697403</v>
      </c>
      <c r="AC10" s="17">
        <v>0.38159097515458001</v>
      </c>
      <c r="AD10" s="17">
        <v>0.38684350716162202</v>
      </c>
      <c r="AE10" s="17"/>
      <c r="AF10" s="17">
        <v>0.41583357334930598</v>
      </c>
      <c r="AG10" s="17">
        <v>0.47393897184361899</v>
      </c>
      <c r="AH10" s="17">
        <v>0.36164697083046798</v>
      </c>
      <c r="AI10" s="17"/>
      <c r="AJ10" s="17">
        <v>0.45416894075488201</v>
      </c>
      <c r="AK10" s="17">
        <v>0.45968579667159398</v>
      </c>
      <c r="AL10" s="17">
        <v>0.46227709912181902</v>
      </c>
      <c r="AM10" s="17">
        <v>0.35167707494126899</v>
      </c>
      <c r="AN10" s="17">
        <v>0.32070392947572701</v>
      </c>
      <c r="AO10" s="17"/>
      <c r="AP10" s="17">
        <v>0.47783259603310901</v>
      </c>
      <c r="AQ10" s="17">
        <v>0.46110437726811498</v>
      </c>
      <c r="AR10" s="17">
        <v>0.46485602476046201</v>
      </c>
      <c r="AS10" s="17">
        <v>0.38224826262252998</v>
      </c>
      <c r="AT10" s="17">
        <v>0.39556111228262703</v>
      </c>
      <c r="AU10" s="17"/>
      <c r="AV10" s="17">
        <v>0.374350689136697</v>
      </c>
      <c r="AW10" s="17">
        <v>0.44476899284740601</v>
      </c>
      <c r="AX10" s="17">
        <v>0.485529532022906</v>
      </c>
      <c r="AY10" s="17">
        <v>0.47765358361326199</v>
      </c>
      <c r="AZ10" s="17">
        <v>0.396959588715323</v>
      </c>
    </row>
    <row r="11" spans="2:52" ht="30">
      <c r="B11" s="18" t="s">
        <v>408</v>
      </c>
      <c r="C11" s="17">
        <v>0.26207622340172998</v>
      </c>
      <c r="D11" s="17">
        <v>0.24529743155005901</v>
      </c>
      <c r="E11" s="17">
        <v>0.279224780811272</v>
      </c>
      <c r="F11" s="17"/>
      <c r="G11" s="17">
        <v>0.22161043820276399</v>
      </c>
      <c r="H11" s="17">
        <v>0.24888463045517101</v>
      </c>
      <c r="I11" s="17">
        <v>0.26891465849961099</v>
      </c>
      <c r="J11" s="17">
        <v>0.264303658675132</v>
      </c>
      <c r="K11" s="17">
        <v>0.30023966197860102</v>
      </c>
      <c r="L11" s="17">
        <v>0.26674968124013998</v>
      </c>
      <c r="M11" s="17"/>
      <c r="N11" s="17">
        <v>0.23557494588006</v>
      </c>
      <c r="O11" s="17">
        <v>0.248997389302204</v>
      </c>
      <c r="P11" s="17">
        <v>0.27171756380973699</v>
      </c>
      <c r="Q11" s="17">
        <v>0.29890358219404201</v>
      </c>
      <c r="R11" s="17"/>
      <c r="S11" s="17">
        <v>0.238656820917926</v>
      </c>
      <c r="T11" s="17">
        <v>0.28676761820876401</v>
      </c>
      <c r="U11" s="17">
        <v>0.244918119164904</v>
      </c>
      <c r="V11" s="17">
        <v>0.275952974291999</v>
      </c>
      <c r="W11" s="17">
        <v>0.26676189586319698</v>
      </c>
      <c r="X11" s="17">
        <v>0.27656300299473402</v>
      </c>
      <c r="Y11" s="17">
        <v>0.239527016821624</v>
      </c>
      <c r="Z11" s="17">
        <v>0.25730178980163898</v>
      </c>
      <c r="AA11" s="17">
        <v>0.28242098457276099</v>
      </c>
      <c r="AB11" s="17">
        <v>0.24759790904038401</v>
      </c>
      <c r="AC11" s="17">
        <v>0.27584517369058797</v>
      </c>
      <c r="AD11" s="17">
        <v>0.226482551051023</v>
      </c>
      <c r="AE11" s="17"/>
      <c r="AF11" s="17">
        <v>0.30614678048267002</v>
      </c>
      <c r="AG11" s="17">
        <v>0.21567046866831399</v>
      </c>
      <c r="AH11" s="17">
        <v>0.31292955423206797</v>
      </c>
      <c r="AI11" s="17"/>
      <c r="AJ11" s="17">
        <v>0.27102233131116299</v>
      </c>
      <c r="AK11" s="17">
        <v>0.22014378150312</v>
      </c>
      <c r="AL11" s="17">
        <v>0.25425464018417998</v>
      </c>
      <c r="AM11" s="17">
        <v>0.356089929412575</v>
      </c>
      <c r="AN11" s="17">
        <v>0.31707867296565201</v>
      </c>
      <c r="AO11" s="17"/>
      <c r="AP11" s="17">
        <v>0.24320737953164101</v>
      </c>
      <c r="AQ11" s="17">
        <v>0.23751148209335299</v>
      </c>
      <c r="AR11" s="17">
        <v>0.213482721568648</v>
      </c>
      <c r="AS11" s="17">
        <v>0.342618191955817</v>
      </c>
      <c r="AT11" s="17">
        <v>0.31247803001274299</v>
      </c>
      <c r="AU11" s="17"/>
      <c r="AV11" s="17">
        <v>0.32694576841578599</v>
      </c>
      <c r="AW11" s="17">
        <v>0.28462543652556799</v>
      </c>
      <c r="AX11" s="17">
        <v>0.20934065717022399</v>
      </c>
      <c r="AY11" s="17">
        <v>0.17892971400330501</v>
      </c>
      <c r="AZ11" s="17">
        <v>0.19683682282886</v>
      </c>
    </row>
    <row r="12" spans="2:52">
      <c r="B12" s="18" t="s">
        <v>409</v>
      </c>
      <c r="C12" s="17">
        <v>2.9919853716467101E-2</v>
      </c>
      <c r="D12" s="17">
        <v>2.6022409896276601E-2</v>
      </c>
      <c r="E12" s="17">
        <v>3.3909728375128401E-2</v>
      </c>
      <c r="F12" s="17"/>
      <c r="G12" s="17">
        <v>4.9571572347281302E-2</v>
      </c>
      <c r="H12" s="17">
        <v>3.2967225633811499E-2</v>
      </c>
      <c r="I12" s="17">
        <v>3.2453335755249002E-2</v>
      </c>
      <c r="J12" s="17">
        <v>2.28326570400357E-2</v>
      </c>
      <c r="K12" s="17">
        <v>2.55894442894757E-2</v>
      </c>
      <c r="L12" s="17">
        <v>2.0962977597639799E-2</v>
      </c>
      <c r="M12" s="17"/>
      <c r="N12" s="17">
        <v>1.9047828862792701E-2</v>
      </c>
      <c r="O12" s="17">
        <v>3.2507183410488201E-2</v>
      </c>
      <c r="P12" s="17">
        <v>3.6699249704780001E-2</v>
      </c>
      <c r="Q12" s="17">
        <v>3.3360896010808203E-2</v>
      </c>
      <c r="R12" s="17"/>
      <c r="S12" s="17">
        <v>2.1946238972323898E-2</v>
      </c>
      <c r="T12" s="17">
        <v>2.4303649252420598E-2</v>
      </c>
      <c r="U12" s="17">
        <v>4.2991381452031401E-2</v>
      </c>
      <c r="V12" s="17">
        <v>2.68496358059402E-2</v>
      </c>
      <c r="W12" s="17">
        <v>5.19877148284024E-2</v>
      </c>
      <c r="X12" s="17">
        <v>3.4119482491790497E-2</v>
      </c>
      <c r="Y12" s="17">
        <v>3.3719790985390602E-2</v>
      </c>
      <c r="Z12" s="17">
        <v>2.4324478920404201E-2</v>
      </c>
      <c r="AA12" s="17">
        <v>2.70949090225607E-2</v>
      </c>
      <c r="AB12" s="17">
        <v>3.11351992044719E-2</v>
      </c>
      <c r="AC12" s="17">
        <v>2.0523532887122699E-2</v>
      </c>
      <c r="AD12" s="17">
        <v>2.1427807396725802E-2</v>
      </c>
      <c r="AE12" s="17"/>
      <c r="AF12" s="17">
        <v>2.7879588174944299E-2</v>
      </c>
      <c r="AG12" s="17">
        <v>2.6921223144794001E-2</v>
      </c>
      <c r="AH12" s="17">
        <v>3.6151793617201097E-2</v>
      </c>
      <c r="AI12" s="17"/>
      <c r="AJ12" s="17">
        <v>2.39298381038494E-2</v>
      </c>
      <c r="AK12" s="17">
        <v>3.1409467099533898E-2</v>
      </c>
      <c r="AL12" s="17">
        <v>1.2640567895648399E-2</v>
      </c>
      <c r="AM12" s="17">
        <v>5.1877385537328999E-2</v>
      </c>
      <c r="AN12" s="17">
        <v>4.54328963365229E-2</v>
      </c>
      <c r="AO12" s="17"/>
      <c r="AP12" s="17">
        <v>2.5495546984197499E-2</v>
      </c>
      <c r="AQ12" s="17">
        <v>2.4476262319531601E-2</v>
      </c>
      <c r="AR12" s="17">
        <v>2.4871675324055601E-2</v>
      </c>
      <c r="AS12" s="17">
        <v>4.0690639471142598E-2</v>
      </c>
      <c r="AT12" s="17">
        <v>2.29839763401876E-2</v>
      </c>
      <c r="AU12" s="17"/>
      <c r="AV12" s="17">
        <v>3.1040416701471701E-2</v>
      </c>
      <c r="AW12" s="17">
        <v>3.3835417177519901E-2</v>
      </c>
      <c r="AX12" s="17">
        <v>3.2229375592570698E-2</v>
      </c>
      <c r="AY12" s="17">
        <v>1.6195014211843099E-2</v>
      </c>
      <c r="AZ12" s="17">
        <v>1.0131117830872401E-2</v>
      </c>
    </row>
    <row r="13" spans="2:52">
      <c r="B13" s="18" t="s">
        <v>410</v>
      </c>
      <c r="C13" s="17">
        <v>1.18923119023569E-2</v>
      </c>
      <c r="D13" s="17">
        <v>1.11981558415258E-2</v>
      </c>
      <c r="E13" s="17">
        <v>1.2644187326304899E-2</v>
      </c>
      <c r="F13" s="17"/>
      <c r="G13" s="17">
        <v>1.8384859743513698E-2</v>
      </c>
      <c r="H13" s="17">
        <v>7.6087050892513497E-3</v>
      </c>
      <c r="I13" s="17">
        <v>7.6115085375560703E-3</v>
      </c>
      <c r="J13" s="17">
        <v>1.35007475858129E-2</v>
      </c>
      <c r="K13" s="17">
        <v>6.77081766978096E-3</v>
      </c>
      <c r="L13" s="17">
        <v>1.66898999063298E-2</v>
      </c>
      <c r="M13" s="17"/>
      <c r="N13" s="17">
        <v>7.6968728084021E-3</v>
      </c>
      <c r="O13" s="17">
        <v>1.03582329402317E-2</v>
      </c>
      <c r="P13" s="17">
        <v>9.8837889746825093E-3</v>
      </c>
      <c r="Q13" s="17">
        <v>1.8959633860518799E-2</v>
      </c>
      <c r="R13" s="17"/>
      <c r="S13" s="17">
        <v>7.1363835304173199E-3</v>
      </c>
      <c r="T13" s="17">
        <v>1.6792086549720499E-2</v>
      </c>
      <c r="U13" s="17">
        <v>1.2640656927271799E-2</v>
      </c>
      <c r="V13" s="17">
        <v>7.9174023629816105E-3</v>
      </c>
      <c r="W13" s="17">
        <v>6.1521167287326099E-3</v>
      </c>
      <c r="X13" s="17">
        <v>1.7339218754626101E-2</v>
      </c>
      <c r="Y13" s="17">
        <v>1.7468220174320599E-2</v>
      </c>
      <c r="Z13" s="17">
        <v>5.89863649258852E-3</v>
      </c>
      <c r="AA13" s="17">
        <v>1.05328618003344E-2</v>
      </c>
      <c r="AB13" s="17">
        <v>1.42602493868383E-2</v>
      </c>
      <c r="AC13" s="17">
        <v>1.2261617072104301E-2</v>
      </c>
      <c r="AD13" s="17">
        <v>1.02242001395458E-2</v>
      </c>
      <c r="AE13" s="17"/>
      <c r="AF13" s="17">
        <v>1.62150467242674E-2</v>
      </c>
      <c r="AG13" s="17">
        <v>4.4776979757878699E-3</v>
      </c>
      <c r="AH13" s="17">
        <v>1.85659289134333E-2</v>
      </c>
      <c r="AI13" s="17"/>
      <c r="AJ13" s="17">
        <v>1.13730428288846E-2</v>
      </c>
      <c r="AK13" s="17">
        <v>8.1487181421744694E-3</v>
      </c>
      <c r="AL13" s="17">
        <v>3.7983813543224099E-3</v>
      </c>
      <c r="AM13" s="17">
        <v>2.3830246056748799E-2</v>
      </c>
      <c r="AN13" s="17">
        <v>2.3058065774069401E-2</v>
      </c>
      <c r="AO13" s="17"/>
      <c r="AP13" s="17">
        <v>8.7630713638036199E-3</v>
      </c>
      <c r="AQ13" s="17">
        <v>9.7607925905342507E-3</v>
      </c>
      <c r="AR13" s="17">
        <v>4.4568954580105997E-3</v>
      </c>
      <c r="AS13" s="17">
        <v>1.7175650809719601E-2</v>
      </c>
      <c r="AT13" s="17">
        <v>1.1736050587943501E-2</v>
      </c>
      <c r="AU13" s="17"/>
      <c r="AV13" s="17">
        <v>1.7091897254039399E-2</v>
      </c>
      <c r="AW13" s="17">
        <v>1.20093735210598E-2</v>
      </c>
      <c r="AX13" s="17">
        <v>8.5469337547148996E-3</v>
      </c>
      <c r="AY13" s="17">
        <v>8.1546927944298794E-3</v>
      </c>
      <c r="AZ13" s="17">
        <v>0</v>
      </c>
    </row>
    <row r="14" spans="2:52">
      <c r="B14" s="18" t="s">
        <v>61</v>
      </c>
      <c r="C14" s="17">
        <v>8.1196227294616494E-2</v>
      </c>
      <c r="D14" s="17">
        <v>5.4188407497624998E-2</v>
      </c>
      <c r="E14" s="17">
        <v>0.105307222727738</v>
      </c>
      <c r="F14" s="17"/>
      <c r="G14" s="17">
        <v>7.4224053360564493E-2</v>
      </c>
      <c r="H14" s="17">
        <v>8.76318415314713E-2</v>
      </c>
      <c r="I14" s="17">
        <v>8.3632764594345696E-2</v>
      </c>
      <c r="J14" s="17">
        <v>0.105068486559718</v>
      </c>
      <c r="K14" s="17">
        <v>7.8213303422927899E-2</v>
      </c>
      <c r="L14" s="17">
        <v>6.1206646520080898E-2</v>
      </c>
      <c r="M14" s="17"/>
      <c r="N14" s="17">
        <v>4.1815295020675901E-2</v>
      </c>
      <c r="O14" s="17">
        <v>7.7137612340904493E-2</v>
      </c>
      <c r="P14" s="17">
        <v>8.2004431548063195E-2</v>
      </c>
      <c r="Q14" s="17">
        <v>0.126192885736193</v>
      </c>
      <c r="R14" s="17"/>
      <c r="S14" s="17">
        <v>7.2699899867390796E-2</v>
      </c>
      <c r="T14" s="17">
        <v>9.6138343351841002E-2</v>
      </c>
      <c r="U14" s="17">
        <v>8.5123945781878999E-2</v>
      </c>
      <c r="V14" s="17">
        <v>0.116438240570421</v>
      </c>
      <c r="W14" s="17">
        <v>5.8878473088202599E-2</v>
      </c>
      <c r="X14" s="17">
        <v>9.1093553550620904E-2</v>
      </c>
      <c r="Y14" s="17">
        <v>5.85237836666491E-2</v>
      </c>
      <c r="Z14" s="17">
        <v>9.1148398126976199E-2</v>
      </c>
      <c r="AA14" s="17">
        <v>6.1139388808964697E-2</v>
      </c>
      <c r="AB14" s="17">
        <v>7.9436096907230094E-2</v>
      </c>
      <c r="AC14" s="17">
        <v>7.7935412513684105E-2</v>
      </c>
      <c r="AD14" s="17">
        <v>9.3725506186379606E-2</v>
      </c>
      <c r="AE14" s="17"/>
      <c r="AF14" s="17">
        <v>7.2931945740259005E-2</v>
      </c>
      <c r="AG14" s="17">
        <v>5.4867464230917699E-2</v>
      </c>
      <c r="AH14" s="17">
        <v>0.149674953616909</v>
      </c>
      <c r="AI14" s="17"/>
      <c r="AJ14" s="17">
        <v>5.5375060469854999E-2</v>
      </c>
      <c r="AK14" s="17">
        <v>5.6411357630529797E-2</v>
      </c>
      <c r="AL14" s="17">
        <v>5.7922169893065603E-2</v>
      </c>
      <c r="AM14" s="17">
        <v>0.11454349268175799</v>
      </c>
      <c r="AN14" s="17">
        <v>0.18545195263476399</v>
      </c>
      <c r="AO14" s="17"/>
      <c r="AP14" s="17">
        <v>4.5249432067879798E-2</v>
      </c>
      <c r="AQ14" s="17">
        <v>5.4165833296521103E-2</v>
      </c>
      <c r="AR14" s="17">
        <v>6.0409266780728901E-2</v>
      </c>
      <c r="AS14" s="17">
        <v>5.9032123827409202E-2</v>
      </c>
      <c r="AT14" s="17">
        <v>0.18374582826371499</v>
      </c>
      <c r="AU14" s="17"/>
      <c r="AV14" s="17">
        <v>0.11648976910118999</v>
      </c>
      <c r="AW14" s="17">
        <v>8.5224694788528205E-2</v>
      </c>
      <c r="AX14" s="17">
        <v>4.74909211193369E-2</v>
      </c>
      <c r="AY14" s="17">
        <v>5.0483948306392502E-2</v>
      </c>
      <c r="AZ14" s="17">
        <v>7.0044090104991394E-2</v>
      </c>
    </row>
    <row r="15" spans="2:52">
      <c r="B15" s="18" t="s">
        <v>411</v>
      </c>
      <c r="C15" s="21">
        <v>0.61491538368482901</v>
      </c>
      <c r="D15" s="21">
        <v>0.66329359521451403</v>
      </c>
      <c r="E15" s="21">
        <v>0.56891408075955696</v>
      </c>
      <c r="F15" s="21"/>
      <c r="G15" s="21">
        <v>0.63620907634587698</v>
      </c>
      <c r="H15" s="21">
        <v>0.62290759729029499</v>
      </c>
      <c r="I15" s="21">
        <v>0.60738773261323897</v>
      </c>
      <c r="J15" s="21">
        <v>0.59429445013930104</v>
      </c>
      <c r="K15" s="21">
        <v>0.58918677263921404</v>
      </c>
      <c r="L15" s="21">
        <v>0.63439079473580895</v>
      </c>
      <c r="M15" s="21"/>
      <c r="N15" s="21">
        <v>0.69586505742806903</v>
      </c>
      <c r="O15" s="21">
        <v>0.63099958200617201</v>
      </c>
      <c r="P15" s="21">
        <v>0.59969496596273697</v>
      </c>
      <c r="Q15" s="21">
        <v>0.52258300219843801</v>
      </c>
      <c r="R15" s="21"/>
      <c r="S15" s="21">
        <v>0.65956065671194197</v>
      </c>
      <c r="T15" s="21">
        <v>0.57599830263725404</v>
      </c>
      <c r="U15" s="21">
        <v>0.61432589667391402</v>
      </c>
      <c r="V15" s="21">
        <v>0.57284174696865797</v>
      </c>
      <c r="W15" s="21">
        <v>0.61621979949146499</v>
      </c>
      <c r="X15" s="21">
        <v>0.58088474220822905</v>
      </c>
      <c r="Y15" s="21">
        <v>0.65076118835201602</v>
      </c>
      <c r="Z15" s="21">
        <v>0.62132669665839202</v>
      </c>
      <c r="AA15" s="21">
        <v>0.61881185579537901</v>
      </c>
      <c r="AB15" s="21">
        <v>0.62757054546107605</v>
      </c>
      <c r="AC15" s="21">
        <v>0.61343426383650002</v>
      </c>
      <c r="AD15" s="21">
        <v>0.64813993522632596</v>
      </c>
      <c r="AE15" s="21"/>
      <c r="AF15" s="21">
        <v>0.57682663887785901</v>
      </c>
      <c r="AG15" s="21">
        <v>0.69806314598018604</v>
      </c>
      <c r="AH15" s="21">
        <v>0.482677769620389</v>
      </c>
      <c r="AI15" s="21"/>
      <c r="AJ15" s="21">
        <v>0.63829972728624795</v>
      </c>
      <c r="AK15" s="21">
        <v>0.683886675624642</v>
      </c>
      <c r="AL15" s="21">
        <v>0.67138424067278302</v>
      </c>
      <c r="AM15" s="21">
        <v>0.45365894631158998</v>
      </c>
      <c r="AN15" s="21">
        <v>0.42897841228899097</v>
      </c>
      <c r="AO15" s="21"/>
      <c r="AP15" s="21">
        <v>0.677284570052478</v>
      </c>
      <c r="AQ15" s="21">
        <v>0.67408562970006003</v>
      </c>
      <c r="AR15" s="21">
        <v>0.69677944086855703</v>
      </c>
      <c r="AS15" s="21">
        <v>0.54048339393591205</v>
      </c>
      <c r="AT15" s="21">
        <v>0.46905611479541098</v>
      </c>
      <c r="AU15" s="21"/>
      <c r="AV15" s="21">
        <v>0.50843214852751295</v>
      </c>
      <c r="AW15" s="21">
        <v>0.58430507798732401</v>
      </c>
      <c r="AX15" s="21">
        <v>0.70239211236315402</v>
      </c>
      <c r="AY15" s="21">
        <v>0.74623663068402901</v>
      </c>
      <c r="AZ15" s="21">
        <v>0.72298796923527597</v>
      </c>
    </row>
    <row r="16" spans="2:52">
      <c r="B16" s="18" t="s">
        <v>412</v>
      </c>
      <c r="C16" s="21">
        <v>4.1812165618823997E-2</v>
      </c>
      <c r="D16" s="21">
        <v>3.72205657378024E-2</v>
      </c>
      <c r="E16" s="21">
        <v>4.6553915701433302E-2</v>
      </c>
      <c r="F16" s="21"/>
      <c r="G16" s="21">
        <v>6.7956432090794994E-2</v>
      </c>
      <c r="H16" s="21">
        <v>4.0575930723062897E-2</v>
      </c>
      <c r="I16" s="21">
        <v>4.0064844292805102E-2</v>
      </c>
      <c r="J16" s="21">
        <v>3.6333404625848602E-2</v>
      </c>
      <c r="K16" s="21">
        <v>3.2360261959256703E-2</v>
      </c>
      <c r="L16" s="21">
        <v>3.7652877503969603E-2</v>
      </c>
      <c r="M16" s="21"/>
      <c r="N16" s="21">
        <v>2.67447016711948E-2</v>
      </c>
      <c r="O16" s="21">
        <v>4.2865416350719901E-2</v>
      </c>
      <c r="P16" s="21">
        <v>4.65830386794625E-2</v>
      </c>
      <c r="Q16" s="21">
        <v>5.2320529871327001E-2</v>
      </c>
      <c r="R16" s="21"/>
      <c r="S16" s="21">
        <v>2.9082622502741198E-2</v>
      </c>
      <c r="T16" s="21">
        <v>4.1095735802141098E-2</v>
      </c>
      <c r="U16" s="21">
        <v>5.5632038379303202E-2</v>
      </c>
      <c r="V16" s="21">
        <v>3.47670381689218E-2</v>
      </c>
      <c r="W16" s="21">
        <v>5.8139831557135001E-2</v>
      </c>
      <c r="X16" s="21">
        <v>5.1458701246416598E-2</v>
      </c>
      <c r="Y16" s="21">
        <v>5.1188011159711201E-2</v>
      </c>
      <c r="Z16" s="21">
        <v>3.0223115412992701E-2</v>
      </c>
      <c r="AA16" s="21">
        <v>3.7627770822895097E-2</v>
      </c>
      <c r="AB16" s="21">
        <v>4.53954485913102E-2</v>
      </c>
      <c r="AC16" s="21">
        <v>3.2785149959226899E-2</v>
      </c>
      <c r="AD16" s="21">
        <v>3.1652007536271599E-2</v>
      </c>
      <c r="AE16" s="21"/>
      <c r="AF16" s="21">
        <v>4.4094634899211699E-2</v>
      </c>
      <c r="AG16" s="21">
        <v>3.1398921120581902E-2</v>
      </c>
      <c r="AH16" s="21">
        <v>5.4717722530634401E-2</v>
      </c>
      <c r="AI16" s="21"/>
      <c r="AJ16" s="21">
        <v>3.5302880932734003E-2</v>
      </c>
      <c r="AK16" s="21">
        <v>3.9558185241708399E-2</v>
      </c>
      <c r="AL16" s="21">
        <v>1.6438949249970799E-2</v>
      </c>
      <c r="AM16" s="21">
        <v>7.5707631594077895E-2</v>
      </c>
      <c r="AN16" s="21">
        <v>6.8490962110592205E-2</v>
      </c>
      <c r="AO16" s="21"/>
      <c r="AP16" s="21">
        <v>3.4258618348001098E-2</v>
      </c>
      <c r="AQ16" s="21">
        <v>3.4237054910065901E-2</v>
      </c>
      <c r="AR16" s="21">
        <v>2.9328570782066202E-2</v>
      </c>
      <c r="AS16" s="21">
        <v>5.7866290280862098E-2</v>
      </c>
      <c r="AT16" s="21">
        <v>3.4720026928130997E-2</v>
      </c>
      <c r="AU16" s="21"/>
      <c r="AV16" s="21">
        <v>4.8132313955511201E-2</v>
      </c>
      <c r="AW16" s="21">
        <v>4.5844790698579697E-2</v>
      </c>
      <c r="AX16" s="21">
        <v>4.07763093472856E-2</v>
      </c>
      <c r="AY16" s="21">
        <v>2.4349707006272901E-2</v>
      </c>
      <c r="AZ16" s="21">
        <v>1.0131117830872401E-2</v>
      </c>
    </row>
    <row r="17" spans="2:52">
      <c r="B17" s="18" t="s">
        <v>94</v>
      </c>
      <c r="C17" s="22">
        <v>0.57310321806600495</v>
      </c>
      <c r="D17" s="22">
        <v>0.62607302947671095</v>
      </c>
      <c r="E17" s="22">
        <v>0.52236016505812399</v>
      </c>
      <c r="F17" s="22"/>
      <c r="G17" s="22">
        <v>0.56825264425508204</v>
      </c>
      <c r="H17" s="22">
        <v>0.58233166656723201</v>
      </c>
      <c r="I17" s="22">
        <v>0.56732288832043298</v>
      </c>
      <c r="J17" s="22">
        <v>0.55796104551345205</v>
      </c>
      <c r="K17" s="22">
        <v>0.55682651067995803</v>
      </c>
      <c r="L17" s="22">
        <v>0.59673791723184</v>
      </c>
      <c r="M17" s="22"/>
      <c r="N17" s="22">
        <v>0.66912035575687401</v>
      </c>
      <c r="O17" s="22">
        <v>0.58813416565545196</v>
      </c>
      <c r="P17" s="22">
        <v>0.55311192728327496</v>
      </c>
      <c r="Q17" s="22">
        <v>0.47026247232711099</v>
      </c>
      <c r="R17" s="22"/>
      <c r="S17" s="22">
        <v>0.63047803420920101</v>
      </c>
      <c r="T17" s="22">
        <v>0.53490256683511295</v>
      </c>
      <c r="U17" s="22">
        <v>0.55869385829461005</v>
      </c>
      <c r="V17" s="22">
        <v>0.53807470879973596</v>
      </c>
      <c r="W17" s="22">
        <v>0.55807996793433001</v>
      </c>
      <c r="X17" s="22">
        <v>0.52942604096181201</v>
      </c>
      <c r="Y17" s="22">
        <v>0.59957317719230496</v>
      </c>
      <c r="Z17" s="22">
        <v>0.59110358124539997</v>
      </c>
      <c r="AA17" s="22">
        <v>0.58118408497248397</v>
      </c>
      <c r="AB17" s="22">
        <v>0.58217509686976499</v>
      </c>
      <c r="AC17" s="22">
        <v>0.58064911387727303</v>
      </c>
      <c r="AD17" s="22">
        <v>0.61648792769005401</v>
      </c>
      <c r="AE17" s="22"/>
      <c r="AF17" s="22">
        <v>0.53273200397864795</v>
      </c>
      <c r="AG17" s="22">
        <v>0.66666422485960397</v>
      </c>
      <c r="AH17" s="22">
        <v>0.42796004708975399</v>
      </c>
      <c r="AI17" s="22"/>
      <c r="AJ17" s="22">
        <v>0.60299684635351403</v>
      </c>
      <c r="AK17" s="22">
        <v>0.64432849038293405</v>
      </c>
      <c r="AL17" s="22">
        <v>0.65494529142281199</v>
      </c>
      <c r="AM17" s="22">
        <v>0.37795131471751198</v>
      </c>
      <c r="AN17" s="22">
        <v>0.360487450178399</v>
      </c>
      <c r="AO17" s="22"/>
      <c r="AP17" s="22">
        <v>0.64302595170447696</v>
      </c>
      <c r="AQ17" s="22">
        <v>0.63984857478999402</v>
      </c>
      <c r="AR17" s="22">
        <v>0.66745087008649095</v>
      </c>
      <c r="AS17" s="22">
        <v>0.48261710365505001</v>
      </c>
      <c r="AT17" s="22">
        <v>0.43433608786728001</v>
      </c>
      <c r="AU17" s="22"/>
      <c r="AV17" s="22">
        <v>0.46029983457200202</v>
      </c>
      <c r="AW17" s="22">
        <v>0.53846028728874495</v>
      </c>
      <c r="AX17" s="22">
        <v>0.66161580301586798</v>
      </c>
      <c r="AY17" s="22">
        <v>0.72188692367775598</v>
      </c>
      <c r="AZ17" s="22">
        <v>0.71285685140440402</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419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406</v>
      </c>
      <c r="C9" s="17">
        <v>0.19408028913867101</v>
      </c>
      <c r="D9" s="17">
        <v>0.22991482228788299</v>
      </c>
      <c r="E9" s="17">
        <v>0.16034508992511201</v>
      </c>
      <c r="F9" s="17"/>
      <c r="G9" s="17">
        <v>0.19382284046389101</v>
      </c>
      <c r="H9" s="17">
        <v>0.206083700550068</v>
      </c>
      <c r="I9" s="17">
        <v>0.21973669833838899</v>
      </c>
      <c r="J9" s="17">
        <v>0.16105515792251399</v>
      </c>
      <c r="K9" s="17">
        <v>0.16504696870006599</v>
      </c>
      <c r="L9" s="17">
        <v>0.209869727753664</v>
      </c>
      <c r="M9" s="17"/>
      <c r="N9" s="17">
        <v>0.240099007055734</v>
      </c>
      <c r="O9" s="17">
        <v>0.20560902786871199</v>
      </c>
      <c r="P9" s="17">
        <v>0.182348968317324</v>
      </c>
      <c r="Q9" s="17">
        <v>0.14103815661432001</v>
      </c>
      <c r="R9" s="17"/>
      <c r="S9" s="17">
        <v>0.22075377414970601</v>
      </c>
      <c r="T9" s="17">
        <v>0.16724188505382201</v>
      </c>
      <c r="U9" s="17">
        <v>0.16640591709177399</v>
      </c>
      <c r="V9" s="17">
        <v>0.161918783556805</v>
      </c>
      <c r="W9" s="17">
        <v>0.14332673648478</v>
      </c>
      <c r="X9" s="17">
        <v>0.22525657073041999</v>
      </c>
      <c r="Y9" s="17">
        <v>0.20785165803884501</v>
      </c>
      <c r="Z9" s="17">
        <v>0.20235739374448</v>
      </c>
      <c r="AA9" s="17">
        <v>0.209055143358511</v>
      </c>
      <c r="AB9" s="17">
        <v>0.16920623658179601</v>
      </c>
      <c r="AC9" s="17">
        <v>0.23977815921866</v>
      </c>
      <c r="AD9" s="17">
        <v>0.276870478073654</v>
      </c>
      <c r="AE9" s="17"/>
      <c r="AF9" s="17">
        <v>0.18674014616763901</v>
      </c>
      <c r="AG9" s="17">
        <v>0.22646757501359799</v>
      </c>
      <c r="AH9" s="17">
        <v>0.145174736899675</v>
      </c>
      <c r="AI9" s="17"/>
      <c r="AJ9" s="17">
        <v>0.20273458402355499</v>
      </c>
      <c r="AK9" s="17">
        <v>0.22181856653043899</v>
      </c>
      <c r="AL9" s="17">
        <v>0.20655021568295601</v>
      </c>
      <c r="AM9" s="17">
        <v>0.10304026202593899</v>
      </c>
      <c r="AN9" s="17">
        <v>0.12717480068937401</v>
      </c>
      <c r="AO9" s="17"/>
      <c r="AP9" s="17">
        <v>0.205354851616702</v>
      </c>
      <c r="AQ9" s="17">
        <v>0.229790301118735</v>
      </c>
      <c r="AR9" s="17">
        <v>0.239126898608435</v>
      </c>
      <c r="AS9" s="17">
        <v>0.15902822229385999</v>
      </c>
      <c r="AT9" s="17">
        <v>0.117357069065905</v>
      </c>
      <c r="AU9" s="17"/>
      <c r="AV9" s="17">
        <v>0.15092992731454299</v>
      </c>
      <c r="AW9" s="17">
        <v>0.17205601729301601</v>
      </c>
      <c r="AX9" s="17">
        <v>0.216917535797858</v>
      </c>
      <c r="AY9" s="17">
        <v>0.27630949456694298</v>
      </c>
      <c r="AZ9" s="17">
        <v>0.45217156516079998</v>
      </c>
    </row>
    <row r="10" spans="2:52">
      <c r="B10" s="18" t="s">
        <v>407</v>
      </c>
      <c r="C10" s="17">
        <v>0.428600459683466</v>
      </c>
      <c r="D10" s="17">
        <v>0.43967476284315399</v>
      </c>
      <c r="E10" s="17">
        <v>0.41752653863134398</v>
      </c>
      <c r="F10" s="17"/>
      <c r="G10" s="17">
        <v>0.402095111859747</v>
      </c>
      <c r="H10" s="17">
        <v>0.41704271681594202</v>
      </c>
      <c r="I10" s="17">
        <v>0.40028369276944997</v>
      </c>
      <c r="J10" s="17">
        <v>0.42885271209907799</v>
      </c>
      <c r="K10" s="17">
        <v>0.45586402115483798</v>
      </c>
      <c r="L10" s="17">
        <v>0.460226152759934</v>
      </c>
      <c r="M10" s="17"/>
      <c r="N10" s="17">
        <v>0.47386839792136698</v>
      </c>
      <c r="O10" s="17">
        <v>0.44711228613037102</v>
      </c>
      <c r="P10" s="17">
        <v>0.40519486656333298</v>
      </c>
      <c r="Q10" s="17">
        <v>0.38225273978996199</v>
      </c>
      <c r="R10" s="17"/>
      <c r="S10" s="17">
        <v>0.42905741201896302</v>
      </c>
      <c r="T10" s="17">
        <v>0.42051509575917101</v>
      </c>
      <c r="U10" s="17">
        <v>0.46751743568156101</v>
      </c>
      <c r="V10" s="17">
        <v>0.410544998036731</v>
      </c>
      <c r="W10" s="17">
        <v>0.47178793573591599</v>
      </c>
      <c r="X10" s="17">
        <v>0.39676592257669402</v>
      </c>
      <c r="Y10" s="17">
        <v>0.41670190008472102</v>
      </c>
      <c r="Z10" s="17">
        <v>0.46676815039453301</v>
      </c>
      <c r="AA10" s="17">
        <v>0.42352500838856899</v>
      </c>
      <c r="AB10" s="17">
        <v>0.45207164969672298</v>
      </c>
      <c r="AC10" s="17">
        <v>0.40689113154928402</v>
      </c>
      <c r="AD10" s="17">
        <v>0.37184824423347201</v>
      </c>
      <c r="AE10" s="17"/>
      <c r="AF10" s="17">
        <v>0.412504121822861</v>
      </c>
      <c r="AG10" s="17">
        <v>0.475411336360056</v>
      </c>
      <c r="AH10" s="17">
        <v>0.36008107845692899</v>
      </c>
      <c r="AI10" s="17"/>
      <c r="AJ10" s="17">
        <v>0.45663676169752898</v>
      </c>
      <c r="AK10" s="17">
        <v>0.45483661656952301</v>
      </c>
      <c r="AL10" s="17">
        <v>0.47200143389175497</v>
      </c>
      <c r="AM10" s="17">
        <v>0.40984222275625798</v>
      </c>
      <c r="AN10" s="17">
        <v>0.32592268415414499</v>
      </c>
      <c r="AO10" s="17"/>
      <c r="AP10" s="17">
        <v>0.47435703955969499</v>
      </c>
      <c r="AQ10" s="17">
        <v>0.45841621488540202</v>
      </c>
      <c r="AR10" s="17">
        <v>0.47491772204855398</v>
      </c>
      <c r="AS10" s="17">
        <v>0.40318057135746599</v>
      </c>
      <c r="AT10" s="17">
        <v>0.34857694334320199</v>
      </c>
      <c r="AU10" s="17"/>
      <c r="AV10" s="17">
        <v>0.38826159543233102</v>
      </c>
      <c r="AW10" s="17">
        <v>0.42853275481264302</v>
      </c>
      <c r="AX10" s="17">
        <v>0.47569717562177199</v>
      </c>
      <c r="AY10" s="17">
        <v>0.44947441860013299</v>
      </c>
      <c r="AZ10" s="17">
        <v>0.29459325334298198</v>
      </c>
    </row>
    <row r="11" spans="2:52" ht="30">
      <c r="B11" s="18" t="s">
        <v>408</v>
      </c>
      <c r="C11" s="17">
        <v>0.25694949922906302</v>
      </c>
      <c r="D11" s="17">
        <v>0.23088792543167899</v>
      </c>
      <c r="E11" s="17">
        <v>0.28268928367620699</v>
      </c>
      <c r="F11" s="17"/>
      <c r="G11" s="17">
        <v>0.251567313640433</v>
      </c>
      <c r="H11" s="17">
        <v>0.25991326256787101</v>
      </c>
      <c r="I11" s="17">
        <v>0.25480938463076702</v>
      </c>
      <c r="J11" s="17">
        <v>0.27096000080251698</v>
      </c>
      <c r="K11" s="17">
        <v>0.27894125887903298</v>
      </c>
      <c r="L11" s="17">
        <v>0.233708358885231</v>
      </c>
      <c r="M11" s="17"/>
      <c r="N11" s="17">
        <v>0.21785173122037799</v>
      </c>
      <c r="O11" s="17">
        <v>0.23952879643304001</v>
      </c>
      <c r="P11" s="17">
        <v>0.28767455137710102</v>
      </c>
      <c r="Q11" s="17">
        <v>0.29227916487310002</v>
      </c>
      <c r="R11" s="17"/>
      <c r="S11" s="17">
        <v>0.23893726079026001</v>
      </c>
      <c r="T11" s="17">
        <v>0.28695727749869498</v>
      </c>
      <c r="U11" s="17">
        <v>0.25160498152854799</v>
      </c>
      <c r="V11" s="17">
        <v>0.26814897307556002</v>
      </c>
      <c r="W11" s="17">
        <v>0.25910927642489101</v>
      </c>
      <c r="X11" s="17">
        <v>0.26150087969903402</v>
      </c>
      <c r="Y11" s="17">
        <v>0.26544995267931898</v>
      </c>
      <c r="Z11" s="17">
        <v>0.24116894185000401</v>
      </c>
      <c r="AA11" s="17">
        <v>0.26395533668485099</v>
      </c>
      <c r="AB11" s="17">
        <v>0.247839795438241</v>
      </c>
      <c r="AC11" s="17">
        <v>0.236496076942246</v>
      </c>
      <c r="AD11" s="17">
        <v>0.20703328392981599</v>
      </c>
      <c r="AE11" s="17"/>
      <c r="AF11" s="17">
        <v>0.29421749446539902</v>
      </c>
      <c r="AG11" s="17">
        <v>0.21477275354494499</v>
      </c>
      <c r="AH11" s="17">
        <v>0.28411350877341701</v>
      </c>
      <c r="AI11" s="17"/>
      <c r="AJ11" s="17">
        <v>0.25594873234159299</v>
      </c>
      <c r="AK11" s="17">
        <v>0.229041184568338</v>
      </c>
      <c r="AL11" s="17">
        <v>0.25340444354421299</v>
      </c>
      <c r="AM11" s="17">
        <v>0.25264007381340398</v>
      </c>
      <c r="AN11" s="17">
        <v>0.31065036252703099</v>
      </c>
      <c r="AO11" s="17"/>
      <c r="AP11" s="17">
        <v>0.24168752024711601</v>
      </c>
      <c r="AQ11" s="17">
        <v>0.228591026129043</v>
      </c>
      <c r="AR11" s="17">
        <v>0.222213556608097</v>
      </c>
      <c r="AS11" s="17">
        <v>0.30491451368162098</v>
      </c>
      <c r="AT11" s="17">
        <v>0.32179760991913797</v>
      </c>
      <c r="AU11" s="17"/>
      <c r="AV11" s="17">
        <v>0.31162297199648598</v>
      </c>
      <c r="AW11" s="17">
        <v>0.273735520145161</v>
      </c>
      <c r="AX11" s="17">
        <v>0.221391656440136</v>
      </c>
      <c r="AY11" s="17">
        <v>0.202714806486822</v>
      </c>
      <c r="AZ11" s="17">
        <v>0.179674642006659</v>
      </c>
    </row>
    <row r="12" spans="2:52">
      <c r="B12" s="18" t="s">
        <v>409</v>
      </c>
      <c r="C12" s="17">
        <v>3.5715029314257699E-2</v>
      </c>
      <c r="D12" s="17">
        <v>3.8984293222982698E-2</v>
      </c>
      <c r="E12" s="17">
        <v>3.2750492644746401E-2</v>
      </c>
      <c r="F12" s="17"/>
      <c r="G12" s="17">
        <v>6.5317307088969906E-2</v>
      </c>
      <c r="H12" s="17">
        <v>2.6246391030961599E-2</v>
      </c>
      <c r="I12" s="17">
        <v>3.3265709876287602E-2</v>
      </c>
      <c r="J12" s="17">
        <v>4.11026640309098E-2</v>
      </c>
      <c r="K12" s="17">
        <v>2.5942128057985799E-2</v>
      </c>
      <c r="L12" s="17">
        <v>2.79338137347203E-2</v>
      </c>
      <c r="M12" s="17"/>
      <c r="N12" s="17">
        <v>2.7325066954865002E-2</v>
      </c>
      <c r="O12" s="17">
        <v>2.61278541188847E-2</v>
      </c>
      <c r="P12" s="17">
        <v>4.79075580920411E-2</v>
      </c>
      <c r="Q12" s="17">
        <v>4.4444170858283998E-2</v>
      </c>
      <c r="R12" s="17"/>
      <c r="S12" s="17">
        <v>4.3730575819192298E-2</v>
      </c>
      <c r="T12" s="17">
        <v>2.3602209141139401E-2</v>
      </c>
      <c r="U12" s="17">
        <v>2.2861154685923799E-2</v>
      </c>
      <c r="V12" s="17">
        <v>5.3344723218526298E-2</v>
      </c>
      <c r="W12" s="17">
        <v>5.46911808204988E-2</v>
      </c>
      <c r="X12" s="17">
        <v>2.0357642607431801E-2</v>
      </c>
      <c r="Y12" s="17">
        <v>3.3404033554068097E-2</v>
      </c>
      <c r="Z12" s="17">
        <v>2.3050872228371301E-2</v>
      </c>
      <c r="AA12" s="17">
        <v>4.3287935269371199E-2</v>
      </c>
      <c r="AB12" s="17">
        <v>3.42765071291323E-2</v>
      </c>
      <c r="AC12" s="17">
        <v>3.9015752976362103E-2</v>
      </c>
      <c r="AD12" s="17">
        <v>2.8075902852156501E-2</v>
      </c>
      <c r="AE12" s="17"/>
      <c r="AF12" s="17">
        <v>3.6656602766673603E-2</v>
      </c>
      <c r="AG12" s="17">
        <v>2.8077902202225401E-2</v>
      </c>
      <c r="AH12" s="17">
        <v>4.1929077719232301E-2</v>
      </c>
      <c r="AI12" s="17"/>
      <c r="AJ12" s="17">
        <v>3.5686992666732899E-2</v>
      </c>
      <c r="AK12" s="17">
        <v>2.9843182786607299E-2</v>
      </c>
      <c r="AL12" s="17">
        <v>1.26643193490933E-2</v>
      </c>
      <c r="AM12" s="17">
        <v>3.9707943994012201E-2</v>
      </c>
      <c r="AN12" s="17">
        <v>4.1213712888280102E-2</v>
      </c>
      <c r="AO12" s="17"/>
      <c r="AP12" s="17">
        <v>3.0596092824952799E-2</v>
      </c>
      <c r="AQ12" s="17">
        <v>2.9465223799392998E-2</v>
      </c>
      <c r="AR12" s="17">
        <v>1.9881460723432099E-2</v>
      </c>
      <c r="AS12" s="17">
        <v>6.5047428566167104E-2</v>
      </c>
      <c r="AT12" s="17">
        <v>2.50364725650952E-2</v>
      </c>
      <c r="AU12" s="17"/>
      <c r="AV12" s="17">
        <v>4.23208434955182E-2</v>
      </c>
      <c r="AW12" s="17">
        <v>2.8142860767105701E-2</v>
      </c>
      <c r="AX12" s="17">
        <v>3.2174952342771797E-2</v>
      </c>
      <c r="AY12" s="17">
        <v>2.5764792006695E-2</v>
      </c>
      <c r="AZ12" s="17">
        <v>0</v>
      </c>
    </row>
    <row r="13" spans="2:52">
      <c r="B13" s="18" t="s">
        <v>410</v>
      </c>
      <c r="C13" s="17">
        <v>1.4550295225907501E-2</v>
      </c>
      <c r="D13" s="17">
        <v>1.37231650444902E-2</v>
      </c>
      <c r="E13" s="17">
        <v>1.54485894109316E-2</v>
      </c>
      <c r="F13" s="17"/>
      <c r="G13" s="17">
        <v>2.1812949365736599E-2</v>
      </c>
      <c r="H13" s="17">
        <v>1.15290172579592E-2</v>
      </c>
      <c r="I13" s="17">
        <v>1.5405376656504099E-2</v>
      </c>
      <c r="J13" s="17">
        <v>8.6323378555046796E-3</v>
      </c>
      <c r="K13" s="17">
        <v>1.1104674471810599E-2</v>
      </c>
      <c r="L13" s="17">
        <v>1.8609247456882999E-2</v>
      </c>
      <c r="M13" s="17"/>
      <c r="N13" s="17">
        <v>6.0293273760113498E-3</v>
      </c>
      <c r="O13" s="17">
        <v>1.10110433809705E-2</v>
      </c>
      <c r="P13" s="17">
        <v>1.87753892681079E-2</v>
      </c>
      <c r="Q13" s="17">
        <v>2.29236413180747E-2</v>
      </c>
      <c r="R13" s="17"/>
      <c r="S13" s="17">
        <v>8.5420744941298605E-3</v>
      </c>
      <c r="T13" s="17">
        <v>1.51325741637166E-2</v>
      </c>
      <c r="U13" s="17">
        <v>1.7164639444039499E-2</v>
      </c>
      <c r="V13" s="17">
        <v>1.2792478919043899E-2</v>
      </c>
      <c r="W13" s="17">
        <v>1.81440911142914E-2</v>
      </c>
      <c r="X13" s="17">
        <v>7.3433294493697697E-3</v>
      </c>
      <c r="Y13" s="17">
        <v>1.82615082246304E-2</v>
      </c>
      <c r="Z13" s="17">
        <v>8.7818656676549398E-3</v>
      </c>
      <c r="AA13" s="17">
        <v>1.6865067837631201E-2</v>
      </c>
      <c r="AB13" s="17">
        <v>2.20760876258548E-2</v>
      </c>
      <c r="AC13" s="17">
        <v>1.2261617072104301E-2</v>
      </c>
      <c r="AD13" s="17">
        <v>2.2147854253704399E-2</v>
      </c>
      <c r="AE13" s="17"/>
      <c r="AF13" s="17">
        <v>1.7916200569734701E-2</v>
      </c>
      <c r="AG13" s="17">
        <v>7.4540105351591102E-3</v>
      </c>
      <c r="AH13" s="17">
        <v>2.9355650722210799E-2</v>
      </c>
      <c r="AI13" s="17"/>
      <c r="AJ13" s="17">
        <v>1.08308086983276E-2</v>
      </c>
      <c r="AK13" s="17">
        <v>1.42895620664889E-2</v>
      </c>
      <c r="AL13" s="17">
        <v>3.5831372433192199E-3</v>
      </c>
      <c r="AM13" s="17">
        <v>9.8047300109977698E-2</v>
      </c>
      <c r="AN13" s="17">
        <v>2.9148144969111601E-2</v>
      </c>
      <c r="AO13" s="17"/>
      <c r="AP13" s="17">
        <v>9.2663059416840492E-3</v>
      </c>
      <c r="AQ13" s="17">
        <v>1.00716594357788E-2</v>
      </c>
      <c r="AR13" s="17">
        <v>1.53879806198694E-2</v>
      </c>
      <c r="AS13" s="17">
        <v>2.5018500131454801E-2</v>
      </c>
      <c r="AT13" s="17">
        <v>9.4688274072844292E-3</v>
      </c>
      <c r="AU13" s="17"/>
      <c r="AV13" s="17">
        <v>1.8107922807639398E-2</v>
      </c>
      <c r="AW13" s="17">
        <v>1.5948486975671101E-2</v>
      </c>
      <c r="AX13" s="17">
        <v>1.34397362082695E-2</v>
      </c>
      <c r="AY13" s="17">
        <v>2.1274962721132E-3</v>
      </c>
      <c r="AZ13" s="17">
        <v>2.2104591542766502E-2</v>
      </c>
    </row>
    <row r="14" spans="2:52">
      <c r="B14" s="18" t="s">
        <v>61</v>
      </c>
      <c r="C14" s="17">
        <v>7.0104427408634901E-2</v>
      </c>
      <c r="D14" s="17">
        <v>4.6815031169811401E-2</v>
      </c>
      <c r="E14" s="17">
        <v>9.1240005711658703E-2</v>
      </c>
      <c r="F14" s="17"/>
      <c r="G14" s="17">
        <v>6.5384477581222095E-2</v>
      </c>
      <c r="H14" s="17">
        <v>7.9184911777197095E-2</v>
      </c>
      <c r="I14" s="17">
        <v>7.6499137728602701E-2</v>
      </c>
      <c r="J14" s="17">
        <v>8.9397127289476103E-2</v>
      </c>
      <c r="K14" s="17">
        <v>6.3100948736265802E-2</v>
      </c>
      <c r="L14" s="17">
        <v>4.9652699409567402E-2</v>
      </c>
      <c r="M14" s="17"/>
      <c r="N14" s="17">
        <v>3.4826469471644299E-2</v>
      </c>
      <c r="O14" s="17">
        <v>7.0610992068022099E-2</v>
      </c>
      <c r="P14" s="17">
        <v>5.80986663820919E-2</v>
      </c>
      <c r="Q14" s="17">
        <v>0.11706212654626</v>
      </c>
      <c r="R14" s="17"/>
      <c r="S14" s="17">
        <v>5.8978902727748903E-2</v>
      </c>
      <c r="T14" s="17">
        <v>8.6550958383456E-2</v>
      </c>
      <c r="U14" s="17">
        <v>7.4445871568153105E-2</v>
      </c>
      <c r="V14" s="17">
        <v>9.3250043193333798E-2</v>
      </c>
      <c r="W14" s="17">
        <v>5.2940779419622198E-2</v>
      </c>
      <c r="X14" s="17">
        <v>8.8775654937050794E-2</v>
      </c>
      <c r="Y14" s="17">
        <v>5.8330947418417198E-2</v>
      </c>
      <c r="Z14" s="17">
        <v>5.7872776114955803E-2</v>
      </c>
      <c r="AA14" s="17">
        <v>4.3311508461067003E-2</v>
      </c>
      <c r="AB14" s="17">
        <v>7.45297235282531E-2</v>
      </c>
      <c r="AC14" s="17">
        <v>6.5557262241343103E-2</v>
      </c>
      <c r="AD14" s="17">
        <v>9.4024236657196406E-2</v>
      </c>
      <c r="AE14" s="17"/>
      <c r="AF14" s="17">
        <v>5.1965434207693201E-2</v>
      </c>
      <c r="AG14" s="17">
        <v>4.7816422344017097E-2</v>
      </c>
      <c r="AH14" s="17">
        <v>0.13934594742853601</v>
      </c>
      <c r="AI14" s="17"/>
      <c r="AJ14" s="17">
        <v>3.8162120572262502E-2</v>
      </c>
      <c r="AK14" s="17">
        <v>5.0170887478603897E-2</v>
      </c>
      <c r="AL14" s="17">
        <v>5.1796450288662602E-2</v>
      </c>
      <c r="AM14" s="17">
        <v>9.6722197300409304E-2</v>
      </c>
      <c r="AN14" s="17">
        <v>0.165890294772057</v>
      </c>
      <c r="AO14" s="17"/>
      <c r="AP14" s="17">
        <v>3.8738189809850297E-2</v>
      </c>
      <c r="AQ14" s="17">
        <v>4.3665574631648697E-2</v>
      </c>
      <c r="AR14" s="17">
        <v>2.8472381391613E-2</v>
      </c>
      <c r="AS14" s="17">
        <v>4.2810763969431398E-2</v>
      </c>
      <c r="AT14" s="17">
        <v>0.17776307769937499</v>
      </c>
      <c r="AU14" s="17"/>
      <c r="AV14" s="17">
        <v>8.8756738953482198E-2</v>
      </c>
      <c r="AW14" s="17">
        <v>8.1584360006404094E-2</v>
      </c>
      <c r="AX14" s="17">
        <v>4.0378943589192903E-2</v>
      </c>
      <c r="AY14" s="17">
        <v>4.3608992067293198E-2</v>
      </c>
      <c r="AZ14" s="17">
        <v>5.1455947946791598E-2</v>
      </c>
    </row>
    <row r="15" spans="2:52">
      <c r="B15" s="18" t="s">
        <v>411</v>
      </c>
      <c r="C15" s="21">
        <v>0.62268074882213698</v>
      </c>
      <c r="D15" s="21">
        <v>0.66958958513103695</v>
      </c>
      <c r="E15" s="21">
        <v>0.57787162855645602</v>
      </c>
      <c r="F15" s="21"/>
      <c r="G15" s="21">
        <v>0.59591795232363798</v>
      </c>
      <c r="H15" s="21">
        <v>0.62312641736601104</v>
      </c>
      <c r="I15" s="21">
        <v>0.62002039110783902</v>
      </c>
      <c r="J15" s="21">
        <v>0.58990787002159195</v>
      </c>
      <c r="K15" s="21">
        <v>0.620910989854905</v>
      </c>
      <c r="L15" s="21">
        <v>0.67009588051359803</v>
      </c>
      <c r="M15" s="21"/>
      <c r="N15" s="21">
        <v>0.71396740497710098</v>
      </c>
      <c r="O15" s="21">
        <v>0.65272131399908295</v>
      </c>
      <c r="P15" s="21">
        <v>0.58754383488065798</v>
      </c>
      <c r="Q15" s="21">
        <v>0.52329089640428195</v>
      </c>
      <c r="R15" s="21"/>
      <c r="S15" s="21">
        <v>0.64981118616866895</v>
      </c>
      <c r="T15" s="21">
        <v>0.58775698081299299</v>
      </c>
      <c r="U15" s="21">
        <v>0.633923352773335</v>
      </c>
      <c r="V15" s="21">
        <v>0.57246378159353595</v>
      </c>
      <c r="W15" s="21">
        <v>0.61511467222069605</v>
      </c>
      <c r="X15" s="21">
        <v>0.62202249330711401</v>
      </c>
      <c r="Y15" s="21">
        <v>0.62455355812356494</v>
      </c>
      <c r="Z15" s="21">
        <v>0.66912554413901404</v>
      </c>
      <c r="AA15" s="21">
        <v>0.63258015174708004</v>
      </c>
      <c r="AB15" s="21">
        <v>0.62127788627851899</v>
      </c>
      <c r="AC15" s="21">
        <v>0.64666929076794499</v>
      </c>
      <c r="AD15" s="21">
        <v>0.64871872230712602</v>
      </c>
      <c r="AE15" s="21"/>
      <c r="AF15" s="21">
        <v>0.59924426799050001</v>
      </c>
      <c r="AG15" s="21">
        <v>0.70187891137365399</v>
      </c>
      <c r="AH15" s="21">
        <v>0.50525581535660402</v>
      </c>
      <c r="AI15" s="21"/>
      <c r="AJ15" s="21">
        <v>0.65937134572108402</v>
      </c>
      <c r="AK15" s="21">
        <v>0.67665518309996198</v>
      </c>
      <c r="AL15" s="21">
        <v>0.67855164957471203</v>
      </c>
      <c r="AM15" s="21">
        <v>0.512882484782197</v>
      </c>
      <c r="AN15" s="21">
        <v>0.45309748484352003</v>
      </c>
      <c r="AO15" s="21"/>
      <c r="AP15" s="21">
        <v>0.67971189117639697</v>
      </c>
      <c r="AQ15" s="21">
        <v>0.68820651600413696</v>
      </c>
      <c r="AR15" s="21">
        <v>0.71404462065698904</v>
      </c>
      <c r="AS15" s="21">
        <v>0.56220879365132503</v>
      </c>
      <c r="AT15" s="21">
        <v>0.46593401240910698</v>
      </c>
      <c r="AU15" s="21"/>
      <c r="AV15" s="21">
        <v>0.53919152274687399</v>
      </c>
      <c r="AW15" s="21">
        <v>0.60058877210565798</v>
      </c>
      <c r="AX15" s="21">
        <v>0.69261471141963005</v>
      </c>
      <c r="AY15" s="21">
        <v>0.72578391316707602</v>
      </c>
      <c r="AZ15" s="21">
        <v>0.74676481850378296</v>
      </c>
    </row>
    <row r="16" spans="2:52">
      <c r="B16" s="18" t="s">
        <v>412</v>
      </c>
      <c r="C16" s="21">
        <v>5.0265324540165197E-2</v>
      </c>
      <c r="D16" s="21">
        <v>5.2707458267473001E-2</v>
      </c>
      <c r="E16" s="21">
        <v>4.8199082055678001E-2</v>
      </c>
      <c r="F16" s="21"/>
      <c r="G16" s="21">
        <v>8.7130256454706498E-2</v>
      </c>
      <c r="H16" s="21">
        <v>3.77754082889208E-2</v>
      </c>
      <c r="I16" s="21">
        <v>4.8671086532791702E-2</v>
      </c>
      <c r="J16" s="21">
        <v>4.9735001886414498E-2</v>
      </c>
      <c r="K16" s="21">
        <v>3.7046802529796301E-2</v>
      </c>
      <c r="L16" s="21">
        <v>4.6543061191603202E-2</v>
      </c>
      <c r="M16" s="21"/>
      <c r="N16" s="21">
        <v>3.3354394330876301E-2</v>
      </c>
      <c r="O16" s="21">
        <v>3.7138897499855203E-2</v>
      </c>
      <c r="P16" s="21">
        <v>6.6682947360149E-2</v>
      </c>
      <c r="Q16" s="21">
        <v>6.7367812176358705E-2</v>
      </c>
      <c r="R16" s="21"/>
      <c r="S16" s="21">
        <v>5.2272650313322198E-2</v>
      </c>
      <c r="T16" s="21">
        <v>3.8734783304856003E-2</v>
      </c>
      <c r="U16" s="21">
        <v>4.00257941299633E-2</v>
      </c>
      <c r="V16" s="21">
        <v>6.6137202137570197E-2</v>
      </c>
      <c r="W16" s="21">
        <v>7.2835271934790197E-2</v>
      </c>
      <c r="X16" s="21">
        <v>2.7700972056801498E-2</v>
      </c>
      <c r="Y16" s="21">
        <v>5.1665541778698497E-2</v>
      </c>
      <c r="Z16" s="21">
        <v>3.1832737896026198E-2</v>
      </c>
      <c r="AA16" s="21">
        <v>6.0153003107002397E-2</v>
      </c>
      <c r="AB16" s="21">
        <v>5.63525947549871E-2</v>
      </c>
      <c r="AC16" s="21">
        <v>5.12773700484664E-2</v>
      </c>
      <c r="AD16" s="21">
        <v>5.0223757105860897E-2</v>
      </c>
      <c r="AE16" s="21"/>
      <c r="AF16" s="21">
        <v>5.45728033364083E-2</v>
      </c>
      <c r="AG16" s="21">
        <v>3.55319127373845E-2</v>
      </c>
      <c r="AH16" s="21">
        <v>7.1284728441443096E-2</v>
      </c>
      <c r="AI16" s="21"/>
      <c r="AJ16" s="21">
        <v>4.65178013650605E-2</v>
      </c>
      <c r="AK16" s="21">
        <v>4.4132744853096199E-2</v>
      </c>
      <c r="AL16" s="21">
        <v>1.6247456592412501E-2</v>
      </c>
      <c r="AM16" s="21">
        <v>0.13775524410399001</v>
      </c>
      <c r="AN16" s="21">
        <v>7.0361857857391796E-2</v>
      </c>
      <c r="AO16" s="21"/>
      <c r="AP16" s="21">
        <v>3.9862398766636803E-2</v>
      </c>
      <c r="AQ16" s="21">
        <v>3.9536883235171801E-2</v>
      </c>
      <c r="AR16" s="21">
        <v>3.5269441343301497E-2</v>
      </c>
      <c r="AS16" s="21">
        <v>9.0065928697622005E-2</v>
      </c>
      <c r="AT16" s="21">
        <v>3.4505299972379597E-2</v>
      </c>
      <c r="AU16" s="21"/>
      <c r="AV16" s="21">
        <v>6.0428766303157598E-2</v>
      </c>
      <c r="AW16" s="21">
        <v>4.4091347742776898E-2</v>
      </c>
      <c r="AX16" s="21">
        <v>4.5614688551041199E-2</v>
      </c>
      <c r="AY16" s="21">
        <v>2.78922882788082E-2</v>
      </c>
      <c r="AZ16" s="21">
        <v>2.2104591542766502E-2</v>
      </c>
    </row>
    <row r="17" spans="2:52">
      <c r="B17" s="18" t="s">
        <v>94</v>
      </c>
      <c r="C17" s="22">
        <v>0.57241542428197201</v>
      </c>
      <c r="D17" s="22">
        <v>0.61688212686356403</v>
      </c>
      <c r="E17" s="22">
        <v>0.529672546500778</v>
      </c>
      <c r="F17" s="22"/>
      <c r="G17" s="22">
        <v>0.50878769586893202</v>
      </c>
      <c r="H17" s="22">
        <v>0.58535100907709003</v>
      </c>
      <c r="I17" s="22">
        <v>0.57134930457504696</v>
      </c>
      <c r="J17" s="22">
        <v>0.54017286813517795</v>
      </c>
      <c r="K17" s="22">
        <v>0.58386418732510803</v>
      </c>
      <c r="L17" s="22">
        <v>0.62355281932199502</v>
      </c>
      <c r="M17" s="22"/>
      <c r="N17" s="22">
        <v>0.68061301064622504</v>
      </c>
      <c r="O17" s="22">
        <v>0.61558241649922796</v>
      </c>
      <c r="P17" s="22">
        <v>0.52086088752050896</v>
      </c>
      <c r="Q17" s="22">
        <v>0.45592308422792299</v>
      </c>
      <c r="R17" s="22"/>
      <c r="S17" s="22">
        <v>0.597538535855347</v>
      </c>
      <c r="T17" s="22">
        <v>0.54902219750813697</v>
      </c>
      <c r="U17" s="22">
        <v>0.59389755864337201</v>
      </c>
      <c r="V17" s="22">
        <v>0.50632657945596604</v>
      </c>
      <c r="W17" s="22">
        <v>0.54227940028590604</v>
      </c>
      <c r="X17" s="22">
        <v>0.59432152125031201</v>
      </c>
      <c r="Y17" s="22">
        <v>0.57288801634486697</v>
      </c>
      <c r="Z17" s="22">
        <v>0.63729280624298801</v>
      </c>
      <c r="AA17" s="22">
        <v>0.57242714864007804</v>
      </c>
      <c r="AB17" s="22">
        <v>0.56492529152353199</v>
      </c>
      <c r="AC17" s="22">
        <v>0.595391920719478</v>
      </c>
      <c r="AD17" s="22">
        <v>0.59849496520126499</v>
      </c>
      <c r="AE17" s="22"/>
      <c r="AF17" s="22">
        <v>0.544671464654092</v>
      </c>
      <c r="AG17" s="22">
        <v>0.66634699863626901</v>
      </c>
      <c r="AH17" s="22">
        <v>0.43397108691516101</v>
      </c>
      <c r="AI17" s="22"/>
      <c r="AJ17" s="22">
        <v>0.61285354435602402</v>
      </c>
      <c r="AK17" s="22">
        <v>0.63252243824686605</v>
      </c>
      <c r="AL17" s="22">
        <v>0.66230419298229903</v>
      </c>
      <c r="AM17" s="22">
        <v>0.37512724067820702</v>
      </c>
      <c r="AN17" s="22">
        <v>0.38273562698612801</v>
      </c>
      <c r="AO17" s="22"/>
      <c r="AP17" s="22">
        <v>0.63984949240975997</v>
      </c>
      <c r="AQ17" s="22">
        <v>0.64866963276896505</v>
      </c>
      <c r="AR17" s="22">
        <v>0.67877517931368703</v>
      </c>
      <c r="AS17" s="22">
        <v>0.472142864953704</v>
      </c>
      <c r="AT17" s="22">
        <v>0.43142871243672698</v>
      </c>
      <c r="AU17" s="22"/>
      <c r="AV17" s="22">
        <v>0.47876275644371702</v>
      </c>
      <c r="AW17" s="22">
        <v>0.55649742436288097</v>
      </c>
      <c r="AX17" s="22">
        <v>0.64700002286858904</v>
      </c>
      <c r="AY17" s="22">
        <v>0.69789162488826795</v>
      </c>
      <c r="AZ17" s="22">
        <v>0.72466022696101595</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2056</v>
      </c>
      <c r="D7" s="10">
        <v>1029</v>
      </c>
      <c r="E7" s="10">
        <v>1022</v>
      </c>
      <c r="F7" s="10"/>
      <c r="G7" s="10">
        <v>265</v>
      </c>
      <c r="H7" s="10">
        <v>368</v>
      </c>
      <c r="I7" s="10">
        <v>363</v>
      </c>
      <c r="J7" s="10">
        <v>323</v>
      </c>
      <c r="K7" s="10">
        <v>298</v>
      </c>
      <c r="L7" s="10">
        <v>439</v>
      </c>
      <c r="M7" s="10"/>
      <c r="N7" s="10">
        <v>626</v>
      </c>
      <c r="O7" s="10">
        <v>589</v>
      </c>
      <c r="P7" s="10">
        <v>356</v>
      </c>
      <c r="Q7" s="10">
        <v>479</v>
      </c>
      <c r="R7" s="10"/>
      <c r="S7" s="10">
        <v>301</v>
      </c>
      <c r="T7" s="10">
        <v>289</v>
      </c>
      <c r="U7" s="10">
        <v>169</v>
      </c>
      <c r="V7" s="10">
        <v>168</v>
      </c>
      <c r="W7" s="10">
        <v>154</v>
      </c>
      <c r="X7" s="10">
        <v>195</v>
      </c>
      <c r="Y7" s="10">
        <v>177</v>
      </c>
      <c r="Z7" s="10">
        <v>84</v>
      </c>
      <c r="AA7" s="10">
        <v>237</v>
      </c>
      <c r="AB7" s="10">
        <v>133</v>
      </c>
      <c r="AC7" s="10">
        <v>98</v>
      </c>
      <c r="AD7" s="10">
        <v>51</v>
      </c>
      <c r="AE7" s="10"/>
      <c r="AF7" s="10">
        <v>702</v>
      </c>
      <c r="AG7" s="10">
        <v>854</v>
      </c>
      <c r="AH7" s="10">
        <v>308</v>
      </c>
      <c r="AI7" s="10"/>
      <c r="AJ7" s="10">
        <v>729</v>
      </c>
      <c r="AK7" s="10">
        <v>596</v>
      </c>
      <c r="AL7" s="10">
        <v>158</v>
      </c>
      <c r="AM7" s="10">
        <v>27</v>
      </c>
      <c r="AN7" s="10">
        <v>257</v>
      </c>
      <c r="AO7" s="10"/>
      <c r="AP7" s="10">
        <v>402</v>
      </c>
      <c r="AQ7" s="10">
        <v>784</v>
      </c>
      <c r="AR7" s="10">
        <v>166</v>
      </c>
      <c r="AS7" s="10">
        <v>225</v>
      </c>
      <c r="AT7" s="10">
        <v>193</v>
      </c>
      <c r="AU7" s="10"/>
      <c r="AV7" s="10">
        <v>544</v>
      </c>
      <c r="AW7" s="10">
        <v>427</v>
      </c>
      <c r="AX7" s="10">
        <v>557</v>
      </c>
      <c r="AY7" s="10">
        <v>230</v>
      </c>
      <c r="AZ7" s="10">
        <v>32</v>
      </c>
    </row>
    <row r="8" spans="2:52" ht="30" customHeight="1">
      <c r="B8" s="11" t="s">
        <v>68</v>
      </c>
      <c r="C8" s="11">
        <v>2055</v>
      </c>
      <c r="D8" s="11">
        <v>1017</v>
      </c>
      <c r="E8" s="11">
        <v>1033</v>
      </c>
      <c r="F8" s="11"/>
      <c r="G8" s="11">
        <v>289</v>
      </c>
      <c r="H8" s="11">
        <v>375</v>
      </c>
      <c r="I8" s="11">
        <v>352</v>
      </c>
      <c r="J8" s="11">
        <v>324</v>
      </c>
      <c r="K8" s="11">
        <v>291</v>
      </c>
      <c r="L8" s="11">
        <v>424</v>
      </c>
      <c r="M8" s="11"/>
      <c r="N8" s="11">
        <v>565</v>
      </c>
      <c r="O8" s="11">
        <v>540</v>
      </c>
      <c r="P8" s="11">
        <v>423</v>
      </c>
      <c r="Q8" s="11">
        <v>521</v>
      </c>
      <c r="R8" s="11"/>
      <c r="S8" s="11">
        <v>312</v>
      </c>
      <c r="T8" s="11">
        <v>267</v>
      </c>
      <c r="U8" s="11">
        <v>166</v>
      </c>
      <c r="V8" s="11">
        <v>163</v>
      </c>
      <c r="W8" s="11">
        <v>147</v>
      </c>
      <c r="X8" s="11">
        <v>200</v>
      </c>
      <c r="Y8" s="11">
        <v>165</v>
      </c>
      <c r="Z8" s="11">
        <v>76</v>
      </c>
      <c r="AA8" s="11">
        <v>228</v>
      </c>
      <c r="AB8" s="11">
        <v>173</v>
      </c>
      <c r="AC8" s="11">
        <v>102</v>
      </c>
      <c r="AD8" s="11">
        <v>56</v>
      </c>
      <c r="AE8" s="11"/>
      <c r="AF8" s="11">
        <v>695</v>
      </c>
      <c r="AG8" s="11">
        <v>839</v>
      </c>
      <c r="AH8" s="11">
        <v>317</v>
      </c>
      <c r="AI8" s="11"/>
      <c r="AJ8" s="11">
        <v>709</v>
      </c>
      <c r="AK8" s="11">
        <v>591</v>
      </c>
      <c r="AL8" s="11">
        <v>152</v>
      </c>
      <c r="AM8" s="11">
        <v>27</v>
      </c>
      <c r="AN8" s="11">
        <v>268</v>
      </c>
      <c r="AO8" s="11"/>
      <c r="AP8" s="11">
        <v>390</v>
      </c>
      <c r="AQ8" s="11">
        <v>786</v>
      </c>
      <c r="AR8" s="11">
        <v>162</v>
      </c>
      <c r="AS8" s="11">
        <v>223</v>
      </c>
      <c r="AT8" s="11">
        <v>194</v>
      </c>
      <c r="AU8" s="11"/>
      <c r="AV8" s="11">
        <v>562</v>
      </c>
      <c r="AW8" s="11">
        <v>443</v>
      </c>
      <c r="AX8" s="11">
        <v>541</v>
      </c>
      <c r="AY8" s="11">
        <v>214</v>
      </c>
      <c r="AZ8" s="11">
        <v>26</v>
      </c>
    </row>
    <row r="9" spans="2:52" ht="30">
      <c r="B9" s="18" t="s">
        <v>421</v>
      </c>
      <c r="C9" s="17">
        <v>0.216523258079416</v>
      </c>
      <c r="D9" s="17">
        <v>0.24125869501250399</v>
      </c>
      <c r="E9" s="17">
        <v>0.192349567654999</v>
      </c>
      <c r="F9" s="17"/>
      <c r="G9" s="17">
        <v>0.33720497325801702</v>
      </c>
      <c r="H9" s="17">
        <v>0.31102322568374202</v>
      </c>
      <c r="I9" s="17">
        <v>0.26099939771423802</v>
      </c>
      <c r="J9" s="17">
        <v>0.19616437060859299</v>
      </c>
      <c r="K9" s="17">
        <v>0.122341376465365</v>
      </c>
      <c r="L9" s="17">
        <v>9.4001164251843794E-2</v>
      </c>
      <c r="M9" s="17"/>
      <c r="N9" s="17">
        <v>0.213990861137869</v>
      </c>
      <c r="O9" s="17">
        <v>0.19480479634919001</v>
      </c>
      <c r="P9" s="17">
        <v>0.28388969331436498</v>
      </c>
      <c r="Q9" s="17">
        <v>0.18558470901827301</v>
      </c>
      <c r="R9" s="17"/>
      <c r="S9" s="17">
        <v>0.30910333222638298</v>
      </c>
      <c r="T9" s="17">
        <v>0.19641047065679801</v>
      </c>
      <c r="U9" s="17">
        <v>0.13659555505000401</v>
      </c>
      <c r="V9" s="17">
        <v>0.18057738132599899</v>
      </c>
      <c r="W9" s="17">
        <v>0.20350065769721001</v>
      </c>
      <c r="X9" s="17">
        <v>0.28014421026511599</v>
      </c>
      <c r="Y9" s="17">
        <v>0.17698183966105599</v>
      </c>
      <c r="Z9" s="17">
        <v>0.19087823636616799</v>
      </c>
      <c r="AA9" s="17">
        <v>0.21517922341448101</v>
      </c>
      <c r="AB9" s="17">
        <v>0.217768837597582</v>
      </c>
      <c r="AC9" s="17">
        <v>0.174267033321228</v>
      </c>
      <c r="AD9" s="17">
        <v>0.17587998978060601</v>
      </c>
      <c r="AE9" s="17"/>
      <c r="AF9" s="17">
        <v>0.16739826282531101</v>
      </c>
      <c r="AG9" s="17">
        <v>0.26184137712584599</v>
      </c>
      <c r="AH9" s="17">
        <v>0.168206982249784</v>
      </c>
      <c r="AI9" s="17"/>
      <c r="AJ9" s="17">
        <v>0.13787201603365301</v>
      </c>
      <c r="AK9" s="17">
        <v>0.35890294106915499</v>
      </c>
      <c r="AL9" s="17">
        <v>0.19846655121531601</v>
      </c>
      <c r="AM9" s="17">
        <v>7.8531972742806794E-2</v>
      </c>
      <c r="AN9" s="17">
        <v>0.15789331647553501</v>
      </c>
      <c r="AO9" s="17"/>
      <c r="AP9" s="17">
        <v>0.140550668332006</v>
      </c>
      <c r="AQ9" s="17">
        <v>0.34269671105789301</v>
      </c>
      <c r="AR9" s="17">
        <v>0.214694782280063</v>
      </c>
      <c r="AS9" s="17">
        <v>0.110651430077131</v>
      </c>
      <c r="AT9" s="17">
        <v>7.2407871980289196E-2</v>
      </c>
      <c r="AU9" s="17"/>
      <c r="AV9" s="17">
        <v>0.18658792668777799</v>
      </c>
      <c r="AW9" s="17">
        <v>0.19283343333841099</v>
      </c>
      <c r="AX9" s="17">
        <v>0.267016441774719</v>
      </c>
      <c r="AY9" s="17">
        <v>0.27291864358751999</v>
      </c>
      <c r="AZ9" s="17">
        <v>0.302391660260666</v>
      </c>
    </row>
    <row r="10" spans="2:52" ht="30">
      <c r="B10" s="18" t="s">
        <v>422</v>
      </c>
      <c r="C10" s="17">
        <v>0.312240698531215</v>
      </c>
      <c r="D10" s="17">
        <v>0.31087358392792802</v>
      </c>
      <c r="E10" s="17">
        <v>0.31283641267743401</v>
      </c>
      <c r="F10" s="17"/>
      <c r="G10" s="17">
        <v>0.33194441649516598</v>
      </c>
      <c r="H10" s="17">
        <v>0.27633295894685</v>
      </c>
      <c r="I10" s="17">
        <v>0.26787933760747901</v>
      </c>
      <c r="J10" s="17">
        <v>0.342227596336527</v>
      </c>
      <c r="K10" s="17">
        <v>0.320625168794472</v>
      </c>
      <c r="L10" s="17">
        <v>0.338766016965734</v>
      </c>
      <c r="M10" s="17"/>
      <c r="N10" s="17">
        <v>0.339646740794188</v>
      </c>
      <c r="O10" s="17">
        <v>0.308767794408356</v>
      </c>
      <c r="P10" s="17">
        <v>0.30452674393347801</v>
      </c>
      <c r="Q10" s="17">
        <v>0.29394946117144699</v>
      </c>
      <c r="R10" s="17"/>
      <c r="S10" s="17">
        <v>0.28449090390688597</v>
      </c>
      <c r="T10" s="17">
        <v>0.32322176984077899</v>
      </c>
      <c r="U10" s="17">
        <v>0.425092158961554</v>
      </c>
      <c r="V10" s="17">
        <v>0.29506231407731798</v>
      </c>
      <c r="W10" s="17">
        <v>0.328572977746724</v>
      </c>
      <c r="X10" s="17">
        <v>0.26090547054440399</v>
      </c>
      <c r="Y10" s="17">
        <v>0.342121118928288</v>
      </c>
      <c r="Z10" s="17">
        <v>0.334378903900654</v>
      </c>
      <c r="AA10" s="17">
        <v>0.28582475249363198</v>
      </c>
      <c r="AB10" s="17">
        <v>0.26461496764843001</v>
      </c>
      <c r="AC10" s="17">
        <v>0.33564050780367999</v>
      </c>
      <c r="AD10" s="17">
        <v>0.36405667203155201</v>
      </c>
      <c r="AE10" s="17"/>
      <c r="AF10" s="17">
        <v>0.36799969526530601</v>
      </c>
      <c r="AG10" s="17">
        <v>0.296211977446874</v>
      </c>
      <c r="AH10" s="17">
        <v>0.25558787920947901</v>
      </c>
      <c r="AI10" s="17"/>
      <c r="AJ10" s="17">
        <v>0.408837607299948</v>
      </c>
      <c r="AK10" s="17">
        <v>0.25344832099394299</v>
      </c>
      <c r="AL10" s="17">
        <v>0.32619900259503098</v>
      </c>
      <c r="AM10" s="17">
        <v>0.413669283921407</v>
      </c>
      <c r="AN10" s="17">
        <v>0.21597212996572401</v>
      </c>
      <c r="AO10" s="17"/>
      <c r="AP10" s="17">
        <v>0.488201603715194</v>
      </c>
      <c r="AQ10" s="17">
        <v>0.249897987187746</v>
      </c>
      <c r="AR10" s="17">
        <v>0.368747370463121</v>
      </c>
      <c r="AS10" s="17">
        <v>0.330264498299985</v>
      </c>
      <c r="AT10" s="17">
        <v>0.25004219213472001</v>
      </c>
      <c r="AU10" s="17"/>
      <c r="AV10" s="17">
        <v>0.321822681500392</v>
      </c>
      <c r="AW10" s="17">
        <v>0.33427908278595297</v>
      </c>
      <c r="AX10" s="17">
        <v>0.30213004254669501</v>
      </c>
      <c r="AY10" s="17">
        <v>0.32052427181960602</v>
      </c>
      <c r="AZ10" s="17">
        <v>0.29215164833908802</v>
      </c>
    </row>
    <row r="11" spans="2:52">
      <c r="B11" s="18" t="s">
        <v>423</v>
      </c>
      <c r="C11" s="17">
        <v>0.18623358266459999</v>
      </c>
      <c r="D11" s="17">
        <v>0.20191929372716599</v>
      </c>
      <c r="E11" s="17">
        <v>0.17081007521227001</v>
      </c>
      <c r="F11" s="17"/>
      <c r="G11" s="17">
        <v>0.162759397509743</v>
      </c>
      <c r="H11" s="17">
        <v>0.15523757957232501</v>
      </c>
      <c r="I11" s="17">
        <v>0.16327628655415799</v>
      </c>
      <c r="J11" s="17">
        <v>0.15967173581369501</v>
      </c>
      <c r="K11" s="17">
        <v>0.23621083610742599</v>
      </c>
      <c r="L11" s="17">
        <v>0.23469999293561</v>
      </c>
      <c r="M11" s="17"/>
      <c r="N11" s="17">
        <v>0.16590671362440201</v>
      </c>
      <c r="O11" s="17">
        <v>0.182556808847049</v>
      </c>
      <c r="P11" s="17">
        <v>0.21379865167581399</v>
      </c>
      <c r="Q11" s="17">
        <v>0.189937995366946</v>
      </c>
      <c r="R11" s="17"/>
      <c r="S11" s="17">
        <v>0.16936367074269501</v>
      </c>
      <c r="T11" s="17">
        <v>0.169966334319299</v>
      </c>
      <c r="U11" s="17">
        <v>0.17047621947340799</v>
      </c>
      <c r="V11" s="17">
        <v>0.20580413935633299</v>
      </c>
      <c r="W11" s="17">
        <v>0.181517220058838</v>
      </c>
      <c r="X11" s="17">
        <v>0.214340666273587</v>
      </c>
      <c r="Y11" s="17">
        <v>0.164937781085534</v>
      </c>
      <c r="Z11" s="17">
        <v>0.21144781901639501</v>
      </c>
      <c r="AA11" s="17">
        <v>0.188983478254478</v>
      </c>
      <c r="AB11" s="17">
        <v>0.200675424061379</v>
      </c>
      <c r="AC11" s="17">
        <v>0.226214756860599</v>
      </c>
      <c r="AD11" s="17">
        <v>0.15928783327170101</v>
      </c>
      <c r="AE11" s="17"/>
      <c r="AF11" s="17">
        <v>0.20867873570300799</v>
      </c>
      <c r="AG11" s="17">
        <v>0.15934317575474499</v>
      </c>
      <c r="AH11" s="17">
        <v>0.21448209138642199</v>
      </c>
      <c r="AI11" s="17"/>
      <c r="AJ11" s="17">
        <v>0.199203750588897</v>
      </c>
      <c r="AK11" s="17">
        <v>0.12739865075919801</v>
      </c>
      <c r="AL11" s="17">
        <v>0.22190657429117999</v>
      </c>
      <c r="AM11" s="17">
        <v>0.25622837754799699</v>
      </c>
      <c r="AN11" s="17">
        <v>0.22529460841878099</v>
      </c>
      <c r="AO11" s="17"/>
      <c r="AP11" s="17">
        <v>0.15773398125852001</v>
      </c>
      <c r="AQ11" s="17">
        <v>0.13021077179570001</v>
      </c>
      <c r="AR11" s="17">
        <v>0.20546858775653701</v>
      </c>
      <c r="AS11" s="17">
        <v>0.29090224854982799</v>
      </c>
      <c r="AT11" s="17">
        <v>0.214101753238576</v>
      </c>
      <c r="AU11" s="17"/>
      <c r="AV11" s="17">
        <v>0.19874684721747601</v>
      </c>
      <c r="AW11" s="17">
        <v>0.19258131765600001</v>
      </c>
      <c r="AX11" s="17">
        <v>0.15850942845803101</v>
      </c>
      <c r="AY11" s="17">
        <v>0.148774385238504</v>
      </c>
      <c r="AZ11" s="17">
        <v>0.25054458975891503</v>
      </c>
    </row>
    <row r="12" spans="2:52">
      <c r="B12" s="18" t="s">
        <v>107</v>
      </c>
      <c r="C12" s="19">
        <v>0.28500246072476898</v>
      </c>
      <c r="D12" s="19">
        <v>0.24594842733240199</v>
      </c>
      <c r="E12" s="19">
        <v>0.32400394445529701</v>
      </c>
      <c r="F12" s="19"/>
      <c r="G12" s="19">
        <v>0.168091212737075</v>
      </c>
      <c r="H12" s="19">
        <v>0.25740623579708199</v>
      </c>
      <c r="I12" s="19">
        <v>0.30784497812412498</v>
      </c>
      <c r="J12" s="19">
        <v>0.30193629724118598</v>
      </c>
      <c r="K12" s="19">
        <v>0.32082261863273698</v>
      </c>
      <c r="L12" s="19">
        <v>0.33253282584681199</v>
      </c>
      <c r="M12" s="19"/>
      <c r="N12" s="19">
        <v>0.28045568444354102</v>
      </c>
      <c r="O12" s="19">
        <v>0.31387060039540499</v>
      </c>
      <c r="P12" s="19">
        <v>0.19778491107634399</v>
      </c>
      <c r="Q12" s="19">
        <v>0.330527834443334</v>
      </c>
      <c r="R12" s="19"/>
      <c r="S12" s="19">
        <v>0.23704209312403601</v>
      </c>
      <c r="T12" s="19">
        <v>0.31040142518312402</v>
      </c>
      <c r="U12" s="19">
        <v>0.267836066515033</v>
      </c>
      <c r="V12" s="19">
        <v>0.31855616524035002</v>
      </c>
      <c r="W12" s="19">
        <v>0.28640914449722898</v>
      </c>
      <c r="X12" s="19">
        <v>0.24460965291689399</v>
      </c>
      <c r="Y12" s="19">
        <v>0.315959260325122</v>
      </c>
      <c r="Z12" s="19">
        <v>0.263295040716782</v>
      </c>
      <c r="AA12" s="19">
        <v>0.31001254583741</v>
      </c>
      <c r="AB12" s="19">
        <v>0.31694077069261001</v>
      </c>
      <c r="AC12" s="19">
        <v>0.26387770201449301</v>
      </c>
      <c r="AD12" s="19">
        <v>0.30077550491614102</v>
      </c>
      <c r="AE12" s="19"/>
      <c r="AF12" s="19">
        <v>0.25592330620637499</v>
      </c>
      <c r="AG12" s="19">
        <v>0.28260346967253602</v>
      </c>
      <c r="AH12" s="19">
        <v>0.36172304715431403</v>
      </c>
      <c r="AI12" s="19"/>
      <c r="AJ12" s="19">
        <v>0.25408662607750199</v>
      </c>
      <c r="AK12" s="19">
        <v>0.26025008717770398</v>
      </c>
      <c r="AL12" s="19">
        <v>0.25342787189847299</v>
      </c>
      <c r="AM12" s="19">
        <v>0.25157036578779002</v>
      </c>
      <c r="AN12" s="19">
        <v>0.40083994513995902</v>
      </c>
      <c r="AO12" s="19"/>
      <c r="AP12" s="19">
        <v>0.213513746694281</v>
      </c>
      <c r="AQ12" s="19">
        <v>0.27719452995866201</v>
      </c>
      <c r="AR12" s="19">
        <v>0.21108925950027899</v>
      </c>
      <c r="AS12" s="19">
        <v>0.26818182307305599</v>
      </c>
      <c r="AT12" s="19">
        <v>0.46344818264641502</v>
      </c>
      <c r="AU12" s="19"/>
      <c r="AV12" s="19">
        <v>0.29284254459435399</v>
      </c>
      <c r="AW12" s="19">
        <v>0.280306166219636</v>
      </c>
      <c r="AX12" s="19">
        <v>0.27234408722055498</v>
      </c>
      <c r="AY12" s="19">
        <v>0.25778269935436898</v>
      </c>
      <c r="AZ12" s="19">
        <v>0.15491210164133101</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2045</v>
      </c>
      <c r="D7" s="10">
        <v>1023</v>
      </c>
      <c r="E7" s="10">
        <v>1014</v>
      </c>
      <c r="F7" s="10"/>
      <c r="G7" s="10">
        <v>258</v>
      </c>
      <c r="H7" s="10">
        <v>323</v>
      </c>
      <c r="I7" s="10">
        <v>356</v>
      </c>
      <c r="J7" s="10">
        <v>374</v>
      </c>
      <c r="K7" s="10">
        <v>293</v>
      </c>
      <c r="L7" s="10">
        <v>441</v>
      </c>
      <c r="M7" s="10"/>
      <c r="N7" s="10">
        <v>600</v>
      </c>
      <c r="O7" s="10">
        <v>571</v>
      </c>
      <c r="P7" s="10">
        <v>402</v>
      </c>
      <c r="Q7" s="10">
        <v>466</v>
      </c>
      <c r="R7" s="10"/>
      <c r="S7" s="10">
        <v>258</v>
      </c>
      <c r="T7" s="10">
        <v>285</v>
      </c>
      <c r="U7" s="10">
        <v>167</v>
      </c>
      <c r="V7" s="10">
        <v>210</v>
      </c>
      <c r="W7" s="10">
        <v>150</v>
      </c>
      <c r="X7" s="10">
        <v>162</v>
      </c>
      <c r="Y7" s="10">
        <v>175</v>
      </c>
      <c r="Z7" s="10">
        <v>98</v>
      </c>
      <c r="AA7" s="10">
        <v>229</v>
      </c>
      <c r="AB7" s="10">
        <v>153</v>
      </c>
      <c r="AC7" s="10">
        <v>98</v>
      </c>
      <c r="AD7" s="10">
        <v>60</v>
      </c>
      <c r="AE7" s="10"/>
      <c r="AF7" s="10">
        <v>701</v>
      </c>
      <c r="AG7" s="10">
        <v>826</v>
      </c>
      <c r="AH7" s="10">
        <v>325</v>
      </c>
      <c r="AI7" s="10"/>
      <c r="AJ7" s="10">
        <v>672</v>
      </c>
      <c r="AK7" s="10">
        <v>610</v>
      </c>
      <c r="AL7" s="10">
        <v>114</v>
      </c>
      <c r="AM7" s="10">
        <v>27</v>
      </c>
      <c r="AN7" s="10">
        <v>316</v>
      </c>
      <c r="AO7" s="10"/>
      <c r="AP7" s="10">
        <v>390</v>
      </c>
      <c r="AQ7" s="10">
        <v>805</v>
      </c>
      <c r="AR7" s="10">
        <v>124</v>
      </c>
      <c r="AS7" s="10">
        <v>222</v>
      </c>
      <c r="AT7" s="10">
        <v>190</v>
      </c>
      <c r="AU7" s="10"/>
      <c r="AV7" s="10">
        <v>514</v>
      </c>
      <c r="AW7" s="10">
        <v>431</v>
      </c>
      <c r="AX7" s="10">
        <v>580</v>
      </c>
      <c r="AY7" s="10">
        <v>217</v>
      </c>
      <c r="AZ7" s="10">
        <v>37</v>
      </c>
    </row>
    <row r="8" spans="2:52" ht="30" customHeight="1">
      <c r="B8" s="11" t="s">
        <v>68</v>
      </c>
      <c r="C8" s="11">
        <v>2046</v>
      </c>
      <c r="D8" s="11">
        <v>1002</v>
      </c>
      <c r="E8" s="11">
        <v>1036</v>
      </c>
      <c r="F8" s="11"/>
      <c r="G8" s="11">
        <v>282</v>
      </c>
      <c r="H8" s="11">
        <v>325</v>
      </c>
      <c r="I8" s="11">
        <v>347</v>
      </c>
      <c r="J8" s="11">
        <v>373</v>
      </c>
      <c r="K8" s="11">
        <v>286</v>
      </c>
      <c r="L8" s="11">
        <v>434</v>
      </c>
      <c r="M8" s="11"/>
      <c r="N8" s="11">
        <v>539</v>
      </c>
      <c r="O8" s="11">
        <v>523</v>
      </c>
      <c r="P8" s="11">
        <v>476</v>
      </c>
      <c r="Q8" s="11">
        <v>502</v>
      </c>
      <c r="R8" s="11"/>
      <c r="S8" s="11">
        <v>262</v>
      </c>
      <c r="T8" s="11">
        <v>267</v>
      </c>
      <c r="U8" s="11">
        <v>162</v>
      </c>
      <c r="V8" s="11">
        <v>206</v>
      </c>
      <c r="W8" s="11">
        <v>140</v>
      </c>
      <c r="X8" s="11">
        <v>169</v>
      </c>
      <c r="Y8" s="11">
        <v>163</v>
      </c>
      <c r="Z8" s="11">
        <v>88</v>
      </c>
      <c r="AA8" s="11">
        <v>223</v>
      </c>
      <c r="AB8" s="11">
        <v>196</v>
      </c>
      <c r="AC8" s="11">
        <v>103</v>
      </c>
      <c r="AD8" s="11">
        <v>67</v>
      </c>
      <c r="AE8" s="11"/>
      <c r="AF8" s="11">
        <v>693</v>
      </c>
      <c r="AG8" s="11">
        <v>817</v>
      </c>
      <c r="AH8" s="11">
        <v>331</v>
      </c>
      <c r="AI8" s="11"/>
      <c r="AJ8" s="11">
        <v>648</v>
      </c>
      <c r="AK8" s="11">
        <v>604</v>
      </c>
      <c r="AL8" s="11">
        <v>110</v>
      </c>
      <c r="AM8" s="11">
        <v>26</v>
      </c>
      <c r="AN8" s="11">
        <v>325</v>
      </c>
      <c r="AO8" s="11"/>
      <c r="AP8" s="11">
        <v>375</v>
      </c>
      <c r="AQ8" s="11">
        <v>812</v>
      </c>
      <c r="AR8" s="11">
        <v>120</v>
      </c>
      <c r="AS8" s="11">
        <v>218</v>
      </c>
      <c r="AT8" s="11">
        <v>189</v>
      </c>
      <c r="AU8" s="11"/>
      <c r="AV8" s="11">
        <v>531</v>
      </c>
      <c r="AW8" s="11">
        <v>442</v>
      </c>
      <c r="AX8" s="11">
        <v>568</v>
      </c>
      <c r="AY8" s="11">
        <v>206</v>
      </c>
      <c r="AZ8" s="11">
        <v>31</v>
      </c>
    </row>
    <row r="9" spans="2:52" ht="30">
      <c r="B9" s="18" t="s">
        <v>421</v>
      </c>
      <c r="C9" s="17">
        <v>0.32331305212172301</v>
      </c>
      <c r="D9" s="17">
        <v>0.33433100735647803</v>
      </c>
      <c r="E9" s="17">
        <v>0.31419057504195202</v>
      </c>
      <c r="F9" s="17"/>
      <c r="G9" s="17">
        <v>0.41018557941693301</v>
      </c>
      <c r="H9" s="17">
        <v>0.31927779595866201</v>
      </c>
      <c r="I9" s="17">
        <v>0.38958382881355802</v>
      </c>
      <c r="J9" s="17">
        <v>0.27749897639923299</v>
      </c>
      <c r="K9" s="17">
        <v>0.30006897971134999</v>
      </c>
      <c r="L9" s="17">
        <v>0.27166833383369898</v>
      </c>
      <c r="M9" s="17"/>
      <c r="N9" s="17">
        <v>0.33591560127991199</v>
      </c>
      <c r="O9" s="17">
        <v>0.35890093206138202</v>
      </c>
      <c r="P9" s="17">
        <v>0.32066253707966602</v>
      </c>
      <c r="Q9" s="17">
        <v>0.27498649077085002</v>
      </c>
      <c r="R9" s="17"/>
      <c r="S9" s="17">
        <v>0.40332857932738497</v>
      </c>
      <c r="T9" s="17">
        <v>0.29364853566031401</v>
      </c>
      <c r="U9" s="17">
        <v>0.27829879715564099</v>
      </c>
      <c r="V9" s="17">
        <v>0.29666738880993199</v>
      </c>
      <c r="W9" s="17">
        <v>0.27179897110282503</v>
      </c>
      <c r="X9" s="17">
        <v>0.29799744554401503</v>
      </c>
      <c r="Y9" s="17">
        <v>0.26080704580721797</v>
      </c>
      <c r="Z9" s="17">
        <v>0.322723106686856</v>
      </c>
      <c r="AA9" s="17">
        <v>0.38002659552569301</v>
      </c>
      <c r="AB9" s="17">
        <v>0.384906576656452</v>
      </c>
      <c r="AC9" s="17">
        <v>0.28766650793607002</v>
      </c>
      <c r="AD9" s="17">
        <v>0.32829352101418402</v>
      </c>
      <c r="AE9" s="17"/>
      <c r="AF9" s="17">
        <v>0.291331476713374</v>
      </c>
      <c r="AG9" s="17">
        <v>0.37404250969764602</v>
      </c>
      <c r="AH9" s="17">
        <v>0.247164600358453</v>
      </c>
      <c r="AI9" s="17"/>
      <c r="AJ9" s="17">
        <v>0.25510230738108303</v>
      </c>
      <c r="AK9" s="17">
        <v>0.44476978435467202</v>
      </c>
      <c r="AL9" s="17">
        <v>0.34244679115084498</v>
      </c>
      <c r="AM9" s="17">
        <v>0.129439139595495</v>
      </c>
      <c r="AN9" s="17">
        <v>0.23541845969095501</v>
      </c>
      <c r="AO9" s="17"/>
      <c r="AP9" s="17">
        <v>0.221999818105375</v>
      </c>
      <c r="AQ9" s="17">
        <v>0.46884360188172602</v>
      </c>
      <c r="AR9" s="17">
        <v>0.25926806594273299</v>
      </c>
      <c r="AS9" s="17">
        <v>0.248844385693239</v>
      </c>
      <c r="AT9" s="17">
        <v>0.190333159889267</v>
      </c>
      <c r="AU9" s="17"/>
      <c r="AV9" s="17">
        <v>0.26540645508861599</v>
      </c>
      <c r="AW9" s="17">
        <v>0.31909019878016098</v>
      </c>
      <c r="AX9" s="17">
        <v>0.35568329330818899</v>
      </c>
      <c r="AY9" s="17">
        <v>0.41458613968397601</v>
      </c>
      <c r="AZ9" s="17">
        <v>0.27861767303881202</v>
      </c>
    </row>
    <row r="10" spans="2:52" ht="30">
      <c r="B10" s="18" t="s">
        <v>422</v>
      </c>
      <c r="C10" s="17">
        <v>0.29726091888637501</v>
      </c>
      <c r="D10" s="17">
        <v>0.30118878565713098</v>
      </c>
      <c r="E10" s="17">
        <v>0.29477853131007598</v>
      </c>
      <c r="F10" s="17"/>
      <c r="G10" s="17">
        <v>0.32405814800742699</v>
      </c>
      <c r="H10" s="17">
        <v>0.30744546765119202</v>
      </c>
      <c r="I10" s="17">
        <v>0.29019496685341201</v>
      </c>
      <c r="J10" s="17">
        <v>0.26839540304543003</v>
      </c>
      <c r="K10" s="17">
        <v>0.29501712359260501</v>
      </c>
      <c r="L10" s="17">
        <v>0.30415193442056498</v>
      </c>
      <c r="M10" s="17"/>
      <c r="N10" s="17">
        <v>0.30491493963939698</v>
      </c>
      <c r="O10" s="17">
        <v>0.26879323386135601</v>
      </c>
      <c r="P10" s="17">
        <v>0.33329056161442799</v>
      </c>
      <c r="Q10" s="17">
        <v>0.28422421108975499</v>
      </c>
      <c r="R10" s="17"/>
      <c r="S10" s="17">
        <v>0.30209809620303701</v>
      </c>
      <c r="T10" s="17">
        <v>0.30286615638321102</v>
      </c>
      <c r="U10" s="17">
        <v>0.368322706982043</v>
      </c>
      <c r="V10" s="17">
        <v>0.25574627769265901</v>
      </c>
      <c r="W10" s="17">
        <v>0.35825184593505399</v>
      </c>
      <c r="X10" s="17">
        <v>0.29769293842243599</v>
      </c>
      <c r="Y10" s="17">
        <v>0.33107837282018199</v>
      </c>
      <c r="Z10" s="17">
        <v>0.24116718791133901</v>
      </c>
      <c r="AA10" s="17">
        <v>0.29736902709842999</v>
      </c>
      <c r="AB10" s="17">
        <v>0.222233006316786</v>
      </c>
      <c r="AC10" s="17">
        <v>0.28518752177696699</v>
      </c>
      <c r="AD10" s="17">
        <v>0.31284909691304003</v>
      </c>
      <c r="AE10" s="17"/>
      <c r="AF10" s="17">
        <v>0.32471994998528297</v>
      </c>
      <c r="AG10" s="17">
        <v>0.293560742868541</v>
      </c>
      <c r="AH10" s="17">
        <v>0.25831021995826903</v>
      </c>
      <c r="AI10" s="17"/>
      <c r="AJ10" s="17">
        <v>0.40789340910020999</v>
      </c>
      <c r="AK10" s="17">
        <v>0.23824189040374699</v>
      </c>
      <c r="AL10" s="17">
        <v>0.35666473164047102</v>
      </c>
      <c r="AM10" s="17">
        <v>0.27073592627773402</v>
      </c>
      <c r="AN10" s="17">
        <v>0.22202407596902299</v>
      </c>
      <c r="AO10" s="17"/>
      <c r="AP10" s="17">
        <v>0.51137741761780298</v>
      </c>
      <c r="AQ10" s="17">
        <v>0.23080020616257399</v>
      </c>
      <c r="AR10" s="17">
        <v>0.37408144691902501</v>
      </c>
      <c r="AS10" s="17">
        <v>0.32615257599279102</v>
      </c>
      <c r="AT10" s="17">
        <v>0.18374741612494999</v>
      </c>
      <c r="AU10" s="17"/>
      <c r="AV10" s="17">
        <v>0.31084268298268403</v>
      </c>
      <c r="AW10" s="17">
        <v>0.28853001248285398</v>
      </c>
      <c r="AX10" s="17">
        <v>0.31183229910424398</v>
      </c>
      <c r="AY10" s="17">
        <v>0.272171183380921</v>
      </c>
      <c r="AZ10" s="17">
        <v>0.38871374620124</v>
      </c>
    </row>
    <row r="11" spans="2:52">
      <c r="B11" s="18" t="s">
        <v>423</v>
      </c>
      <c r="C11" s="17">
        <v>0.11567723949365</v>
      </c>
      <c r="D11" s="17">
        <v>0.11608605134958599</v>
      </c>
      <c r="E11" s="17">
        <v>0.115306433330856</v>
      </c>
      <c r="F11" s="17"/>
      <c r="G11" s="17">
        <v>0.10451925360679901</v>
      </c>
      <c r="H11" s="17">
        <v>0.129616607565984</v>
      </c>
      <c r="I11" s="17">
        <v>8.8817072156469501E-2</v>
      </c>
      <c r="J11" s="17">
        <v>0.13500671648883</v>
      </c>
      <c r="K11" s="17">
        <v>0.115502045764594</v>
      </c>
      <c r="L11" s="17">
        <v>0.117441375494239</v>
      </c>
      <c r="M11" s="17"/>
      <c r="N11" s="17">
        <v>8.9614536847681003E-2</v>
      </c>
      <c r="O11" s="17">
        <v>0.107744906484537</v>
      </c>
      <c r="P11" s="17">
        <v>0.11315960355605199</v>
      </c>
      <c r="Q11" s="17">
        <v>0.15382012354708399</v>
      </c>
      <c r="R11" s="17"/>
      <c r="S11" s="17">
        <v>8.6502389306731695E-2</v>
      </c>
      <c r="T11" s="17">
        <v>0.13538997684210699</v>
      </c>
      <c r="U11" s="17">
        <v>7.9949585101651996E-2</v>
      </c>
      <c r="V11" s="17">
        <v>0.12026081837895</v>
      </c>
      <c r="W11" s="17">
        <v>0.13362519466262601</v>
      </c>
      <c r="X11" s="17">
        <v>0.15973058692484199</v>
      </c>
      <c r="Y11" s="17">
        <v>0.13541461122602499</v>
      </c>
      <c r="Z11" s="17">
        <v>0.19871058950586501</v>
      </c>
      <c r="AA11" s="17">
        <v>9.3904911511112105E-2</v>
      </c>
      <c r="AB11" s="17">
        <v>0.117769846055894</v>
      </c>
      <c r="AC11" s="17">
        <v>5.0264119865935201E-2</v>
      </c>
      <c r="AD11" s="17">
        <v>8.4563543727026499E-2</v>
      </c>
      <c r="AE11" s="17"/>
      <c r="AF11" s="17">
        <v>0.12414103768639501</v>
      </c>
      <c r="AG11" s="17">
        <v>0.101614528181023</v>
      </c>
      <c r="AH11" s="17">
        <v>0.14151669079403001</v>
      </c>
      <c r="AI11" s="17"/>
      <c r="AJ11" s="17">
        <v>9.9570212078416001E-2</v>
      </c>
      <c r="AK11" s="17">
        <v>8.7732948203802105E-2</v>
      </c>
      <c r="AL11" s="17">
        <v>7.1332683432581007E-2</v>
      </c>
      <c r="AM11" s="17">
        <v>0.39510774244491098</v>
      </c>
      <c r="AN11" s="17">
        <v>0.15304549423489</v>
      </c>
      <c r="AO11" s="17"/>
      <c r="AP11" s="17">
        <v>6.9427381858913395E-2</v>
      </c>
      <c r="AQ11" s="17">
        <v>6.3656779233856806E-2</v>
      </c>
      <c r="AR11" s="17">
        <v>0.10509534315274301</v>
      </c>
      <c r="AS11" s="17">
        <v>0.20630423914542501</v>
      </c>
      <c r="AT11" s="17">
        <v>0.151627420615562</v>
      </c>
      <c r="AU11" s="17"/>
      <c r="AV11" s="17">
        <v>0.142291453373214</v>
      </c>
      <c r="AW11" s="17">
        <v>0.122637166421408</v>
      </c>
      <c r="AX11" s="17">
        <v>8.2341173228465805E-2</v>
      </c>
      <c r="AY11" s="17">
        <v>9.6548679852707597E-2</v>
      </c>
      <c r="AZ11" s="17">
        <v>0.14250725754605301</v>
      </c>
    </row>
    <row r="12" spans="2:52">
      <c r="B12" s="18" t="s">
        <v>107</v>
      </c>
      <c r="C12" s="19">
        <v>0.26374878949825098</v>
      </c>
      <c r="D12" s="19">
        <v>0.248394155636805</v>
      </c>
      <c r="E12" s="19">
        <v>0.275724460317116</v>
      </c>
      <c r="F12" s="19"/>
      <c r="G12" s="19">
        <v>0.16123701896884099</v>
      </c>
      <c r="H12" s="19">
        <v>0.24366012882416299</v>
      </c>
      <c r="I12" s="19">
        <v>0.23140413217656</v>
      </c>
      <c r="J12" s="19">
        <v>0.31909890406650698</v>
      </c>
      <c r="K12" s="19">
        <v>0.289411850931451</v>
      </c>
      <c r="L12" s="19">
        <v>0.30673835625149698</v>
      </c>
      <c r="M12" s="19"/>
      <c r="N12" s="19">
        <v>0.26955492223300997</v>
      </c>
      <c r="O12" s="19">
        <v>0.26456092759272598</v>
      </c>
      <c r="P12" s="19">
        <v>0.232887297749855</v>
      </c>
      <c r="Q12" s="19">
        <v>0.28696917459231103</v>
      </c>
      <c r="R12" s="19"/>
      <c r="S12" s="19">
        <v>0.208070935162846</v>
      </c>
      <c r="T12" s="19">
        <v>0.26809533111436801</v>
      </c>
      <c r="U12" s="19">
        <v>0.273428910760663</v>
      </c>
      <c r="V12" s="19">
        <v>0.32732551511845798</v>
      </c>
      <c r="W12" s="19">
        <v>0.236323988299495</v>
      </c>
      <c r="X12" s="19">
        <v>0.24457902910870599</v>
      </c>
      <c r="Y12" s="19">
        <v>0.27269997014657499</v>
      </c>
      <c r="Z12" s="19">
        <v>0.23739911589593901</v>
      </c>
      <c r="AA12" s="19">
        <v>0.228699465864766</v>
      </c>
      <c r="AB12" s="19">
        <v>0.27509057097086798</v>
      </c>
      <c r="AC12" s="19">
        <v>0.37688185042102701</v>
      </c>
      <c r="AD12" s="19">
        <v>0.274293838345749</v>
      </c>
      <c r="AE12" s="19"/>
      <c r="AF12" s="19">
        <v>0.25980753561494802</v>
      </c>
      <c r="AG12" s="19">
        <v>0.23078221925278999</v>
      </c>
      <c r="AH12" s="19">
        <v>0.35300848888924902</v>
      </c>
      <c r="AI12" s="19"/>
      <c r="AJ12" s="19">
        <v>0.23743407144029099</v>
      </c>
      <c r="AK12" s="19">
        <v>0.22925537703777901</v>
      </c>
      <c r="AL12" s="19">
        <v>0.229555793776103</v>
      </c>
      <c r="AM12" s="19">
        <v>0.20471719168186001</v>
      </c>
      <c r="AN12" s="19">
        <v>0.389511970105132</v>
      </c>
      <c r="AO12" s="19"/>
      <c r="AP12" s="19">
        <v>0.19719538241790899</v>
      </c>
      <c r="AQ12" s="19">
        <v>0.236699412721843</v>
      </c>
      <c r="AR12" s="19">
        <v>0.26155514398549801</v>
      </c>
      <c r="AS12" s="19">
        <v>0.21869879916854501</v>
      </c>
      <c r="AT12" s="19">
        <v>0.47429200337021998</v>
      </c>
      <c r="AU12" s="19"/>
      <c r="AV12" s="19">
        <v>0.28145940855548601</v>
      </c>
      <c r="AW12" s="19">
        <v>0.269742622315577</v>
      </c>
      <c r="AX12" s="19">
        <v>0.25014323435910202</v>
      </c>
      <c r="AY12" s="19">
        <v>0.21669399708239601</v>
      </c>
      <c r="AZ12" s="19">
        <v>0.19016132321389501</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2042</v>
      </c>
      <c r="D7" s="10">
        <v>1049</v>
      </c>
      <c r="E7" s="10">
        <v>990</v>
      </c>
      <c r="F7" s="10"/>
      <c r="G7" s="10">
        <v>259</v>
      </c>
      <c r="H7" s="10">
        <v>362</v>
      </c>
      <c r="I7" s="10">
        <v>352</v>
      </c>
      <c r="J7" s="10">
        <v>344</v>
      </c>
      <c r="K7" s="10">
        <v>291</v>
      </c>
      <c r="L7" s="10">
        <v>434</v>
      </c>
      <c r="M7" s="10"/>
      <c r="N7" s="10">
        <v>597</v>
      </c>
      <c r="O7" s="10">
        <v>592</v>
      </c>
      <c r="P7" s="10">
        <v>389</v>
      </c>
      <c r="Q7" s="10">
        <v>461</v>
      </c>
      <c r="R7" s="10"/>
      <c r="S7" s="10">
        <v>276</v>
      </c>
      <c r="T7" s="10">
        <v>280</v>
      </c>
      <c r="U7" s="10">
        <v>170</v>
      </c>
      <c r="V7" s="10">
        <v>205</v>
      </c>
      <c r="W7" s="10">
        <v>137</v>
      </c>
      <c r="X7" s="10">
        <v>188</v>
      </c>
      <c r="Y7" s="10">
        <v>174</v>
      </c>
      <c r="Z7" s="10">
        <v>80</v>
      </c>
      <c r="AA7" s="10">
        <v>235</v>
      </c>
      <c r="AB7" s="10">
        <v>148</v>
      </c>
      <c r="AC7" s="10">
        <v>96</v>
      </c>
      <c r="AD7" s="10">
        <v>53</v>
      </c>
      <c r="AE7" s="10"/>
      <c r="AF7" s="10">
        <v>720</v>
      </c>
      <c r="AG7" s="10">
        <v>840</v>
      </c>
      <c r="AH7" s="10">
        <v>294</v>
      </c>
      <c r="AI7" s="10"/>
      <c r="AJ7" s="10">
        <v>681</v>
      </c>
      <c r="AK7" s="10">
        <v>626</v>
      </c>
      <c r="AL7" s="10">
        <v>137</v>
      </c>
      <c r="AM7" s="10">
        <v>27</v>
      </c>
      <c r="AN7" s="10">
        <v>271</v>
      </c>
      <c r="AO7" s="10"/>
      <c r="AP7" s="10">
        <v>399</v>
      </c>
      <c r="AQ7" s="10">
        <v>814</v>
      </c>
      <c r="AR7" s="10">
        <v>130</v>
      </c>
      <c r="AS7" s="10">
        <v>209</v>
      </c>
      <c r="AT7" s="10">
        <v>190</v>
      </c>
      <c r="AU7" s="10"/>
      <c r="AV7" s="10">
        <v>521</v>
      </c>
      <c r="AW7" s="10">
        <v>417</v>
      </c>
      <c r="AX7" s="10">
        <v>596</v>
      </c>
      <c r="AY7" s="10">
        <v>207</v>
      </c>
      <c r="AZ7" s="10">
        <v>41</v>
      </c>
    </row>
    <row r="8" spans="2:52" ht="30" customHeight="1">
      <c r="B8" s="11" t="s">
        <v>68</v>
      </c>
      <c r="C8" s="11">
        <v>2049</v>
      </c>
      <c r="D8" s="11">
        <v>1041</v>
      </c>
      <c r="E8" s="11">
        <v>1005</v>
      </c>
      <c r="F8" s="11"/>
      <c r="G8" s="11">
        <v>284</v>
      </c>
      <c r="H8" s="11">
        <v>365</v>
      </c>
      <c r="I8" s="11">
        <v>344</v>
      </c>
      <c r="J8" s="11">
        <v>347</v>
      </c>
      <c r="K8" s="11">
        <v>285</v>
      </c>
      <c r="L8" s="11">
        <v>424</v>
      </c>
      <c r="M8" s="11"/>
      <c r="N8" s="11">
        <v>532</v>
      </c>
      <c r="O8" s="11">
        <v>545</v>
      </c>
      <c r="P8" s="11">
        <v>467</v>
      </c>
      <c r="Q8" s="11">
        <v>502</v>
      </c>
      <c r="R8" s="11"/>
      <c r="S8" s="11">
        <v>286</v>
      </c>
      <c r="T8" s="11">
        <v>261</v>
      </c>
      <c r="U8" s="11">
        <v>168</v>
      </c>
      <c r="V8" s="11">
        <v>199</v>
      </c>
      <c r="W8" s="11">
        <v>128</v>
      </c>
      <c r="X8" s="11">
        <v>195</v>
      </c>
      <c r="Y8" s="11">
        <v>164</v>
      </c>
      <c r="Z8" s="11">
        <v>71</v>
      </c>
      <c r="AA8" s="11">
        <v>227</v>
      </c>
      <c r="AB8" s="11">
        <v>191</v>
      </c>
      <c r="AC8" s="11">
        <v>100</v>
      </c>
      <c r="AD8" s="11">
        <v>58</v>
      </c>
      <c r="AE8" s="11"/>
      <c r="AF8" s="11">
        <v>717</v>
      </c>
      <c r="AG8" s="11">
        <v>829</v>
      </c>
      <c r="AH8" s="11">
        <v>304</v>
      </c>
      <c r="AI8" s="11"/>
      <c r="AJ8" s="11">
        <v>660</v>
      </c>
      <c r="AK8" s="11">
        <v>622</v>
      </c>
      <c r="AL8" s="11">
        <v>132</v>
      </c>
      <c r="AM8" s="11">
        <v>26</v>
      </c>
      <c r="AN8" s="11">
        <v>283</v>
      </c>
      <c r="AO8" s="11"/>
      <c r="AP8" s="11">
        <v>386</v>
      </c>
      <c r="AQ8" s="11">
        <v>820</v>
      </c>
      <c r="AR8" s="11">
        <v>128</v>
      </c>
      <c r="AS8" s="11">
        <v>207</v>
      </c>
      <c r="AT8" s="11">
        <v>192</v>
      </c>
      <c r="AU8" s="11"/>
      <c r="AV8" s="11">
        <v>545</v>
      </c>
      <c r="AW8" s="11">
        <v>433</v>
      </c>
      <c r="AX8" s="11">
        <v>581</v>
      </c>
      <c r="AY8" s="11">
        <v>193</v>
      </c>
      <c r="AZ8" s="11">
        <v>34</v>
      </c>
    </row>
    <row r="9" spans="2:52" ht="30">
      <c r="B9" s="18" t="s">
        <v>421</v>
      </c>
      <c r="C9" s="17">
        <v>0.33441033430399297</v>
      </c>
      <c r="D9" s="17">
        <v>0.339119043356368</v>
      </c>
      <c r="E9" s="17">
        <v>0.32959354947820002</v>
      </c>
      <c r="F9" s="17"/>
      <c r="G9" s="17">
        <v>0.40307121870264001</v>
      </c>
      <c r="H9" s="17">
        <v>0.37956167654161299</v>
      </c>
      <c r="I9" s="17">
        <v>0.37950991135171602</v>
      </c>
      <c r="J9" s="17">
        <v>0.32791714654077397</v>
      </c>
      <c r="K9" s="17">
        <v>0.28024269506268701</v>
      </c>
      <c r="L9" s="17">
        <v>0.25459405313018602</v>
      </c>
      <c r="M9" s="17"/>
      <c r="N9" s="17">
        <v>0.32287625768219502</v>
      </c>
      <c r="O9" s="17">
        <v>0.35557184679585502</v>
      </c>
      <c r="P9" s="17">
        <v>0.35352257276459198</v>
      </c>
      <c r="Q9" s="17">
        <v>0.307874278886898</v>
      </c>
      <c r="R9" s="17"/>
      <c r="S9" s="17">
        <v>0.36482175214177898</v>
      </c>
      <c r="T9" s="17">
        <v>0.32677080279706699</v>
      </c>
      <c r="U9" s="17">
        <v>0.37083860789554302</v>
      </c>
      <c r="V9" s="17">
        <v>0.29568839907120498</v>
      </c>
      <c r="W9" s="17">
        <v>0.35870895518432799</v>
      </c>
      <c r="X9" s="17">
        <v>0.32466697851979298</v>
      </c>
      <c r="Y9" s="17">
        <v>0.32530002464915803</v>
      </c>
      <c r="Z9" s="17">
        <v>0.34155830261882703</v>
      </c>
      <c r="AA9" s="17">
        <v>0.35906191379265801</v>
      </c>
      <c r="AB9" s="17">
        <v>0.30938787666596901</v>
      </c>
      <c r="AC9" s="17">
        <v>0.27222435972416598</v>
      </c>
      <c r="AD9" s="17">
        <v>0.33533781286719799</v>
      </c>
      <c r="AE9" s="17"/>
      <c r="AF9" s="17">
        <v>0.26615801418346402</v>
      </c>
      <c r="AG9" s="17">
        <v>0.41248766783357799</v>
      </c>
      <c r="AH9" s="17">
        <v>0.252739346416198</v>
      </c>
      <c r="AI9" s="17"/>
      <c r="AJ9" s="17">
        <v>0.24541028332801301</v>
      </c>
      <c r="AK9" s="17">
        <v>0.48040681570997301</v>
      </c>
      <c r="AL9" s="17">
        <v>0.335719011221912</v>
      </c>
      <c r="AM9" s="17">
        <v>0.12971309152552701</v>
      </c>
      <c r="AN9" s="17">
        <v>0.238467789447495</v>
      </c>
      <c r="AO9" s="17"/>
      <c r="AP9" s="17">
        <v>0.21624271871794801</v>
      </c>
      <c r="AQ9" s="17">
        <v>0.473480622367004</v>
      </c>
      <c r="AR9" s="17">
        <v>0.33382272532477297</v>
      </c>
      <c r="AS9" s="17">
        <v>0.24256441624004901</v>
      </c>
      <c r="AT9" s="17">
        <v>0.16017334538632899</v>
      </c>
      <c r="AU9" s="17"/>
      <c r="AV9" s="17">
        <v>0.27447839013115199</v>
      </c>
      <c r="AW9" s="17">
        <v>0.332673080386854</v>
      </c>
      <c r="AX9" s="17">
        <v>0.36374970089986403</v>
      </c>
      <c r="AY9" s="17">
        <v>0.37634538733218498</v>
      </c>
      <c r="AZ9" s="17">
        <v>0.40407032788674102</v>
      </c>
    </row>
    <row r="10" spans="2:52" ht="30">
      <c r="B10" s="18" t="s">
        <v>422</v>
      </c>
      <c r="C10" s="17">
        <v>0.30319910111675902</v>
      </c>
      <c r="D10" s="17">
        <v>0.31534840722062502</v>
      </c>
      <c r="E10" s="17">
        <v>0.290535553850024</v>
      </c>
      <c r="F10" s="17"/>
      <c r="G10" s="17">
        <v>0.37493848025462401</v>
      </c>
      <c r="H10" s="17">
        <v>0.29194967079566803</v>
      </c>
      <c r="I10" s="17">
        <v>0.26407718854179302</v>
      </c>
      <c r="J10" s="17">
        <v>0.25295631434652299</v>
      </c>
      <c r="K10" s="17">
        <v>0.30741777290008099</v>
      </c>
      <c r="L10" s="17">
        <v>0.33484578404651399</v>
      </c>
      <c r="M10" s="17"/>
      <c r="N10" s="17">
        <v>0.332058510010518</v>
      </c>
      <c r="O10" s="17">
        <v>0.29482137293680899</v>
      </c>
      <c r="P10" s="17">
        <v>0.33484237848703102</v>
      </c>
      <c r="Q10" s="17">
        <v>0.24993830241109899</v>
      </c>
      <c r="R10" s="17"/>
      <c r="S10" s="17">
        <v>0.313605699917064</v>
      </c>
      <c r="T10" s="17">
        <v>0.29433533592238198</v>
      </c>
      <c r="U10" s="17">
        <v>0.34499958100851003</v>
      </c>
      <c r="V10" s="17">
        <v>0.29545529106011997</v>
      </c>
      <c r="W10" s="17">
        <v>0.29624896598161998</v>
      </c>
      <c r="X10" s="17">
        <v>0.31762456143637602</v>
      </c>
      <c r="Y10" s="17">
        <v>0.30373915141914598</v>
      </c>
      <c r="Z10" s="17">
        <v>0.29594538423912198</v>
      </c>
      <c r="AA10" s="17">
        <v>0.317061717044064</v>
      </c>
      <c r="AB10" s="17">
        <v>0.30195620936457601</v>
      </c>
      <c r="AC10" s="17">
        <v>0.222266950304876</v>
      </c>
      <c r="AD10" s="17">
        <v>0.26084350810753898</v>
      </c>
      <c r="AE10" s="17"/>
      <c r="AF10" s="17">
        <v>0.35038212631333998</v>
      </c>
      <c r="AG10" s="17">
        <v>0.274936553834145</v>
      </c>
      <c r="AH10" s="17">
        <v>0.25364013373137201</v>
      </c>
      <c r="AI10" s="17"/>
      <c r="AJ10" s="17">
        <v>0.44418120948026402</v>
      </c>
      <c r="AK10" s="17">
        <v>0.24747470019491399</v>
      </c>
      <c r="AL10" s="17">
        <v>0.26153162611337999</v>
      </c>
      <c r="AM10" s="17">
        <v>0.227472411124202</v>
      </c>
      <c r="AN10" s="17">
        <v>0.21145363140652701</v>
      </c>
      <c r="AO10" s="17"/>
      <c r="AP10" s="17">
        <v>0.53416961382761197</v>
      </c>
      <c r="AQ10" s="17">
        <v>0.24582961165044601</v>
      </c>
      <c r="AR10" s="17">
        <v>0.31507974824194501</v>
      </c>
      <c r="AS10" s="17">
        <v>0.32738928376630699</v>
      </c>
      <c r="AT10" s="17">
        <v>0.24819298718546701</v>
      </c>
      <c r="AU10" s="17"/>
      <c r="AV10" s="17">
        <v>0.31676492681238</v>
      </c>
      <c r="AW10" s="17">
        <v>0.33039476303077198</v>
      </c>
      <c r="AX10" s="17">
        <v>0.29725190512682997</v>
      </c>
      <c r="AY10" s="17">
        <v>0.30189791484142697</v>
      </c>
      <c r="AZ10" s="17">
        <v>0.30113611831376902</v>
      </c>
    </row>
    <row r="11" spans="2:52">
      <c r="B11" s="18" t="s">
        <v>423</v>
      </c>
      <c r="C11" s="17">
        <v>0.110844384023618</v>
      </c>
      <c r="D11" s="17">
        <v>0.119829686484011</v>
      </c>
      <c r="E11" s="17">
        <v>0.101844871875443</v>
      </c>
      <c r="F11" s="17"/>
      <c r="G11" s="17">
        <v>8.9112793736909196E-2</v>
      </c>
      <c r="H11" s="17">
        <v>9.4527393228079098E-2</v>
      </c>
      <c r="I11" s="17">
        <v>0.11155036526891</v>
      </c>
      <c r="J11" s="17">
        <v>0.12295706115788101</v>
      </c>
      <c r="K11" s="17">
        <v>0.116323735373677</v>
      </c>
      <c r="L11" s="17">
        <v>0.12529922235516899</v>
      </c>
      <c r="M11" s="17"/>
      <c r="N11" s="17">
        <v>7.72950968550985E-2</v>
      </c>
      <c r="O11" s="17">
        <v>0.116653876917236</v>
      </c>
      <c r="P11" s="17">
        <v>0.122970754609297</v>
      </c>
      <c r="Q11" s="17">
        <v>0.129488887689796</v>
      </c>
      <c r="R11" s="17"/>
      <c r="S11" s="17">
        <v>0.111402732314379</v>
      </c>
      <c r="T11" s="17">
        <v>0.122039167977412</v>
      </c>
      <c r="U11" s="17">
        <v>5.0838491014073402E-2</v>
      </c>
      <c r="V11" s="17">
        <v>0.14228150168365999</v>
      </c>
      <c r="W11" s="17">
        <v>0.117340058822343</v>
      </c>
      <c r="X11" s="17">
        <v>0.116837226820682</v>
      </c>
      <c r="Y11" s="17">
        <v>0.11833962232992</v>
      </c>
      <c r="Z11" s="17">
        <v>9.5954496147774307E-2</v>
      </c>
      <c r="AA11" s="17">
        <v>7.3525684604461503E-2</v>
      </c>
      <c r="AB11" s="17">
        <v>0.119408311826388</v>
      </c>
      <c r="AC11" s="17">
        <v>0.13458623089785501</v>
      </c>
      <c r="AD11" s="17">
        <v>0.16336058397358</v>
      </c>
      <c r="AE11" s="17"/>
      <c r="AF11" s="17">
        <v>0.124066985633491</v>
      </c>
      <c r="AG11" s="17">
        <v>8.3543834823979299E-2</v>
      </c>
      <c r="AH11" s="17">
        <v>0.15901180799735001</v>
      </c>
      <c r="AI11" s="17"/>
      <c r="AJ11" s="17">
        <v>9.0415420136459396E-2</v>
      </c>
      <c r="AK11" s="17">
        <v>7.8940957255157096E-2</v>
      </c>
      <c r="AL11" s="17">
        <v>0.13811808053510499</v>
      </c>
      <c r="AM11" s="17">
        <v>0.35160217140762001</v>
      </c>
      <c r="AN11" s="17">
        <v>0.15859345828972099</v>
      </c>
      <c r="AO11" s="17"/>
      <c r="AP11" s="17">
        <v>7.2519522781284804E-2</v>
      </c>
      <c r="AQ11" s="17">
        <v>6.4671446058914894E-2</v>
      </c>
      <c r="AR11" s="17">
        <v>0.120928435188765</v>
      </c>
      <c r="AS11" s="17">
        <v>0.1996945463972</v>
      </c>
      <c r="AT11" s="17">
        <v>0.13444236943796201</v>
      </c>
      <c r="AU11" s="17"/>
      <c r="AV11" s="17">
        <v>0.119999745417503</v>
      </c>
      <c r="AW11" s="17">
        <v>0.12014014092189</v>
      </c>
      <c r="AX11" s="17">
        <v>9.2151533472309005E-2</v>
      </c>
      <c r="AY11" s="17">
        <v>7.9678448311946606E-2</v>
      </c>
      <c r="AZ11" s="17">
        <v>6.8886981388658799E-2</v>
      </c>
    </row>
    <row r="12" spans="2:52">
      <c r="B12" s="18" t="s">
        <v>107</v>
      </c>
      <c r="C12" s="19">
        <v>0.25154618055562999</v>
      </c>
      <c r="D12" s="19">
        <v>0.225702862938996</v>
      </c>
      <c r="E12" s="19">
        <v>0.27802602479633298</v>
      </c>
      <c r="F12" s="19"/>
      <c r="G12" s="19">
        <v>0.13287750730582701</v>
      </c>
      <c r="H12" s="19">
        <v>0.23396125943464</v>
      </c>
      <c r="I12" s="19">
        <v>0.244862534837582</v>
      </c>
      <c r="J12" s="19">
        <v>0.29616947795482201</v>
      </c>
      <c r="K12" s="19">
        <v>0.29601579666355499</v>
      </c>
      <c r="L12" s="19">
        <v>0.285260940468131</v>
      </c>
      <c r="M12" s="19"/>
      <c r="N12" s="19">
        <v>0.26777013545218897</v>
      </c>
      <c r="O12" s="19">
        <v>0.23295290335009899</v>
      </c>
      <c r="P12" s="19">
        <v>0.18866429413908101</v>
      </c>
      <c r="Q12" s="19">
        <v>0.31269853101220801</v>
      </c>
      <c r="R12" s="19"/>
      <c r="S12" s="19">
        <v>0.210169815626779</v>
      </c>
      <c r="T12" s="19">
        <v>0.25685469330313798</v>
      </c>
      <c r="U12" s="19">
        <v>0.23332332008187401</v>
      </c>
      <c r="V12" s="19">
        <v>0.266574808185016</v>
      </c>
      <c r="W12" s="19">
        <v>0.227702020011709</v>
      </c>
      <c r="X12" s="19">
        <v>0.24087123322314899</v>
      </c>
      <c r="Y12" s="19">
        <v>0.25262120160177498</v>
      </c>
      <c r="Z12" s="19">
        <v>0.26654181699427698</v>
      </c>
      <c r="AA12" s="19">
        <v>0.25035068455881698</v>
      </c>
      <c r="AB12" s="19">
        <v>0.26924760214306798</v>
      </c>
      <c r="AC12" s="19">
        <v>0.37092245907310201</v>
      </c>
      <c r="AD12" s="19">
        <v>0.240458095051684</v>
      </c>
      <c r="AE12" s="19"/>
      <c r="AF12" s="19">
        <v>0.259392873869704</v>
      </c>
      <c r="AG12" s="19">
        <v>0.229031943508298</v>
      </c>
      <c r="AH12" s="19">
        <v>0.33460871185508001</v>
      </c>
      <c r="AI12" s="19"/>
      <c r="AJ12" s="19">
        <v>0.21999308705526399</v>
      </c>
      <c r="AK12" s="19">
        <v>0.19317752683995601</v>
      </c>
      <c r="AL12" s="19">
        <v>0.26463128212960302</v>
      </c>
      <c r="AM12" s="19">
        <v>0.29121232594265101</v>
      </c>
      <c r="AN12" s="19">
        <v>0.39148512085625697</v>
      </c>
      <c r="AO12" s="19"/>
      <c r="AP12" s="19">
        <v>0.17706814467315499</v>
      </c>
      <c r="AQ12" s="19">
        <v>0.21601831992363499</v>
      </c>
      <c r="AR12" s="19">
        <v>0.23016909124451701</v>
      </c>
      <c r="AS12" s="19">
        <v>0.230351753596444</v>
      </c>
      <c r="AT12" s="19">
        <v>0.457191297990241</v>
      </c>
      <c r="AU12" s="19"/>
      <c r="AV12" s="19">
        <v>0.28875693763896498</v>
      </c>
      <c r="AW12" s="19">
        <v>0.216792015660485</v>
      </c>
      <c r="AX12" s="19">
        <v>0.246846860500997</v>
      </c>
      <c r="AY12" s="19">
        <v>0.24207824951444201</v>
      </c>
      <c r="AZ12" s="19">
        <v>0.22590657241083101</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2059</v>
      </c>
      <c r="D7" s="10">
        <v>1003</v>
      </c>
      <c r="E7" s="10">
        <v>1046</v>
      </c>
      <c r="F7" s="10"/>
      <c r="G7" s="10">
        <v>264</v>
      </c>
      <c r="H7" s="10">
        <v>329</v>
      </c>
      <c r="I7" s="10">
        <v>367</v>
      </c>
      <c r="J7" s="10">
        <v>353</v>
      </c>
      <c r="K7" s="10">
        <v>300</v>
      </c>
      <c r="L7" s="10">
        <v>446</v>
      </c>
      <c r="M7" s="10"/>
      <c r="N7" s="10">
        <v>629</v>
      </c>
      <c r="O7" s="10">
        <v>568</v>
      </c>
      <c r="P7" s="10">
        <v>369</v>
      </c>
      <c r="Q7" s="10">
        <v>484</v>
      </c>
      <c r="R7" s="10"/>
      <c r="S7" s="10">
        <v>283</v>
      </c>
      <c r="T7" s="10">
        <v>294</v>
      </c>
      <c r="U7" s="10">
        <v>166</v>
      </c>
      <c r="V7" s="10">
        <v>173</v>
      </c>
      <c r="W7" s="10">
        <v>167</v>
      </c>
      <c r="X7" s="10">
        <v>169</v>
      </c>
      <c r="Y7" s="10">
        <v>178</v>
      </c>
      <c r="Z7" s="10">
        <v>102</v>
      </c>
      <c r="AA7" s="10">
        <v>231</v>
      </c>
      <c r="AB7" s="10">
        <v>138</v>
      </c>
      <c r="AC7" s="10">
        <v>100</v>
      </c>
      <c r="AD7" s="10">
        <v>58</v>
      </c>
      <c r="AE7" s="10"/>
      <c r="AF7" s="10">
        <v>683</v>
      </c>
      <c r="AG7" s="10">
        <v>840</v>
      </c>
      <c r="AH7" s="10">
        <v>339</v>
      </c>
      <c r="AI7" s="10"/>
      <c r="AJ7" s="10">
        <v>720</v>
      </c>
      <c r="AK7" s="10">
        <v>580</v>
      </c>
      <c r="AL7" s="10">
        <v>135</v>
      </c>
      <c r="AM7" s="10">
        <v>27</v>
      </c>
      <c r="AN7" s="10">
        <v>302</v>
      </c>
      <c r="AO7" s="10"/>
      <c r="AP7" s="10">
        <v>393</v>
      </c>
      <c r="AQ7" s="10">
        <v>775</v>
      </c>
      <c r="AR7" s="10">
        <v>160</v>
      </c>
      <c r="AS7" s="10">
        <v>238</v>
      </c>
      <c r="AT7" s="10">
        <v>193</v>
      </c>
      <c r="AU7" s="10"/>
      <c r="AV7" s="10">
        <v>537</v>
      </c>
      <c r="AW7" s="10">
        <v>441</v>
      </c>
      <c r="AX7" s="10">
        <v>541</v>
      </c>
      <c r="AY7" s="10">
        <v>240</v>
      </c>
      <c r="AZ7" s="10">
        <v>28</v>
      </c>
    </row>
    <row r="8" spans="2:52" ht="30" customHeight="1">
      <c r="B8" s="11" t="s">
        <v>68</v>
      </c>
      <c r="C8" s="11">
        <v>2052</v>
      </c>
      <c r="D8" s="11">
        <v>978</v>
      </c>
      <c r="E8" s="11">
        <v>1064</v>
      </c>
      <c r="F8" s="11"/>
      <c r="G8" s="11">
        <v>287</v>
      </c>
      <c r="H8" s="11">
        <v>335</v>
      </c>
      <c r="I8" s="11">
        <v>355</v>
      </c>
      <c r="J8" s="11">
        <v>350</v>
      </c>
      <c r="K8" s="11">
        <v>292</v>
      </c>
      <c r="L8" s="11">
        <v>434</v>
      </c>
      <c r="M8" s="11"/>
      <c r="N8" s="11">
        <v>572</v>
      </c>
      <c r="O8" s="11">
        <v>518</v>
      </c>
      <c r="P8" s="11">
        <v>432</v>
      </c>
      <c r="Q8" s="11">
        <v>521</v>
      </c>
      <c r="R8" s="11"/>
      <c r="S8" s="11">
        <v>288</v>
      </c>
      <c r="T8" s="11">
        <v>273</v>
      </c>
      <c r="U8" s="11">
        <v>160</v>
      </c>
      <c r="V8" s="11">
        <v>170</v>
      </c>
      <c r="W8" s="11">
        <v>159</v>
      </c>
      <c r="X8" s="11">
        <v>174</v>
      </c>
      <c r="Y8" s="11">
        <v>164</v>
      </c>
      <c r="Z8" s="11">
        <v>93</v>
      </c>
      <c r="AA8" s="11">
        <v>224</v>
      </c>
      <c r="AB8" s="11">
        <v>178</v>
      </c>
      <c r="AC8" s="11">
        <v>105</v>
      </c>
      <c r="AD8" s="11">
        <v>65</v>
      </c>
      <c r="AE8" s="11"/>
      <c r="AF8" s="11">
        <v>672</v>
      </c>
      <c r="AG8" s="11">
        <v>827</v>
      </c>
      <c r="AH8" s="11">
        <v>344</v>
      </c>
      <c r="AI8" s="11"/>
      <c r="AJ8" s="11">
        <v>697</v>
      </c>
      <c r="AK8" s="11">
        <v>573</v>
      </c>
      <c r="AL8" s="11">
        <v>130</v>
      </c>
      <c r="AM8" s="11">
        <v>26</v>
      </c>
      <c r="AN8" s="11">
        <v>310</v>
      </c>
      <c r="AO8" s="11"/>
      <c r="AP8" s="11">
        <v>379</v>
      </c>
      <c r="AQ8" s="11">
        <v>779</v>
      </c>
      <c r="AR8" s="11">
        <v>154</v>
      </c>
      <c r="AS8" s="11">
        <v>235</v>
      </c>
      <c r="AT8" s="11">
        <v>191</v>
      </c>
      <c r="AU8" s="11"/>
      <c r="AV8" s="11">
        <v>548</v>
      </c>
      <c r="AW8" s="11">
        <v>452</v>
      </c>
      <c r="AX8" s="11">
        <v>529</v>
      </c>
      <c r="AY8" s="11">
        <v>228</v>
      </c>
      <c r="AZ8" s="11">
        <v>23</v>
      </c>
    </row>
    <row r="9" spans="2:52" ht="30">
      <c r="B9" s="18" t="s">
        <v>421</v>
      </c>
      <c r="C9" s="17">
        <v>0.23292076109990001</v>
      </c>
      <c r="D9" s="17">
        <v>0.24977810388726401</v>
      </c>
      <c r="E9" s="17">
        <v>0.21966273250123899</v>
      </c>
      <c r="F9" s="17"/>
      <c r="G9" s="17">
        <v>0.30144647051116702</v>
      </c>
      <c r="H9" s="17">
        <v>0.30141320916435999</v>
      </c>
      <c r="I9" s="17">
        <v>0.249646524822356</v>
      </c>
      <c r="J9" s="17">
        <v>0.21765114009959499</v>
      </c>
      <c r="K9" s="17">
        <v>0.228069243573223</v>
      </c>
      <c r="L9" s="17">
        <v>0.13672152471433899</v>
      </c>
      <c r="M9" s="17"/>
      <c r="N9" s="17">
        <v>0.25914176837493602</v>
      </c>
      <c r="O9" s="17">
        <v>0.21144305908147801</v>
      </c>
      <c r="P9" s="17">
        <v>0.247158552101437</v>
      </c>
      <c r="Q9" s="17">
        <v>0.21579336805069799</v>
      </c>
      <c r="R9" s="17"/>
      <c r="S9" s="17">
        <v>0.26228789841251099</v>
      </c>
      <c r="T9" s="17">
        <v>0.20910037557137601</v>
      </c>
      <c r="U9" s="17">
        <v>0.24063302203318099</v>
      </c>
      <c r="V9" s="17">
        <v>0.21816817013322101</v>
      </c>
      <c r="W9" s="17">
        <v>0.25763240187700098</v>
      </c>
      <c r="X9" s="17">
        <v>0.25343626676722097</v>
      </c>
      <c r="Y9" s="17">
        <v>0.25067656450313902</v>
      </c>
      <c r="Z9" s="17">
        <v>0.20797197350292199</v>
      </c>
      <c r="AA9" s="17">
        <v>0.25232290215255998</v>
      </c>
      <c r="AB9" s="17">
        <v>0.164534165246049</v>
      </c>
      <c r="AC9" s="17">
        <v>0.19795469082790099</v>
      </c>
      <c r="AD9" s="17">
        <v>0.27478428670848498</v>
      </c>
      <c r="AE9" s="17"/>
      <c r="AF9" s="17">
        <v>0.208429899117797</v>
      </c>
      <c r="AG9" s="17">
        <v>0.27032904884839498</v>
      </c>
      <c r="AH9" s="17">
        <v>0.174196839273805</v>
      </c>
      <c r="AI9" s="17"/>
      <c r="AJ9" s="17">
        <v>0.17895004261733799</v>
      </c>
      <c r="AK9" s="17">
        <v>0.353965112172273</v>
      </c>
      <c r="AL9" s="17">
        <v>0.22501101147810401</v>
      </c>
      <c r="AM9" s="17">
        <v>0.30230753316722198</v>
      </c>
      <c r="AN9" s="17">
        <v>0.16794440053561799</v>
      </c>
      <c r="AO9" s="17"/>
      <c r="AP9" s="17">
        <v>0.15166204151667101</v>
      </c>
      <c r="AQ9" s="17">
        <v>0.32051192883433699</v>
      </c>
      <c r="AR9" s="17">
        <v>0.27341685734771498</v>
      </c>
      <c r="AS9" s="17">
        <v>0.198458244422619</v>
      </c>
      <c r="AT9" s="17">
        <v>0.121378297127335</v>
      </c>
      <c r="AU9" s="17"/>
      <c r="AV9" s="17">
        <v>0.19672655805646699</v>
      </c>
      <c r="AW9" s="17">
        <v>0.23711427979977201</v>
      </c>
      <c r="AX9" s="17">
        <v>0.23909562893363301</v>
      </c>
      <c r="AY9" s="17">
        <v>0.27245449929191701</v>
      </c>
      <c r="AZ9" s="17">
        <v>0.54977820889958695</v>
      </c>
    </row>
    <row r="10" spans="2:52" ht="30">
      <c r="B10" s="18" t="s">
        <v>422</v>
      </c>
      <c r="C10" s="17">
        <v>0.38144220840009602</v>
      </c>
      <c r="D10" s="17">
        <v>0.40266194207089001</v>
      </c>
      <c r="E10" s="17">
        <v>0.362961619293723</v>
      </c>
      <c r="F10" s="17"/>
      <c r="G10" s="17">
        <v>0.36861255583498398</v>
      </c>
      <c r="H10" s="17">
        <v>0.35642454634328202</v>
      </c>
      <c r="I10" s="17">
        <v>0.31007617137413401</v>
      </c>
      <c r="J10" s="17">
        <v>0.39996323583753002</v>
      </c>
      <c r="K10" s="17">
        <v>0.39792214013070298</v>
      </c>
      <c r="L10" s="17">
        <v>0.44151446286365198</v>
      </c>
      <c r="M10" s="17"/>
      <c r="N10" s="17">
        <v>0.42482469214993901</v>
      </c>
      <c r="O10" s="17">
        <v>0.40444210187774199</v>
      </c>
      <c r="P10" s="17">
        <v>0.35758424484413698</v>
      </c>
      <c r="Q10" s="17">
        <v>0.32782301087079802</v>
      </c>
      <c r="R10" s="17"/>
      <c r="S10" s="17">
        <v>0.38618445151504599</v>
      </c>
      <c r="T10" s="17">
        <v>0.40625901274381798</v>
      </c>
      <c r="U10" s="17">
        <v>0.37202172422031399</v>
      </c>
      <c r="V10" s="17">
        <v>0.36509461352599099</v>
      </c>
      <c r="W10" s="17">
        <v>0.38349955161956401</v>
      </c>
      <c r="X10" s="17">
        <v>0.34541492979538402</v>
      </c>
      <c r="Y10" s="17">
        <v>0.35943534301387398</v>
      </c>
      <c r="Z10" s="17">
        <v>0.368601282307567</v>
      </c>
      <c r="AA10" s="17">
        <v>0.38311031704516102</v>
      </c>
      <c r="AB10" s="17">
        <v>0.40875152786670998</v>
      </c>
      <c r="AC10" s="17">
        <v>0.426111956841708</v>
      </c>
      <c r="AD10" s="17">
        <v>0.33461638517077702</v>
      </c>
      <c r="AE10" s="17"/>
      <c r="AF10" s="17">
        <v>0.41822657162492399</v>
      </c>
      <c r="AG10" s="17">
        <v>0.393228022064678</v>
      </c>
      <c r="AH10" s="17">
        <v>0.31080248343471001</v>
      </c>
      <c r="AI10" s="17"/>
      <c r="AJ10" s="17">
        <v>0.499931912444949</v>
      </c>
      <c r="AK10" s="17">
        <v>0.29894733595019601</v>
      </c>
      <c r="AL10" s="17">
        <v>0.47782260496350998</v>
      </c>
      <c r="AM10" s="17">
        <v>0.21531339016324699</v>
      </c>
      <c r="AN10" s="17">
        <v>0.29261184116030498</v>
      </c>
      <c r="AO10" s="17"/>
      <c r="AP10" s="17">
        <v>0.59657880012047604</v>
      </c>
      <c r="AQ10" s="17">
        <v>0.32390154379938302</v>
      </c>
      <c r="AR10" s="17">
        <v>0.407904803121176</v>
      </c>
      <c r="AS10" s="17">
        <v>0.40413557362906699</v>
      </c>
      <c r="AT10" s="17">
        <v>0.27009445879487898</v>
      </c>
      <c r="AU10" s="17"/>
      <c r="AV10" s="17">
        <v>0.37436928288674898</v>
      </c>
      <c r="AW10" s="17">
        <v>0.364179476308648</v>
      </c>
      <c r="AX10" s="17">
        <v>0.40070857376882102</v>
      </c>
      <c r="AY10" s="17">
        <v>0.39254125339414597</v>
      </c>
      <c r="AZ10" s="17">
        <v>0.32070789205406902</v>
      </c>
    </row>
    <row r="11" spans="2:52">
      <c r="B11" s="18" t="s">
        <v>423</v>
      </c>
      <c r="C11" s="17">
        <v>0.117151528099805</v>
      </c>
      <c r="D11" s="17">
        <v>0.11189850975389801</v>
      </c>
      <c r="E11" s="17">
        <v>0.12063266142750501</v>
      </c>
      <c r="F11" s="17"/>
      <c r="G11" s="17">
        <v>0.146586960509721</v>
      </c>
      <c r="H11" s="17">
        <v>9.1243643299319804E-2</v>
      </c>
      <c r="I11" s="17">
        <v>0.124572181973095</v>
      </c>
      <c r="J11" s="17">
        <v>0.12375540580491701</v>
      </c>
      <c r="K11" s="17">
        <v>0.12317357204825299</v>
      </c>
      <c r="L11" s="17">
        <v>0.10225265795887301</v>
      </c>
      <c r="M11" s="17"/>
      <c r="N11" s="17">
        <v>8.4520625402279406E-2</v>
      </c>
      <c r="O11" s="17">
        <v>9.8934866770029897E-2</v>
      </c>
      <c r="P11" s="17">
        <v>0.13280133645365</v>
      </c>
      <c r="Q11" s="17">
        <v>0.15827644066163499</v>
      </c>
      <c r="R11" s="17"/>
      <c r="S11" s="17">
        <v>9.8870368934603006E-2</v>
      </c>
      <c r="T11" s="17">
        <v>0.12733449796053101</v>
      </c>
      <c r="U11" s="17">
        <v>0.10217734395085699</v>
      </c>
      <c r="V11" s="17">
        <v>0.121400651951783</v>
      </c>
      <c r="W11" s="17">
        <v>0.12571665306532501</v>
      </c>
      <c r="X11" s="17">
        <v>0.12824704871803</v>
      </c>
      <c r="Y11" s="17">
        <v>0.12976045805026001</v>
      </c>
      <c r="Z11" s="17">
        <v>0.13730467110664499</v>
      </c>
      <c r="AA11" s="17">
        <v>0.11212165740203101</v>
      </c>
      <c r="AB11" s="17">
        <v>0.14382574578064</v>
      </c>
      <c r="AC11" s="17">
        <v>7.3291172687089595E-2</v>
      </c>
      <c r="AD11" s="17">
        <v>8.4875246870048701E-2</v>
      </c>
      <c r="AE11" s="17"/>
      <c r="AF11" s="17">
        <v>0.11188291944136899</v>
      </c>
      <c r="AG11" s="17">
        <v>9.9328032062972901E-2</v>
      </c>
      <c r="AH11" s="17">
        <v>0.16969881522856101</v>
      </c>
      <c r="AI11" s="17"/>
      <c r="AJ11" s="17">
        <v>9.4285643089401003E-2</v>
      </c>
      <c r="AK11" s="17">
        <v>0.10260618969513</v>
      </c>
      <c r="AL11" s="17">
        <v>8.54094829708308E-2</v>
      </c>
      <c r="AM11" s="17">
        <v>0.20138670720972199</v>
      </c>
      <c r="AN11" s="17">
        <v>0.151144689937353</v>
      </c>
      <c r="AO11" s="17"/>
      <c r="AP11" s="17">
        <v>5.04483732140657E-2</v>
      </c>
      <c r="AQ11" s="17">
        <v>9.6340726371402993E-2</v>
      </c>
      <c r="AR11" s="17">
        <v>0.124862398905266</v>
      </c>
      <c r="AS11" s="17">
        <v>0.15998896453906</v>
      </c>
      <c r="AT11" s="17">
        <v>0.140390413361733</v>
      </c>
      <c r="AU11" s="17"/>
      <c r="AV11" s="17">
        <v>0.134943239892968</v>
      </c>
      <c r="AW11" s="17">
        <v>0.115143996333388</v>
      </c>
      <c r="AX11" s="17">
        <v>9.9606091648544004E-2</v>
      </c>
      <c r="AY11" s="17">
        <v>0.10123079347345799</v>
      </c>
      <c r="AZ11" s="17">
        <v>0.104392564019444</v>
      </c>
    </row>
    <row r="12" spans="2:52">
      <c r="B12" s="18" t="s">
        <v>107</v>
      </c>
      <c r="C12" s="19">
        <v>0.26848550240020003</v>
      </c>
      <c r="D12" s="19">
        <v>0.235661444287948</v>
      </c>
      <c r="E12" s="19">
        <v>0.29674298677753203</v>
      </c>
      <c r="F12" s="19"/>
      <c r="G12" s="19">
        <v>0.183354013144127</v>
      </c>
      <c r="H12" s="19">
        <v>0.25091860119303799</v>
      </c>
      <c r="I12" s="19">
        <v>0.31570512183041399</v>
      </c>
      <c r="J12" s="19">
        <v>0.25863021825795701</v>
      </c>
      <c r="K12" s="19">
        <v>0.25083504424782099</v>
      </c>
      <c r="L12" s="19">
        <v>0.319511354463136</v>
      </c>
      <c r="M12" s="19"/>
      <c r="N12" s="19">
        <v>0.23151291407284599</v>
      </c>
      <c r="O12" s="19">
        <v>0.28517997227074998</v>
      </c>
      <c r="P12" s="19">
        <v>0.26245586660077602</v>
      </c>
      <c r="Q12" s="19">
        <v>0.29810718041686801</v>
      </c>
      <c r="R12" s="19"/>
      <c r="S12" s="19">
        <v>0.25265728113783997</v>
      </c>
      <c r="T12" s="19">
        <v>0.25730611372427398</v>
      </c>
      <c r="U12" s="19">
        <v>0.28516790979564699</v>
      </c>
      <c r="V12" s="19">
        <v>0.29533656438900502</v>
      </c>
      <c r="W12" s="19">
        <v>0.23315139343811001</v>
      </c>
      <c r="X12" s="19">
        <v>0.27290175471936401</v>
      </c>
      <c r="Y12" s="19">
        <v>0.26012763443272802</v>
      </c>
      <c r="Z12" s="19">
        <v>0.28612207308286602</v>
      </c>
      <c r="AA12" s="19">
        <v>0.25244512340024799</v>
      </c>
      <c r="AB12" s="19">
        <v>0.28288856110660099</v>
      </c>
      <c r="AC12" s="19">
        <v>0.30264217964330098</v>
      </c>
      <c r="AD12" s="19">
        <v>0.30572408125069001</v>
      </c>
      <c r="AE12" s="19"/>
      <c r="AF12" s="19">
        <v>0.26146060981591002</v>
      </c>
      <c r="AG12" s="19">
        <v>0.237114897023954</v>
      </c>
      <c r="AH12" s="19">
        <v>0.34530186206292501</v>
      </c>
      <c r="AI12" s="19"/>
      <c r="AJ12" s="19">
        <v>0.22683240184831299</v>
      </c>
      <c r="AK12" s="19">
        <v>0.24448136218239999</v>
      </c>
      <c r="AL12" s="19">
        <v>0.211756900587555</v>
      </c>
      <c r="AM12" s="19">
        <v>0.28099236945980999</v>
      </c>
      <c r="AN12" s="19">
        <v>0.38829906836672501</v>
      </c>
      <c r="AO12" s="19"/>
      <c r="AP12" s="19">
        <v>0.201310785148787</v>
      </c>
      <c r="AQ12" s="19">
        <v>0.25924580099487698</v>
      </c>
      <c r="AR12" s="19">
        <v>0.19381594062584301</v>
      </c>
      <c r="AS12" s="19">
        <v>0.237417217409255</v>
      </c>
      <c r="AT12" s="19">
        <v>0.468136830716053</v>
      </c>
      <c r="AU12" s="19"/>
      <c r="AV12" s="19">
        <v>0.293960919163816</v>
      </c>
      <c r="AW12" s="19">
        <v>0.28356224755819198</v>
      </c>
      <c r="AX12" s="19">
        <v>0.26058970564900202</v>
      </c>
      <c r="AY12" s="19">
        <v>0.23377345384047901</v>
      </c>
      <c r="AZ12" s="19">
        <v>2.5121335026900601E-2</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1361</v>
      </c>
      <c r="D7" s="10">
        <v>662</v>
      </c>
      <c r="E7" s="10">
        <v>694</v>
      </c>
      <c r="F7" s="10"/>
      <c r="G7" s="10">
        <v>170</v>
      </c>
      <c r="H7" s="10">
        <v>219</v>
      </c>
      <c r="I7" s="10">
        <v>236</v>
      </c>
      <c r="J7" s="10">
        <v>229</v>
      </c>
      <c r="K7" s="10">
        <v>183</v>
      </c>
      <c r="L7" s="10">
        <v>324</v>
      </c>
      <c r="M7" s="10"/>
      <c r="N7" s="10">
        <v>411</v>
      </c>
      <c r="O7" s="10">
        <v>394</v>
      </c>
      <c r="P7" s="10">
        <v>245</v>
      </c>
      <c r="Q7" s="10">
        <v>306</v>
      </c>
      <c r="R7" s="10"/>
      <c r="S7" s="10">
        <v>171</v>
      </c>
      <c r="T7" s="10">
        <v>193</v>
      </c>
      <c r="U7" s="10">
        <v>125</v>
      </c>
      <c r="V7" s="10">
        <v>115</v>
      </c>
      <c r="W7" s="10">
        <v>109</v>
      </c>
      <c r="X7" s="10">
        <v>122</v>
      </c>
      <c r="Y7" s="10">
        <v>105</v>
      </c>
      <c r="Z7" s="10">
        <v>67</v>
      </c>
      <c r="AA7" s="10">
        <v>149</v>
      </c>
      <c r="AB7" s="10">
        <v>98</v>
      </c>
      <c r="AC7" s="10">
        <v>69</v>
      </c>
      <c r="AD7" s="10">
        <v>38</v>
      </c>
      <c r="AE7" s="10"/>
      <c r="AF7" s="10">
        <v>466</v>
      </c>
      <c r="AG7" s="10">
        <v>560</v>
      </c>
      <c r="AH7" s="10">
        <v>215</v>
      </c>
      <c r="AI7" s="10"/>
      <c r="AJ7" s="10">
        <v>483</v>
      </c>
      <c r="AK7" s="10">
        <v>390</v>
      </c>
      <c r="AL7" s="10">
        <v>88</v>
      </c>
      <c r="AM7" s="10">
        <v>19</v>
      </c>
      <c r="AN7" s="10">
        <v>193</v>
      </c>
      <c r="AO7" s="10"/>
      <c r="AP7" s="10">
        <v>293</v>
      </c>
      <c r="AQ7" s="10">
        <v>503</v>
      </c>
      <c r="AR7" s="10">
        <v>92</v>
      </c>
      <c r="AS7" s="10">
        <v>154</v>
      </c>
      <c r="AT7" s="10">
        <v>122</v>
      </c>
      <c r="AU7" s="10"/>
      <c r="AV7" s="10">
        <v>350</v>
      </c>
      <c r="AW7" s="10">
        <v>280</v>
      </c>
      <c r="AX7" s="10">
        <v>392</v>
      </c>
      <c r="AY7" s="10">
        <v>136</v>
      </c>
      <c r="AZ7" s="10">
        <v>25</v>
      </c>
    </row>
    <row r="8" spans="2:52" ht="30" customHeight="1">
      <c r="B8" s="11" t="s">
        <v>68</v>
      </c>
      <c r="C8" s="11">
        <v>1364</v>
      </c>
      <c r="D8" s="11">
        <v>653</v>
      </c>
      <c r="E8" s="11">
        <v>705</v>
      </c>
      <c r="F8" s="11"/>
      <c r="G8" s="11">
        <v>186</v>
      </c>
      <c r="H8" s="11">
        <v>223</v>
      </c>
      <c r="I8" s="11">
        <v>229</v>
      </c>
      <c r="J8" s="11">
        <v>230</v>
      </c>
      <c r="K8" s="11">
        <v>178</v>
      </c>
      <c r="L8" s="11">
        <v>318</v>
      </c>
      <c r="M8" s="11"/>
      <c r="N8" s="11">
        <v>374</v>
      </c>
      <c r="O8" s="11">
        <v>362</v>
      </c>
      <c r="P8" s="11">
        <v>293</v>
      </c>
      <c r="Q8" s="11">
        <v>330</v>
      </c>
      <c r="R8" s="11"/>
      <c r="S8" s="11">
        <v>177</v>
      </c>
      <c r="T8" s="11">
        <v>181</v>
      </c>
      <c r="U8" s="11">
        <v>122</v>
      </c>
      <c r="V8" s="11">
        <v>113</v>
      </c>
      <c r="W8" s="11">
        <v>103</v>
      </c>
      <c r="X8" s="11">
        <v>124</v>
      </c>
      <c r="Y8" s="11">
        <v>98</v>
      </c>
      <c r="Z8" s="11">
        <v>61</v>
      </c>
      <c r="AA8" s="11">
        <v>144</v>
      </c>
      <c r="AB8" s="11">
        <v>128</v>
      </c>
      <c r="AC8" s="11">
        <v>71</v>
      </c>
      <c r="AD8" s="11">
        <v>44</v>
      </c>
      <c r="AE8" s="11"/>
      <c r="AF8" s="11">
        <v>463</v>
      </c>
      <c r="AG8" s="11">
        <v>553</v>
      </c>
      <c r="AH8" s="11">
        <v>221</v>
      </c>
      <c r="AI8" s="11"/>
      <c r="AJ8" s="11">
        <v>471</v>
      </c>
      <c r="AK8" s="11">
        <v>388</v>
      </c>
      <c r="AL8" s="11">
        <v>85</v>
      </c>
      <c r="AM8" s="11">
        <v>19</v>
      </c>
      <c r="AN8" s="11">
        <v>198</v>
      </c>
      <c r="AO8" s="11"/>
      <c r="AP8" s="11">
        <v>286</v>
      </c>
      <c r="AQ8" s="11">
        <v>508</v>
      </c>
      <c r="AR8" s="11">
        <v>89</v>
      </c>
      <c r="AS8" s="11">
        <v>152</v>
      </c>
      <c r="AT8" s="11">
        <v>122</v>
      </c>
      <c r="AU8" s="11"/>
      <c r="AV8" s="11">
        <v>359</v>
      </c>
      <c r="AW8" s="11">
        <v>290</v>
      </c>
      <c r="AX8" s="11">
        <v>384</v>
      </c>
      <c r="AY8" s="11">
        <v>132</v>
      </c>
      <c r="AZ8" s="11">
        <v>21</v>
      </c>
    </row>
    <row r="9" spans="2:52" ht="30">
      <c r="B9" s="18" t="s">
        <v>421</v>
      </c>
      <c r="C9" s="17">
        <v>0.37101323639725498</v>
      </c>
      <c r="D9" s="17">
        <v>0.37914670904745301</v>
      </c>
      <c r="E9" s="17">
        <v>0.36495001286719397</v>
      </c>
      <c r="F9" s="17"/>
      <c r="G9" s="17">
        <v>0.41048055519730903</v>
      </c>
      <c r="H9" s="17">
        <v>0.367894185078601</v>
      </c>
      <c r="I9" s="17">
        <v>0.34140160236950901</v>
      </c>
      <c r="J9" s="17">
        <v>0.35063092943853902</v>
      </c>
      <c r="K9" s="17">
        <v>0.35448479792210602</v>
      </c>
      <c r="L9" s="17">
        <v>0.39536936560009001</v>
      </c>
      <c r="M9" s="17"/>
      <c r="N9" s="17">
        <v>0.40719164061323698</v>
      </c>
      <c r="O9" s="17">
        <v>0.352942471441619</v>
      </c>
      <c r="P9" s="17">
        <v>0.36232651583855602</v>
      </c>
      <c r="Q9" s="17">
        <v>0.35405337479330701</v>
      </c>
      <c r="R9" s="17"/>
      <c r="S9" s="17">
        <v>0.424083879966074</v>
      </c>
      <c r="T9" s="17">
        <v>0.35135778089185599</v>
      </c>
      <c r="U9" s="17">
        <v>0.34002328977672702</v>
      </c>
      <c r="V9" s="17">
        <v>0.32277692499532201</v>
      </c>
      <c r="W9" s="17">
        <v>0.359023898652297</v>
      </c>
      <c r="X9" s="17">
        <v>0.34757124173205201</v>
      </c>
      <c r="Y9" s="17">
        <v>0.380867783272684</v>
      </c>
      <c r="Z9" s="17">
        <v>0.45006906802858598</v>
      </c>
      <c r="AA9" s="17">
        <v>0.341398001649098</v>
      </c>
      <c r="AB9" s="17">
        <v>0.434589832474365</v>
      </c>
      <c r="AC9" s="17">
        <v>0.31262063909584598</v>
      </c>
      <c r="AD9" s="17">
        <v>0.41482037366455399</v>
      </c>
      <c r="AE9" s="17"/>
      <c r="AF9" s="17">
        <v>0.337511837121308</v>
      </c>
      <c r="AG9" s="17">
        <v>0.41313036288301203</v>
      </c>
      <c r="AH9" s="17">
        <v>0.32979419165571999</v>
      </c>
      <c r="AI9" s="17"/>
      <c r="AJ9" s="17">
        <v>0.33714181074755301</v>
      </c>
      <c r="AK9" s="17">
        <v>0.465574847092805</v>
      </c>
      <c r="AL9" s="17">
        <v>0.38635798440947999</v>
      </c>
      <c r="AM9" s="17">
        <v>0.27790685542339999</v>
      </c>
      <c r="AN9" s="17">
        <v>0.269551834425726</v>
      </c>
      <c r="AO9" s="17"/>
      <c r="AP9" s="17">
        <v>0.31218993372866799</v>
      </c>
      <c r="AQ9" s="17">
        <v>0.48215310653516802</v>
      </c>
      <c r="AR9" s="17">
        <v>0.40511359473874597</v>
      </c>
      <c r="AS9" s="17">
        <v>0.29336990969232402</v>
      </c>
      <c r="AT9" s="17">
        <v>0.25798398560125302</v>
      </c>
      <c r="AU9" s="17"/>
      <c r="AV9" s="17">
        <v>0.31258752225651798</v>
      </c>
      <c r="AW9" s="17">
        <v>0.40302888681973498</v>
      </c>
      <c r="AX9" s="17">
        <v>0.37554007651842802</v>
      </c>
      <c r="AY9" s="17">
        <v>0.475720084705826</v>
      </c>
      <c r="AZ9" s="17">
        <v>0.245584095385082</v>
      </c>
    </row>
    <row r="10" spans="2:52" ht="30">
      <c r="B10" s="18" t="s">
        <v>422</v>
      </c>
      <c r="C10" s="17">
        <v>0.272526666602879</v>
      </c>
      <c r="D10" s="17">
        <v>0.271410196944602</v>
      </c>
      <c r="E10" s="17">
        <v>0.27437351080946398</v>
      </c>
      <c r="F10" s="17"/>
      <c r="G10" s="17">
        <v>0.28824151011858601</v>
      </c>
      <c r="H10" s="17">
        <v>0.28613615881652299</v>
      </c>
      <c r="I10" s="17">
        <v>0.26155235287349299</v>
      </c>
      <c r="J10" s="17">
        <v>0.26222846150629803</v>
      </c>
      <c r="K10" s="17">
        <v>0.27306025613476598</v>
      </c>
      <c r="L10" s="17">
        <v>0.26884005682700901</v>
      </c>
      <c r="M10" s="17"/>
      <c r="N10" s="17">
        <v>0.29721811402411602</v>
      </c>
      <c r="O10" s="17">
        <v>0.278757442802891</v>
      </c>
      <c r="P10" s="17">
        <v>0.28234263609054699</v>
      </c>
      <c r="Q10" s="17">
        <v>0.230270595436878</v>
      </c>
      <c r="R10" s="17"/>
      <c r="S10" s="17">
        <v>0.24261509763271899</v>
      </c>
      <c r="T10" s="17">
        <v>0.24658875792395199</v>
      </c>
      <c r="U10" s="17">
        <v>0.30859899776765798</v>
      </c>
      <c r="V10" s="17">
        <v>0.302016757150322</v>
      </c>
      <c r="W10" s="17">
        <v>0.366455807023575</v>
      </c>
      <c r="X10" s="17">
        <v>0.29573824404897098</v>
      </c>
      <c r="Y10" s="17">
        <v>0.27205067735267102</v>
      </c>
      <c r="Z10" s="17">
        <v>0.245069362794757</v>
      </c>
      <c r="AA10" s="17">
        <v>0.33884590578030799</v>
      </c>
      <c r="AB10" s="17">
        <v>0.170814726773275</v>
      </c>
      <c r="AC10" s="17">
        <v>0.24011882457104899</v>
      </c>
      <c r="AD10" s="17">
        <v>0.210284979406169</v>
      </c>
      <c r="AE10" s="17"/>
      <c r="AF10" s="17">
        <v>0.306701707659296</v>
      </c>
      <c r="AG10" s="17">
        <v>0.27757952933672903</v>
      </c>
      <c r="AH10" s="17">
        <v>0.20054551101565199</v>
      </c>
      <c r="AI10" s="17"/>
      <c r="AJ10" s="17">
        <v>0.35930586139556497</v>
      </c>
      <c r="AK10" s="17">
        <v>0.234304463744963</v>
      </c>
      <c r="AL10" s="17">
        <v>0.27178795264516498</v>
      </c>
      <c r="AM10" s="17">
        <v>0.26871384457812802</v>
      </c>
      <c r="AN10" s="17">
        <v>0.185668190497148</v>
      </c>
      <c r="AO10" s="17"/>
      <c r="AP10" s="17">
        <v>0.45105137477295199</v>
      </c>
      <c r="AQ10" s="17">
        <v>0.224168345029571</v>
      </c>
      <c r="AR10" s="17">
        <v>0.26891136942029498</v>
      </c>
      <c r="AS10" s="17">
        <v>0.263539337898752</v>
      </c>
      <c r="AT10" s="17">
        <v>0.167312089260093</v>
      </c>
      <c r="AU10" s="17"/>
      <c r="AV10" s="17">
        <v>0.26971205036940898</v>
      </c>
      <c r="AW10" s="17">
        <v>0.27218749239172602</v>
      </c>
      <c r="AX10" s="17">
        <v>0.28403825137084998</v>
      </c>
      <c r="AY10" s="17">
        <v>0.24838674795857299</v>
      </c>
      <c r="AZ10" s="17">
        <v>0.43078460651017098</v>
      </c>
    </row>
    <row r="11" spans="2:52">
      <c r="B11" s="18" t="s">
        <v>423</v>
      </c>
      <c r="C11" s="17">
        <v>9.3665577618932697E-2</v>
      </c>
      <c r="D11" s="17">
        <v>0.121489119704678</v>
      </c>
      <c r="E11" s="17">
        <v>6.8599966970798995E-2</v>
      </c>
      <c r="F11" s="17"/>
      <c r="G11" s="17">
        <v>7.3158594110193098E-2</v>
      </c>
      <c r="H11" s="17">
        <v>8.8714169449952696E-2</v>
      </c>
      <c r="I11" s="17">
        <v>0.128049334557092</v>
      </c>
      <c r="J11" s="17">
        <v>9.7871380865289306E-2</v>
      </c>
      <c r="K11" s="17">
        <v>0.10725061029656199</v>
      </c>
      <c r="L11" s="17">
        <v>7.3763949348385399E-2</v>
      </c>
      <c r="M11" s="17"/>
      <c r="N11" s="17">
        <v>6.0675250218599298E-2</v>
      </c>
      <c r="O11" s="17">
        <v>7.4916682194950998E-2</v>
      </c>
      <c r="P11" s="17">
        <v>0.13156784543462699</v>
      </c>
      <c r="Q11" s="17">
        <v>0.119348110823484</v>
      </c>
      <c r="R11" s="17"/>
      <c r="S11" s="17">
        <v>7.11809934583265E-2</v>
      </c>
      <c r="T11" s="17">
        <v>0.114585276389672</v>
      </c>
      <c r="U11" s="17">
        <v>5.9321946108825498E-2</v>
      </c>
      <c r="V11" s="17">
        <v>0.101186419217678</v>
      </c>
      <c r="W11" s="17">
        <v>6.3830469877316304E-2</v>
      </c>
      <c r="X11" s="17">
        <v>0.10774627079313499</v>
      </c>
      <c r="Y11" s="17">
        <v>9.1302915119290201E-2</v>
      </c>
      <c r="Z11" s="17">
        <v>0.14506292554602801</v>
      </c>
      <c r="AA11" s="17">
        <v>6.5228489794175504E-2</v>
      </c>
      <c r="AB11" s="17">
        <v>0.13318277195071801</v>
      </c>
      <c r="AC11" s="17">
        <v>0.120219559423399</v>
      </c>
      <c r="AD11" s="17">
        <v>7.3404301875331895E-2</v>
      </c>
      <c r="AE11" s="17"/>
      <c r="AF11" s="17">
        <v>0.11329391441988899</v>
      </c>
      <c r="AG11" s="17">
        <v>6.8293731368876801E-2</v>
      </c>
      <c r="AH11" s="17">
        <v>0.11709877041906699</v>
      </c>
      <c r="AI11" s="17"/>
      <c r="AJ11" s="17">
        <v>7.7519851222990696E-2</v>
      </c>
      <c r="AK11" s="17">
        <v>8.4042057271352499E-2</v>
      </c>
      <c r="AL11" s="17">
        <v>7.8908642816576793E-2</v>
      </c>
      <c r="AM11" s="17">
        <v>0.206833685883828</v>
      </c>
      <c r="AN11" s="17">
        <v>0.117435772080847</v>
      </c>
      <c r="AO11" s="17"/>
      <c r="AP11" s="17">
        <v>4.79926706018644E-2</v>
      </c>
      <c r="AQ11" s="17">
        <v>6.7635780467518294E-2</v>
      </c>
      <c r="AR11" s="17">
        <v>3.9440518164625599E-2</v>
      </c>
      <c r="AS11" s="17">
        <v>0.20462315939206799</v>
      </c>
      <c r="AT11" s="17">
        <v>0.108769795939194</v>
      </c>
      <c r="AU11" s="17"/>
      <c r="AV11" s="17">
        <v>0.13712547674063399</v>
      </c>
      <c r="AW11" s="17">
        <v>8.0724716883618805E-2</v>
      </c>
      <c r="AX11" s="17">
        <v>9.4975746192730207E-2</v>
      </c>
      <c r="AY11" s="17">
        <v>2.0391980425233099E-2</v>
      </c>
      <c r="AZ11" s="17">
        <v>7.2680354416260001E-2</v>
      </c>
    </row>
    <row r="12" spans="2:52">
      <c r="B12" s="18" t="s">
        <v>61</v>
      </c>
      <c r="C12" s="19">
        <v>0.26279451938093301</v>
      </c>
      <c r="D12" s="19">
        <v>0.227953974303267</v>
      </c>
      <c r="E12" s="19">
        <v>0.29207650935254298</v>
      </c>
      <c r="F12" s="19"/>
      <c r="G12" s="19">
        <v>0.228119340573913</v>
      </c>
      <c r="H12" s="19">
        <v>0.25725548665492298</v>
      </c>
      <c r="I12" s="19">
        <v>0.26899671019990601</v>
      </c>
      <c r="J12" s="19">
        <v>0.28926922818987399</v>
      </c>
      <c r="K12" s="19">
        <v>0.26520433564656598</v>
      </c>
      <c r="L12" s="19">
        <v>0.262026628224516</v>
      </c>
      <c r="M12" s="19"/>
      <c r="N12" s="19">
        <v>0.23491499514404801</v>
      </c>
      <c r="O12" s="19">
        <v>0.29338340356053899</v>
      </c>
      <c r="P12" s="19">
        <v>0.223763002636271</v>
      </c>
      <c r="Q12" s="19">
        <v>0.29632791894632998</v>
      </c>
      <c r="R12" s="19"/>
      <c r="S12" s="19">
        <v>0.262120028942881</v>
      </c>
      <c r="T12" s="19">
        <v>0.28746818479451902</v>
      </c>
      <c r="U12" s="19">
        <v>0.29205576634678898</v>
      </c>
      <c r="V12" s="19">
        <v>0.27401989863667803</v>
      </c>
      <c r="W12" s="19">
        <v>0.210689824446811</v>
      </c>
      <c r="X12" s="19">
        <v>0.24894424342584301</v>
      </c>
      <c r="Y12" s="19">
        <v>0.25577862425535502</v>
      </c>
      <c r="Z12" s="19">
        <v>0.15979864363062901</v>
      </c>
      <c r="AA12" s="19">
        <v>0.254527602776419</v>
      </c>
      <c r="AB12" s="19">
        <v>0.26141266880164099</v>
      </c>
      <c r="AC12" s="19">
        <v>0.32704097690970602</v>
      </c>
      <c r="AD12" s="19">
        <v>0.30149034505394501</v>
      </c>
      <c r="AE12" s="19"/>
      <c r="AF12" s="19">
        <v>0.24249254079950699</v>
      </c>
      <c r="AG12" s="19">
        <v>0.240996376411382</v>
      </c>
      <c r="AH12" s="19">
        <v>0.352561526909561</v>
      </c>
      <c r="AI12" s="19"/>
      <c r="AJ12" s="19">
        <v>0.226032476633892</v>
      </c>
      <c r="AK12" s="19">
        <v>0.21607863189088</v>
      </c>
      <c r="AL12" s="19">
        <v>0.26294542012877797</v>
      </c>
      <c r="AM12" s="19">
        <v>0.24654561411464401</v>
      </c>
      <c r="AN12" s="19">
        <v>0.42734420299628001</v>
      </c>
      <c r="AO12" s="19"/>
      <c r="AP12" s="19">
        <v>0.18876602089651501</v>
      </c>
      <c r="AQ12" s="19">
        <v>0.226042767967743</v>
      </c>
      <c r="AR12" s="19">
        <v>0.28653451767633398</v>
      </c>
      <c r="AS12" s="19">
        <v>0.23846759301685599</v>
      </c>
      <c r="AT12" s="19">
        <v>0.46593412919946098</v>
      </c>
      <c r="AU12" s="19"/>
      <c r="AV12" s="19">
        <v>0.28057495063343901</v>
      </c>
      <c r="AW12" s="19">
        <v>0.24405890390491999</v>
      </c>
      <c r="AX12" s="19">
        <v>0.245445925917992</v>
      </c>
      <c r="AY12" s="19">
        <v>0.255501186910367</v>
      </c>
      <c r="AZ12" s="19">
        <v>0.25095094368848703</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1384</v>
      </c>
      <c r="D7" s="10">
        <v>712</v>
      </c>
      <c r="E7" s="10">
        <v>669</v>
      </c>
      <c r="F7" s="10"/>
      <c r="G7" s="10">
        <v>185</v>
      </c>
      <c r="H7" s="10">
        <v>250</v>
      </c>
      <c r="I7" s="10">
        <v>248</v>
      </c>
      <c r="J7" s="10">
        <v>239</v>
      </c>
      <c r="K7" s="10">
        <v>203</v>
      </c>
      <c r="L7" s="10">
        <v>259</v>
      </c>
      <c r="M7" s="10"/>
      <c r="N7" s="10">
        <v>415</v>
      </c>
      <c r="O7" s="10">
        <v>394</v>
      </c>
      <c r="P7" s="10">
        <v>256</v>
      </c>
      <c r="Q7" s="10">
        <v>315</v>
      </c>
      <c r="R7" s="10"/>
      <c r="S7" s="10">
        <v>209</v>
      </c>
      <c r="T7" s="10">
        <v>188</v>
      </c>
      <c r="U7" s="10">
        <v>92</v>
      </c>
      <c r="V7" s="10">
        <v>138</v>
      </c>
      <c r="W7" s="10">
        <v>95</v>
      </c>
      <c r="X7" s="10">
        <v>113</v>
      </c>
      <c r="Y7" s="10">
        <v>120</v>
      </c>
      <c r="Z7" s="10">
        <v>54</v>
      </c>
      <c r="AA7" s="10">
        <v>158</v>
      </c>
      <c r="AB7" s="10">
        <v>104</v>
      </c>
      <c r="AC7" s="10">
        <v>80</v>
      </c>
      <c r="AD7" s="10">
        <v>33</v>
      </c>
      <c r="AE7" s="10"/>
      <c r="AF7" s="10">
        <v>473</v>
      </c>
      <c r="AG7" s="10">
        <v>564</v>
      </c>
      <c r="AH7" s="10">
        <v>210</v>
      </c>
      <c r="AI7" s="10"/>
      <c r="AJ7" s="10">
        <v>472</v>
      </c>
      <c r="AK7" s="10">
        <v>414</v>
      </c>
      <c r="AL7" s="10">
        <v>92</v>
      </c>
      <c r="AM7" s="10">
        <v>15</v>
      </c>
      <c r="AN7" s="10">
        <v>196</v>
      </c>
      <c r="AO7" s="10"/>
      <c r="AP7" s="10">
        <v>252</v>
      </c>
      <c r="AQ7" s="10">
        <v>563</v>
      </c>
      <c r="AR7" s="10">
        <v>96</v>
      </c>
      <c r="AS7" s="10">
        <v>147</v>
      </c>
      <c r="AT7" s="10">
        <v>129</v>
      </c>
      <c r="AU7" s="10"/>
      <c r="AV7" s="10">
        <v>356</v>
      </c>
      <c r="AW7" s="10">
        <v>291</v>
      </c>
      <c r="AX7" s="10">
        <v>393</v>
      </c>
      <c r="AY7" s="10">
        <v>158</v>
      </c>
      <c r="AZ7" s="10">
        <v>20</v>
      </c>
    </row>
    <row r="8" spans="2:52" ht="30" customHeight="1">
      <c r="B8" s="11" t="s">
        <v>68</v>
      </c>
      <c r="C8" s="11">
        <v>1386</v>
      </c>
      <c r="D8" s="11">
        <v>703</v>
      </c>
      <c r="E8" s="11">
        <v>680</v>
      </c>
      <c r="F8" s="11"/>
      <c r="G8" s="11">
        <v>203</v>
      </c>
      <c r="H8" s="11">
        <v>252</v>
      </c>
      <c r="I8" s="11">
        <v>242</v>
      </c>
      <c r="J8" s="11">
        <v>236</v>
      </c>
      <c r="K8" s="11">
        <v>198</v>
      </c>
      <c r="L8" s="11">
        <v>255</v>
      </c>
      <c r="M8" s="11"/>
      <c r="N8" s="11">
        <v>374</v>
      </c>
      <c r="O8" s="11">
        <v>363</v>
      </c>
      <c r="P8" s="11">
        <v>304</v>
      </c>
      <c r="Q8" s="11">
        <v>341</v>
      </c>
      <c r="R8" s="11"/>
      <c r="S8" s="11">
        <v>215</v>
      </c>
      <c r="T8" s="11">
        <v>171</v>
      </c>
      <c r="U8" s="11">
        <v>90</v>
      </c>
      <c r="V8" s="11">
        <v>134</v>
      </c>
      <c r="W8" s="11">
        <v>90</v>
      </c>
      <c r="X8" s="11">
        <v>118</v>
      </c>
      <c r="Y8" s="11">
        <v>112</v>
      </c>
      <c r="Z8" s="11">
        <v>48</v>
      </c>
      <c r="AA8" s="11">
        <v>153</v>
      </c>
      <c r="AB8" s="11">
        <v>133</v>
      </c>
      <c r="AC8" s="11">
        <v>85</v>
      </c>
      <c r="AD8" s="11">
        <v>35</v>
      </c>
      <c r="AE8" s="11"/>
      <c r="AF8" s="11">
        <v>464</v>
      </c>
      <c r="AG8" s="11">
        <v>561</v>
      </c>
      <c r="AH8" s="11">
        <v>216</v>
      </c>
      <c r="AI8" s="11"/>
      <c r="AJ8" s="11">
        <v>455</v>
      </c>
      <c r="AK8" s="11">
        <v>410</v>
      </c>
      <c r="AL8" s="11">
        <v>91</v>
      </c>
      <c r="AM8" s="11">
        <v>13</v>
      </c>
      <c r="AN8" s="11">
        <v>207</v>
      </c>
      <c r="AO8" s="11"/>
      <c r="AP8" s="11">
        <v>241</v>
      </c>
      <c r="AQ8" s="11">
        <v>565</v>
      </c>
      <c r="AR8" s="11">
        <v>97</v>
      </c>
      <c r="AS8" s="11">
        <v>144</v>
      </c>
      <c r="AT8" s="11">
        <v>131</v>
      </c>
      <c r="AU8" s="11"/>
      <c r="AV8" s="11">
        <v>369</v>
      </c>
      <c r="AW8" s="11">
        <v>299</v>
      </c>
      <c r="AX8" s="11">
        <v>387</v>
      </c>
      <c r="AY8" s="11">
        <v>146</v>
      </c>
      <c r="AZ8" s="11">
        <v>16</v>
      </c>
    </row>
    <row r="9" spans="2:52" ht="30">
      <c r="B9" s="18" t="s">
        <v>421</v>
      </c>
      <c r="C9" s="17">
        <v>0.17945920744366001</v>
      </c>
      <c r="D9" s="17">
        <v>0.18020906519002</v>
      </c>
      <c r="E9" s="17">
        <v>0.179497172885692</v>
      </c>
      <c r="F9" s="17"/>
      <c r="G9" s="17">
        <v>0.25178034588467302</v>
      </c>
      <c r="H9" s="17">
        <v>0.27634584858094402</v>
      </c>
      <c r="I9" s="17">
        <v>0.22592202039103701</v>
      </c>
      <c r="J9" s="17">
        <v>0.17370473513154</v>
      </c>
      <c r="K9" s="17">
        <v>5.0672751733882998E-2</v>
      </c>
      <c r="L9" s="17">
        <v>8.6824883874643405E-2</v>
      </c>
      <c r="M9" s="17"/>
      <c r="N9" s="17">
        <v>0.165689148541488</v>
      </c>
      <c r="O9" s="17">
        <v>0.190106192976707</v>
      </c>
      <c r="P9" s="17">
        <v>0.21587771564626601</v>
      </c>
      <c r="Q9" s="17">
        <v>0.15288210358877</v>
      </c>
      <c r="R9" s="17"/>
      <c r="S9" s="17">
        <v>0.24624225170907901</v>
      </c>
      <c r="T9" s="17">
        <v>0.11231858151435301</v>
      </c>
      <c r="U9" s="17">
        <v>0.136477475839764</v>
      </c>
      <c r="V9" s="17">
        <v>0.16342732646279601</v>
      </c>
      <c r="W9" s="17">
        <v>0.13632062837358899</v>
      </c>
      <c r="X9" s="17">
        <v>0.25605374580645301</v>
      </c>
      <c r="Y9" s="17">
        <v>0.151679167713275</v>
      </c>
      <c r="Z9" s="17">
        <v>0.14020659000517099</v>
      </c>
      <c r="AA9" s="17">
        <v>0.21239881534890101</v>
      </c>
      <c r="AB9" s="17">
        <v>0.124664263623721</v>
      </c>
      <c r="AC9" s="17">
        <v>0.19594450325292201</v>
      </c>
      <c r="AD9" s="17">
        <v>0.291511021062484</v>
      </c>
      <c r="AE9" s="17"/>
      <c r="AF9" s="17">
        <v>0.155251938503324</v>
      </c>
      <c r="AG9" s="17">
        <v>0.21159038664431501</v>
      </c>
      <c r="AH9" s="17">
        <v>0.147396724264342</v>
      </c>
      <c r="AI9" s="17"/>
      <c r="AJ9" s="17">
        <v>0.12713049108469801</v>
      </c>
      <c r="AK9" s="17">
        <v>0.28084761651469897</v>
      </c>
      <c r="AL9" s="17">
        <v>0.21241003317057799</v>
      </c>
      <c r="AM9" s="17">
        <v>0.14431615984305801</v>
      </c>
      <c r="AN9" s="17">
        <v>0.107206639455199</v>
      </c>
      <c r="AO9" s="17"/>
      <c r="AP9" s="17">
        <v>8.9821434680581402E-2</v>
      </c>
      <c r="AQ9" s="17">
        <v>0.27961759714364598</v>
      </c>
      <c r="AR9" s="17">
        <v>0.19467389332592799</v>
      </c>
      <c r="AS9" s="17">
        <v>0.129171024998287</v>
      </c>
      <c r="AT9" s="17">
        <v>5.6386382395284498E-2</v>
      </c>
      <c r="AU9" s="17"/>
      <c r="AV9" s="17">
        <v>0.167287198262522</v>
      </c>
      <c r="AW9" s="17">
        <v>0.18659460686316301</v>
      </c>
      <c r="AX9" s="17">
        <v>0.18957573710662901</v>
      </c>
      <c r="AY9" s="17">
        <v>0.23755393352461199</v>
      </c>
      <c r="AZ9" s="17">
        <v>0.162434104231621</v>
      </c>
    </row>
    <row r="10" spans="2:52" ht="30">
      <c r="B10" s="18" t="s">
        <v>422</v>
      </c>
      <c r="C10" s="17">
        <v>0.50928026716636299</v>
      </c>
      <c r="D10" s="17">
        <v>0.52268073939970205</v>
      </c>
      <c r="E10" s="17">
        <v>0.49642015298085701</v>
      </c>
      <c r="F10" s="17"/>
      <c r="G10" s="17">
        <v>0.466109753715366</v>
      </c>
      <c r="H10" s="17">
        <v>0.38620187142275603</v>
      </c>
      <c r="I10" s="17">
        <v>0.47653992964271202</v>
      </c>
      <c r="J10" s="17">
        <v>0.54044054592217805</v>
      </c>
      <c r="K10" s="17">
        <v>0.59438849199437704</v>
      </c>
      <c r="L10" s="17">
        <v>0.60191717943321199</v>
      </c>
      <c r="M10" s="17"/>
      <c r="N10" s="17">
        <v>0.57270576158674202</v>
      </c>
      <c r="O10" s="17">
        <v>0.53039985500382303</v>
      </c>
      <c r="P10" s="17">
        <v>0.51702183621514497</v>
      </c>
      <c r="Q10" s="17">
        <v>0.41047130930923797</v>
      </c>
      <c r="R10" s="17"/>
      <c r="S10" s="17">
        <v>0.49542651154420098</v>
      </c>
      <c r="T10" s="17">
        <v>0.58664972042651697</v>
      </c>
      <c r="U10" s="17">
        <v>0.64672927985261397</v>
      </c>
      <c r="V10" s="17">
        <v>0.46605814280103602</v>
      </c>
      <c r="W10" s="17">
        <v>0.56622573282820199</v>
      </c>
      <c r="X10" s="17">
        <v>0.433238504569393</v>
      </c>
      <c r="Y10" s="17">
        <v>0.52719785727494495</v>
      </c>
      <c r="Z10" s="17">
        <v>0.57954570895471602</v>
      </c>
      <c r="AA10" s="17">
        <v>0.49342873813473798</v>
      </c>
      <c r="AB10" s="17">
        <v>0.46394491783804698</v>
      </c>
      <c r="AC10" s="17">
        <v>0.44817495660256901</v>
      </c>
      <c r="AD10" s="17">
        <v>0.37219693936494203</v>
      </c>
      <c r="AE10" s="17"/>
      <c r="AF10" s="17">
        <v>0.54793953698933895</v>
      </c>
      <c r="AG10" s="17">
        <v>0.547901277229775</v>
      </c>
      <c r="AH10" s="17">
        <v>0.37279845523736399</v>
      </c>
      <c r="AI10" s="17"/>
      <c r="AJ10" s="17">
        <v>0.65684330880145303</v>
      </c>
      <c r="AK10" s="17">
        <v>0.43573976868257802</v>
      </c>
      <c r="AL10" s="17">
        <v>0.53707921246742696</v>
      </c>
      <c r="AM10" s="17">
        <v>0.450441968687743</v>
      </c>
      <c r="AN10" s="17">
        <v>0.377014454415597</v>
      </c>
      <c r="AO10" s="17"/>
      <c r="AP10" s="17">
        <v>0.74511153851204803</v>
      </c>
      <c r="AQ10" s="17">
        <v>0.44205816312753299</v>
      </c>
      <c r="AR10" s="17">
        <v>0.55246134496579102</v>
      </c>
      <c r="AS10" s="17">
        <v>0.58591578017406398</v>
      </c>
      <c r="AT10" s="17">
        <v>0.44936760859466801</v>
      </c>
      <c r="AU10" s="17"/>
      <c r="AV10" s="17">
        <v>0.47990726795775301</v>
      </c>
      <c r="AW10" s="17">
        <v>0.50471932351953597</v>
      </c>
      <c r="AX10" s="17">
        <v>0.53257543257549</v>
      </c>
      <c r="AY10" s="17">
        <v>0.47829066306729401</v>
      </c>
      <c r="AZ10" s="17">
        <v>0.42937329343396102</v>
      </c>
    </row>
    <row r="11" spans="2:52">
      <c r="B11" s="18" t="s">
        <v>423</v>
      </c>
      <c r="C11" s="17">
        <v>9.7106968942744107E-2</v>
      </c>
      <c r="D11" s="17">
        <v>9.9623261225249005E-2</v>
      </c>
      <c r="E11" s="17">
        <v>9.4945432483347206E-2</v>
      </c>
      <c r="F11" s="17"/>
      <c r="G11" s="17">
        <v>9.7551450708121296E-2</v>
      </c>
      <c r="H11" s="17">
        <v>7.8043914227027902E-2</v>
      </c>
      <c r="I11" s="17">
        <v>0.106541616417111</v>
      </c>
      <c r="J11" s="17">
        <v>7.93436547591303E-2</v>
      </c>
      <c r="K11" s="17">
        <v>0.111937356449456</v>
      </c>
      <c r="L11" s="17">
        <v>0.111635988553779</v>
      </c>
      <c r="M11" s="17"/>
      <c r="N11" s="17">
        <v>6.9333282476137306E-2</v>
      </c>
      <c r="O11" s="17">
        <v>7.9029552067437503E-2</v>
      </c>
      <c r="P11" s="17">
        <v>9.4978031384790496E-2</v>
      </c>
      <c r="Q11" s="17">
        <v>0.14675085459388201</v>
      </c>
      <c r="R11" s="17"/>
      <c r="S11" s="17">
        <v>6.6814440681119899E-2</v>
      </c>
      <c r="T11" s="17">
        <v>8.1099750031304804E-2</v>
      </c>
      <c r="U11" s="17">
        <v>6.7915652749339903E-2</v>
      </c>
      <c r="V11" s="17">
        <v>0.13456907712322599</v>
      </c>
      <c r="W11" s="17">
        <v>0.121277417586913</v>
      </c>
      <c r="X11" s="17">
        <v>9.0578152774281301E-2</v>
      </c>
      <c r="Y11" s="17">
        <v>0.10430255086592</v>
      </c>
      <c r="Z11" s="17">
        <v>0.103264889538752</v>
      </c>
      <c r="AA11" s="17">
        <v>9.7279920210540605E-2</v>
      </c>
      <c r="AB11" s="17">
        <v>0.133595427762772</v>
      </c>
      <c r="AC11" s="17">
        <v>5.7346443375843E-2</v>
      </c>
      <c r="AD11" s="17">
        <v>0.17853501735647501</v>
      </c>
      <c r="AE11" s="17"/>
      <c r="AF11" s="17">
        <v>9.8867070355699499E-2</v>
      </c>
      <c r="AG11" s="17">
        <v>8.7261401273848002E-2</v>
      </c>
      <c r="AH11" s="17">
        <v>0.114201172039749</v>
      </c>
      <c r="AI11" s="17"/>
      <c r="AJ11" s="17">
        <v>8.7663556784646504E-2</v>
      </c>
      <c r="AK11" s="17">
        <v>8.3793011394353301E-2</v>
      </c>
      <c r="AL11" s="17">
        <v>9.0043038173477294E-2</v>
      </c>
      <c r="AM11" s="17">
        <v>0.27133653325886598</v>
      </c>
      <c r="AN11" s="17">
        <v>0.11320104670908999</v>
      </c>
      <c r="AO11" s="17"/>
      <c r="AP11" s="17">
        <v>7.3485343360456604E-2</v>
      </c>
      <c r="AQ11" s="17">
        <v>6.1477949535014703E-2</v>
      </c>
      <c r="AR11" s="17">
        <v>0.10815506693700699</v>
      </c>
      <c r="AS11" s="17">
        <v>0.145945399264201</v>
      </c>
      <c r="AT11" s="17">
        <v>0.124246635629589</v>
      </c>
      <c r="AU11" s="17"/>
      <c r="AV11" s="17">
        <v>0.123308396350199</v>
      </c>
      <c r="AW11" s="17">
        <v>9.7143372664288394E-2</v>
      </c>
      <c r="AX11" s="17">
        <v>7.5663506050801202E-2</v>
      </c>
      <c r="AY11" s="17">
        <v>8.0311684142977097E-2</v>
      </c>
      <c r="AZ11" s="17">
        <v>5.2863755650564101E-2</v>
      </c>
    </row>
    <row r="12" spans="2:52">
      <c r="B12" s="18" t="s">
        <v>61</v>
      </c>
      <c r="C12" s="19">
        <v>0.214153556447233</v>
      </c>
      <c r="D12" s="19">
        <v>0.19748693418502999</v>
      </c>
      <c r="E12" s="19">
        <v>0.22913724165010399</v>
      </c>
      <c r="F12" s="19"/>
      <c r="G12" s="19">
        <v>0.18455844969183999</v>
      </c>
      <c r="H12" s="19">
        <v>0.25940836576927201</v>
      </c>
      <c r="I12" s="19">
        <v>0.19099643354914</v>
      </c>
      <c r="J12" s="19">
        <v>0.20651106418715101</v>
      </c>
      <c r="K12" s="19">
        <v>0.243001399822284</v>
      </c>
      <c r="L12" s="19">
        <v>0.19962194813836601</v>
      </c>
      <c r="M12" s="19"/>
      <c r="N12" s="19">
        <v>0.19227180739563199</v>
      </c>
      <c r="O12" s="19">
        <v>0.200464399952032</v>
      </c>
      <c r="P12" s="19">
        <v>0.172122416753798</v>
      </c>
      <c r="Q12" s="19">
        <v>0.28989573250811002</v>
      </c>
      <c r="R12" s="19"/>
      <c r="S12" s="19">
        <v>0.19151679606559999</v>
      </c>
      <c r="T12" s="19">
        <v>0.21993194802782501</v>
      </c>
      <c r="U12" s="19">
        <v>0.14887759155828201</v>
      </c>
      <c r="V12" s="19">
        <v>0.235945453612942</v>
      </c>
      <c r="W12" s="19">
        <v>0.176176221211297</v>
      </c>
      <c r="X12" s="19">
        <v>0.22012959684987199</v>
      </c>
      <c r="Y12" s="19">
        <v>0.21682042414586</v>
      </c>
      <c r="Z12" s="19">
        <v>0.176982811501361</v>
      </c>
      <c r="AA12" s="19">
        <v>0.19689252630581999</v>
      </c>
      <c r="AB12" s="19">
        <v>0.27779539077546</v>
      </c>
      <c r="AC12" s="19">
        <v>0.29853409676866699</v>
      </c>
      <c r="AD12" s="19">
        <v>0.157757022216098</v>
      </c>
      <c r="AE12" s="19"/>
      <c r="AF12" s="19">
        <v>0.197941454151638</v>
      </c>
      <c r="AG12" s="19">
        <v>0.153246934852063</v>
      </c>
      <c r="AH12" s="19">
        <v>0.36560364845854598</v>
      </c>
      <c r="AI12" s="19"/>
      <c r="AJ12" s="19">
        <v>0.128362643329203</v>
      </c>
      <c r="AK12" s="19">
        <v>0.19961960340837101</v>
      </c>
      <c r="AL12" s="19">
        <v>0.16046771618851699</v>
      </c>
      <c r="AM12" s="19">
        <v>0.13390533821033401</v>
      </c>
      <c r="AN12" s="19">
        <v>0.40257785942011398</v>
      </c>
      <c r="AO12" s="19"/>
      <c r="AP12" s="19">
        <v>9.1581683446914294E-2</v>
      </c>
      <c r="AQ12" s="19">
        <v>0.216846290193806</v>
      </c>
      <c r="AR12" s="19">
        <v>0.14470969477127399</v>
      </c>
      <c r="AS12" s="19">
        <v>0.13896779556344799</v>
      </c>
      <c r="AT12" s="19">
        <v>0.36999937338045802</v>
      </c>
      <c r="AU12" s="19"/>
      <c r="AV12" s="19">
        <v>0.22949713742952499</v>
      </c>
      <c r="AW12" s="19">
        <v>0.211542696953012</v>
      </c>
      <c r="AX12" s="19">
        <v>0.20218532426708</v>
      </c>
      <c r="AY12" s="19">
        <v>0.20384371926511599</v>
      </c>
      <c r="AZ12" s="19">
        <v>0.355328846683854</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1070</v>
      </c>
      <c r="D7" s="10">
        <v>533</v>
      </c>
      <c r="E7" s="10">
        <v>532</v>
      </c>
      <c r="F7" s="10"/>
      <c r="G7" s="10">
        <v>128</v>
      </c>
      <c r="H7" s="10">
        <v>188</v>
      </c>
      <c r="I7" s="10">
        <v>197</v>
      </c>
      <c r="J7" s="10">
        <v>182</v>
      </c>
      <c r="K7" s="10">
        <v>136</v>
      </c>
      <c r="L7" s="10">
        <v>239</v>
      </c>
      <c r="M7" s="10"/>
      <c r="N7" s="10">
        <v>307</v>
      </c>
      <c r="O7" s="10">
        <v>301</v>
      </c>
      <c r="P7" s="10">
        <v>215</v>
      </c>
      <c r="Q7" s="10">
        <v>243</v>
      </c>
      <c r="R7" s="10"/>
      <c r="S7" s="10">
        <v>158</v>
      </c>
      <c r="T7" s="10">
        <v>145</v>
      </c>
      <c r="U7" s="10">
        <v>81</v>
      </c>
      <c r="V7" s="10">
        <v>84</v>
      </c>
      <c r="W7" s="10">
        <v>86</v>
      </c>
      <c r="X7" s="10">
        <v>95</v>
      </c>
      <c r="Y7" s="10">
        <v>106</v>
      </c>
      <c r="Z7" s="10">
        <v>46</v>
      </c>
      <c r="AA7" s="10">
        <v>127</v>
      </c>
      <c r="AB7" s="10">
        <v>59</v>
      </c>
      <c r="AC7" s="10">
        <v>50</v>
      </c>
      <c r="AD7" s="10">
        <v>33</v>
      </c>
      <c r="AE7" s="10"/>
      <c r="AF7" s="10">
        <v>355</v>
      </c>
      <c r="AG7" s="10">
        <v>443</v>
      </c>
      <c r="AH7" s="10">
        <v>174</v>
      </c>
      <c r="AI7" s="10"/>
      <c r="AJ7" s="10">
        <v>373</v>
      </c>
      <c r="AK7" s="10">
        <v>312</v>
      </c>
      <c r="AL7" s="10">
        <v>67</v>
      </c>
      <c r="AM7" s="10">
        <v>20</v>
      </c>
      <c r="AN7" s="10">
        <v>148</v>
      </c>
      <c r="AO7" s="10"/>
      <c r="AP7" s="10">
        <v>208</v>
      </c>
      <c r="AQ7" s="10">
        <v>405</v>
      </c>
      <c r="AR7" s="10">
        <v>77</v>
      </c>
      <c r="AS7" s="10">
        <v>135</v>
      </c>
      <c r="AT7" s="10">
        <v>95</v>
      </c>
      <c r="AU7" s="10"/>
      <c r="AV7" s="10">
        <v>268</v>
      </c>
      <c r="AW7" s="10">
        <v>212</v>
      </c>
      <c r="AX7" s="10">
        <v>290</v>
      </c>
      <c r="AY7" s="10">
        <v>126</v>
      </c>
      <c r="AZ7" s="10">
        <v>19</v>
      </c>
    </row>
    <row r="8" spans="2:52" ht="30" customHeight="1">
      <c r="B8" s="11" t="s">
        <v>68</v>
      </c>
      <c r="C8" s="11">
        <v>1071</v>
      </c>
      <c r="D8" s="11">
        <v>527</v>
      </c>
      <c r="E8" s="11">
        <v>539</v>
      </c>
      <c r="F8" s="11"/>
      <c r="G8" s="11">
        <v>138</v>
      </c>
      <c r="H8" s="11">
        <v>192</v>
      </c>
      <c r="I8" s="11">
        <v>193</v>
      </c>
      <c r="J8" s="11">
        <v>185</v>
      </c>
      <c r="K8" s="11">
        <v>133</v>
      </c>
      <c r="L8" s="11">
        <v>231</v>
      </c>
      <c r="M8" s="11"/>
      <c r="N8" s="11">
        <v>278</v>
      </c>
      <c r="O8" s="11">
        <v>273</v>
      </c>
      <c r="P8" s="11">
        <v>252</v>
      </c>
      <c r="Q8" s="11">
        <v>263</v>
      </c>
      <c r="R8" s="11"/>
      <c r="S8" s="11">
        <v>163</v>
      </c>
      <c r="T8" s="11">
        <v>135</v>
      </c>
      <c r="U8" s="11">
        <v>78</v>
      </c>
      <c r="V8" s="11">
        <v>82</v>
      </c>
      <c r="W8" s="11">
        <v>82</v>
      </c>
      <c r="X8" s="11">
        <v>98</v>
      </c>
      <c r="Y8" s="11">
        <v>100</v>
      </c>
      <c r="Z8" s="11">
        <v>41</v>
      </c>
      <c r="AA8" s="11">
        <v>125</v>
      </c>
      <c r="AB8" s="11">
        <v>76</v>
      </c>
      <c r="AC8" s="11">
        <v>54</v>
      </c>
      <c r="AD8" s="11">
        <v>36</v>
      </c>
      <c r="AE8" s="11"/>
      <c r="AF8" s="11">
        <v>352</v>
      </c>
      <c r="AG8" s="11">
        <v>439</v>
      </c>
      <c r="AH8" s="11">
        <v>177</v>
      </c>
      <c r="AI8" s="11"/>
      <c r="AJ8" s="11">
        <v>364</v>
      </c>
      <c r="AK8" s="11">
        <v>312</v>
      </c>
      <c r="AL8" s="11">
        <v>64</v>
      </c>
      <c r="AM8" s="11">
        <v>18</v>
      </c>
      <c r="AN8" s="11">
        <v>152</v>
      </c>
      <c r="AO8" s="11"/>
      <c r="AP8" s="11">
        <v>202</v>
      </c>
      <c r="AQ8" s="11">
        <v>409</v>
      </c>
      <c r="AR8" s="11">
        <v>75</v>
      </c>
      <c r="AS8" s="11">
        <v>131</v>
      </c>
      <c r="AT8" s="11">
        <v>95</v>
      </c>
      <c r="AU8" s="11"/>
      <c r="AV8" s="11">
        <v>280</v>
      </c>
      <c r="AW8" s="11">
        <v>215</v>
      </c>
      <c r="AX8" s="11">
        <v>283</v>
      </c>
      <c r="AY8" s="11">
        <v>121</v>
      </c>
      <c r="AZ8" s="11">
        <v>16</v>
      </c>
    </row>
    <row r="9" spans="2:52">
      <c r="B9" s="18" t="s">
        <v>112</v>
      </c>
      <c r="C9" s="17">
        <v>9.1882082158962403E-2</v>
      </c>
      <c r="D9" s="17">
        <v>9.7852127380711806E-2</v>
      </c>
      <c r="E9" s="17">
        <v>8.4927868117451705E-2</v>
      </c>
      <c r="F9" s="17"/>
      <c r="G9" s="17">
        <v>3.64974248619305E-2</v>
      </c>
      <c r="H9" s="17">
        <v>7.4176941492939297E-2</v>
      </c>
      <c r="I9" s="17">
        <v>6.2412089233618601E-2</v>
      </c>
      <c r="J9" s="17">
        <v>9.9073158046260199E-2</v>
      </c>
      <c r="K9" s="17">
        <v>8.8082203240507403E-2</v>
      </c>
      <c r="L9" s="17">
        <v>0.16064384407426899</v>
      </c>
      <c r="M9" s="17"/>
      <c r="N9" s="17">
        <v>6.9478529264473496E-2</v>
      </c>
      <c r="O9" s="17">
        <v>8.8416147581305296E-2</v>
      </c>
      <c r="P9" s="17">
        <v>0.117150226600354</v>
      </c>
      <c r="Q9" s="17">
        <v>9.6307444029755801E-2</v>
      </c>
      <c r="R9" s="17"/>
      <c r="S9" s="17">
        <v>7.7965673342979505E-2</v>
      </c>
      <c r="T9" s="17">
        <v>7.3783311121868506E-2</v>
      </c>
      <c r="U9" s="17">
        <v>0.10137742841268001</v>
      </c>
      <c r="V9" s="17">
        <v>0.101674788363353</v>
      </c>
      <c r="W9" s="17">
        <v>0.10871311852650201</v>
      </c>
      <c r="X9" s="17">
        <v>8.6618721742813001E-2</v>
      </c>
      <c r="Y9" s="17">
        <v>8.3171479296202694E-2</v>
      </c>
      <c r="Z9" s="17">
        <v>2.02462103050251E-2</v>
      </c>
      <c r="AA9" s="17">
        <v>0.10097475873568899</v>
      </c>
      <c r="AB9" s="17">
        <v>5.2312553233798798E-2</v>
      </c>
      <c r="AC9" s="17">
        <v>0.257707159507505</v>
      </c>
      <c r="AD9" s="17">
        <v>6.4996397613521703E-2</v>
      </c>
      <c r="AE9" s="17"/>
      <c r="AF9" s="17">
        <v>0.13842244707249801</v>
      </c>
      <c r="AG9" s="17">
        <v>7.1682725726347998E-2</v>
      </c>
      <c r="AH9" s="17">
        <v>8.2617777530888004E-2</v>
      </c>
      <c r="AI9" s="17"/>
      <c r="AJ9" s="17">
        <v>0.16087176412720999</v>
      </c>
      <c r="AK9" s="17">
        <v>1.41888329830753E-2</v>
      </c>
      <c r="AL9" s="17">
        <v>2.8267288768656099E-2</v>
      </c>
      <c r="AM9" s="17">
        <v>0.23490381339632499</v>
      </c>
      <c r="AN9" s="17">
        <v>0.107378530016344</v>
      </c>
      <c r="AO9" s="17"/>
      <c r="AP9" s="17">
        <v>0.18029702292399799</v>
      </c>
      <c r="AQ9" s="17">
        <v>1.4210603906133599E-2</v>
      </c>
      <c r="AR9" s="17">
        <v>7.43607725149006E-2</v>
      </c>
      <c r="AS9" s="17">
        <v>0.20298846325074299</v>
      </c>
      <c r="AT9" s="17">
        <v>7.7829705812334393E-2</v>
      </c>
      <c r="AU9" s="17"/>
      <c r="AV9" s="17">
        <v>0.127832037850198</v>
      </c>
      <c r="AW9" s="17">
        <v>8.6762696443471093E-2</v>
      </c>
      <c r="AX9" s="17">
        <v>6.7516899273339703E-2</v>
      </c>
      <c r="AY9" s="17">
        <v>4.9197654002967897E-2</v>
      </c>
      <c r="AZ9" s="17">
        <v>0.116208321498199</v>
      </c>
    </row>
    <row r="10" spans="2:52">
      <c r="B10" s="18" t="s">
        <v>113</v>
      </c>
      <c r="C10" s="17">
        <v>0.179160199241166</v>
      </c>
      <c r="D10" s="17">
        <v>0.16017701152637301</v>
      </c>
      <c r="E10" s="17">
        <v>0.197790763618482</v>
      </c>
      <c r="F10" s="17"/>
      <c r="G10" s="17">
        <v>8.5445962679137205E-2</v>
      </c>
      <c r="H10" s="17">
        <v>0.100363913634532</v>
      </c>
      <c r="I10" s="17">
        <v>0.16892745889921101</v>
      </c>
      <c r="J10" s="17">
        <v>0.18457970781052399</v>
      </c>
      <c r="K10" s="17">
        <v>0.24705356411948601</v>
      </c>
      <c r="L10" s="17">
        <v>0.26559751878364302</v>
      </c>
      <c r="M10" s="17"/>
      <c r="N10" s="17">
        <v>0.18027232378070299</v>
      </c>
      <c r="O10" s="17">
        <v>0.17395753414406601</v>
      </c>
      <c r="P10" s="17">
        <v>0.20082740783091599</v>
      </c>
      <c r="Q10" s="17">
        <v>0.165294516920311</v>
      </c>
      <c r="R10" s="17"/>
      <c r="S10" s="17">
        <v>0.13846607664267399</v>
      </c>
      <c r="T10" s="17">
        <v>0.22095286391602301</v>
      </c>
      <c r="U10" s="17">
        <v>0.12680061749268301</v>
      </c>
      <c r="V10" s="17">
        <v>0.171963638105563</v>
      </c>
      <c r="W10" s="17">
        <v>0.20112800832760799</v>
      </c>
      <c r="X10" s="17">
        <v>0.13749907958295801</v>
      </c>
      <c r="Y10" s="17">
        <v>0.200298990825104</v>
      </c>
      <c r="Z10" s="17">
        <v>0.32311337698937898</v>
      </c>
      <c r="AA10" s="17">
        <v>0.18010325150551099</v>
      </c>
      <c r="AB10" s="17">
        <v>0.111616836831976</v>
      </c>
      <c r="AC10" s="17">
        <v>0.219769698127915</v>
      </c>
      <c r="AD10" s="17">
        <v>0.253183141614306</v>
      </c>
      <c r="AE10" s="17"/>
      <c r="AF10" s="17">
        <v>0.23779559815572701</v>
      </c>
      <c r="AG10" s="17">
        <v>0.148138051930364</v>
      </c>
      <c r="AH10" s="17">
        <v>0.17301088041166601</v>
      </c>
      <c r="AI10" s="17"/>
      <c r="AJ10" s="17">
        <v>0.25855964077417398</v>
      </c>
      <c r="AK10" s="17">
        <v>0.113723877287543</v>
      </c>
      <c r="AL10" s="17">
        <v>0.123764192833729</v>
      </c>
      <c r="AM10" s="17">
        <v>0.26727332733688502</v>
      </c>
      <c r="AN10" s="17">
        <v>0.161532109782491</v>
      </c>
      <c r="AO10" s="17"/>
      <c r="AP10" s="17">
        <v>0.25797619717371301</v>
      </c>
      <c r="AQ10" s="17">
        <v>7.9000168895069306E-2</v>
      </c>
      <c r="AR10" s="17">
        <v>0.138444919516615</v>
      </c>
      <c r="AS10" s="17">
        <v>0.30291652174806899</v>
      </c>
      <c r="AT10" s="17">
        <v>0.27720437800370601</v>
      </c>
      <c r="AU10" s="17"/>
      <c r="AV10" s="17">
        <v>0.22499225275347001</v>
      </c>
      <c r="AW10" s="17">
        <v>0.18683271150516401</v>
      </c>
      <c r="AX10" s="17">
        <v>0.15441108611968199</v>
      </c>
      <c r="AY10" s="17">
        <v>0.10814521077118</v>
      </c>
      <c r="AZ10" s="17">
        <v>5.7240285927343398E-2</v>
      </c>
    </row>
    <row r="11" spans="2:52">
      <c r="B11" s="18" t="s">
        <v>114</v>
      </c>
      <c r="C11" s="17">
        <v>0.21404275335054901</v>
      </c>
      <c r="D11" s="17">
        <v>0.18476337200069501</v>
      </c>
      <c r="E11" s="17">
        <v>0.24085189926473799</v>
      </c>
      <c r="F11" s="17"/>
      <c r="G11" s="17">
        <v>0.132585534258366</v>
      </c>
      <c r="H11" s="17">
        <v>0.19850210185452899</v>
      </c>
      <c r="I11" s="17">
        <v>0.20291907688169999</v>
      </c>
      <c r="J11" s="17">
        <v>0.26073170823659902</v>
      </c>
      <c r="K11" s="17">
        <v>0.23054287412192501</v>
      </c>
      <c r="L11" s="17">
        <v>0.237920442511452</v>
      </c>
      <c r="M11" s="17"/>
      <c r="N11" s="17">
        <v>0.17917541199353601</v>
      </c>
      <c r="O11" s="17">
        <v>0.202564675379765</v>
      </c>
      <c r="P11" s="17">
        <v>0.207978972738454</v>
      </c>
      <c r="Q11" s="17">
        <v>0.26405635702332297</v>
      </c>
      <c r="R11" s="17"/>
      <c r="S11" s="17">
        <v>0.22645372579210701</v>
      </c>
      <c r="T11" s="17">
        <v>0.27246287916805101</v>
      </c>
      <c r="U11" s="17">
        <v>0.26702047261778999</v>
      </c>
      <c r="V11" s="17">
        <v>0.216711171003518</v>
      </c>
      <c r="W11" s="17">
        <v>0.27674187612411799</v>
      </c>
      <c r="X11" s="17">
        <v>0.16034694690922299</v>
      </c>
      <c r="Y11" s="17">
        <v>0.21905833746579501</v>
      </c>
      <c r="Z11" s="17">
        <v>0.121026953145442</v>
      </c>
      <c r="AA11" s="17">
        <v>0.168132866808992</v>
      </c>
      <c r="AB11" s="17">
        <v>0.22670552364864199</v>
      </c>
      <c r="AC11" s="17">
        <v>0.17978362650361701</v>
      </c>
      <c r="AD11" s="17">
        <v>9.7529957674255305E-2</v>
      </c>
      <c r="AE11" s="17"/>
      <c r="AF11" s="17">
        <v>0.26300288629030799</v>
      </c>
      <c r="AG11" s="17">
        <v>0.160230780331406</v>
      </c>
      <c r="AH11" s="17">
        <v>0.26975101615915298</v>
      </c>
      <c r="AI11" s="17"/>
      <c r="AJ11" s="17">
        <v>0.21361310570155401</v>
      </c>
      <c r="AK11" s="17">
        <v>0.15983554639064801</v>
      </c>
      <c r="AL11" s="17">
        <v>0.26679618360941298</v>
      </c>
      <c r="AM11" s="17">
        <v>0.17025828284844299</v>
      </c>
      <c r="AN11" s="17">
        <v>0.30993401969182499</v>
      </c>
      <c r="AO11" s="17"/>
      <c r="AP11" s="17">
        <v>0.17870235063045001</v>
      </c>
      <c r="AQ11" s="17">
        <v>0.170620037552564</v>
      </c>
      <c r="AR11" s="17">
        <v>0.21915397569228101</v>
      </c>
      <c r="AS11" s="17">
        <v>0.17972685807329</v>
      </c>
      <c r="AT11" s="17">
        <v>0.35084925323385402</v>
      </c>
      <c r="AU11" s="17"/>
      <c r="AV11" s="17">
        <v>0.24603976523267401</v>
      </c>
      <c r="AW11" s="17">
        <v>0.22426570612909</v>
      </c>
      <c r="AX11" s="17">
        <v>0.15956094465953299</v>
      </c>
      <c r="AY11" s="17">
        <v>0.208921505365909</v>
      </c>
      <c r="AZ11" s="17">
        <v>0.25490565699942103</v>
      </c>
    </row>
    <row r="12" spans="2:52">
      <c r="B12" s="18" t="s">
        <v>115</v>
      </c>
      <c r="C12" s="17">
        <v>0.384124640388184</v>
      </c>
      <c r="D12" s="17">
        <v>0.39750595352200901</v>
      </c>
      <c r="E12" s="17">
        <v>0.37272387507851401</v>
      </c>
      <c r="F12" s="17"/>
      <c r="G12" s="17">
        <v>0.56496912648731501</v>
      </c>
      <c r="H12" s="17">
        <v>0.43136824578989003</v>
      </c>
      <c r="I12" s="17">
        <v>0.42607804191541798</v>
      </c>
      <c r="J12" s="17">
        <v>0.35019733920583601</v>
      </c>
      <c r="K12" s="17">
        <v>0.351774260174753</v>
      </c>
      <c r="L12" s="17">
        <v>0.247851967398447</v>
      </c>
      <c r="M12" s="17"/>
      <c r="N12" s="17">
        <v>0.44858090342832102</v>
      </c>
      <c r="O12" s="17">
        <v>0.37478502677624198</v>
      </c>
      <c r="P12" s="17">
        <v>0.35623280426688803</v>
      </c>
      <c r="Q12" s="17">
        <v>0.354700642105997</v>
      </c>
      <c r="R12" s="17"/>
      <c r="S12" s="17">
        <v>0.34948736712182099</v>
      </c>
      <c r="T12" s="17">
        <v>0.36969484897079902</v>
      </c>
      <c r="U12" s="17">
        <v>0.38464335108701198</v>
      </c>
      <c r="V12" s="17">
        <v>0.40034695729988401</v>
      </c>
      <c r="W12" s="17">
        <v>0.362925399548641</v>
      </c>
      <c r="X12" s="17">
        <v>0.456215894059945</v>
      </c>
      <c r="Y12" s="17">
        <v>0.41170603508359099</v>
      </c>
      <c r="Z12" s="17">
        <v>0.464633132591531</v>
      </c>
      <c r="AA12" s="17">
        <v>0.36245075255768799</v>
      </c>
      <c r="AB12" s="17">
        <v>0.44059419382951998</v>
      </c>
      <c r="AC12" s="17">
        <v>0.220758645692229</v>
      </c>
      <c r="AD12" s="17">
        <v>0.44314568260478698</v>
      </c>
      <c r="AE12" s="17"/>
      <c r="AF12" s="17">
        <v>0.25591579178971002</v>
      </c>
      <c r="AG12" s="17">
        <v>0.47423321596047602</v>
      </c>
      <c r="AH12" s="17">
        <v>0.35521442161363098</v>
      </c>
      <c r="AI12" s="17"/>
      <c r="AJ12" s="17">
        <v>0.27608877759685801</v>
      </c>
      <c r="AK12" s="17">
        <v>0.52450400682433396</v>
      </c>
      <c r="AL12" s="17">
        <v>0.41830190153329</v>
      </c>
      <c r="AM12" s="17">
        <v>0.32756457641834802</v>
      </c>
      <c r="AN12" s="17">
        <v>0.317225616043392</v>
      </c>
      <c r="AO12" s="17"/>
      <c r="AP12" s="17">
        <v>0.28405868411854301</v>
      </c>
      <c r="AQ12" s="17">
        <v>0.53454079175307601</v>
      </c>
      <c r="AR12" s="17">
        <v>0.43586524929327802</v>
      </c>
      <c r="AS12" s="17">
        <v>0.22029069265329401</v>
      </c>
      <c r="AT12" s="17">
        <v>0.27102572529114199</v>
      </c>
      <c r="AU12" s="17"/>
      <c r="AV12" s="17">
        <v>0.29935798803660102</v>
      </c>
      <c r="AW12" s="17">
        <v>0.37552125529053898</v>
      </c>
      <c r="AX12" s="17">
        <v>0.462666646363316</v>
      </c>
      <c r="AY12" s="17">
        <v>0.44446452997524699</v>
      </c>
      <c r="AZ12" s="17">
        <v>0.334292418471206</v>
      </c>
    </row>
    <row r="13" spans="2:52">
      <c r="B13" s="18" t="s">
        <v>116</v>
      </c>
      <c r="C13" s="19">
        <v>0.13079032486113901</v>
      </c>
      <c r="D13" s="19">
        <v>0.15970153557021199</v>
      </c>
      <c r="E13" s="19">
        <v>0.10370559392081399</v>
      </c>
      <c r="F13" s="19"/>
      <c r="G13" s="19">
        <v>0.18050195171325101</v>
      </c>
      <c r="H13" s="19">
        <v>0.19558879722811001</v>
      </c>
      <c r="I13" s="19">
        <v>0.13966333307005299</v>
      </c>
      <c r="J13" s="19">
        <v>0.105418086700781</v>
      </c>
      <c r="K13" s="19">
        <v>8.2547098343328504E-2</v>
      </c>
      <c r="L13" s="19">
        <v>8.7986227232189199E-2</v>
      </c>
      <c r="M13" s="19"/>
      <c r="N13" s="19">
        <v>0.122492831532966</v>
      </c>
      <c r="O13" s="19">
        <v>0.16027661611862101</v>
      </c>
      <c r="P13" s="19">
        <v>0.117810588563387</v>
      </c>
      <c r="Q13" s="19">
        <v>0.11964103992061401</v>
      </c>
      <c r="R13" s="19"/>
      <c r="S13" s="19">
        <v>0.20762715710041901</v>
      </c>
      <c r="T13" s="19">
        <v>6.3106096823259697E-2</v>
      </c>
      <c r="U13" s="19">
        <v>0.120158130389836</v>
      </c>
      <c r="V13" s="19">
        <v>0.109303445227682</v>
      </c>
      <c r="W13" s="19">
        <v>5.0491597473130201E-2</v>
      </c>
      <c r="X13" s="19">
        <v>0.159319357705062</v>
      </c>
      <c r="Y13" s="19">
        <v>8.5765157329307007E-2</v>
      </c>
      <c r="Z13" s="19">
        <v>7.0980326968622803E-2</v>
      </c>
      <c r="AA13" s="19">
        <v>0.18833837039212001</v>
      </c>
      <c r="AB13" s="19">
        <v>0.168770892456062</v>
      </c>
      <c r="AC13" s="19">
        <v>0.121980870168734</v>
      </c>
      <c r="AD13" s="19">
        <v>0.14114482049313001</v>
      </c>
      <c r="AE13" s="19"/>
      <c r="AF13" s="19">
        <v>0.104863276691757</v>
      </c>
      <c r="AG13" s="19">
        <v>0.14571522605140599</v>
      </c>
      <c r="AH13" s="19">
        <v>0.119405904284662</v>
      </c>
      <c r="AI13" s="19"/>
      <c r="AJ13" s="19">
        <v>9.08667118002041E-2</v>
      </c>
      <c r="AK13" s="19">
        <v>0.18774773651439899</v>
      </c>
      <c r="AL13" s="19">
        <v>0.16287043325491199</v>
      </c>
      <c r="AM13" s="19">
        <v>0</v>
      </c>
      <c r="AN13" s="19">
        <v>0.103929724465949</v>
      </c>
      <c r="AO13" s="19"/>
      <c r="AP13" s="19">
        <v>9.8965745153296703E-2</v>
      </c>
      <c r="AQ13" s="19">
        <v>0.20162839789315701</v>
      </c>
      <c r="AR13" s="19">
        <v>0.13217508298292499</v>
      </c>
      <c r="AS13" s="19">
        <v>9.4077464274604103E-2</v>
      </c>
      <c r="AT13" s="19">
        <v>2.30909376589639E-2</v>
      </c>
      <c r="AU13" s="19"/>
      <c r="AV13" s="19">
        <v>0.10177795612705701</v>
      </c>
      <c r="AW13" s="19">
        <v>0.12661763063173601</v>
      </c>
      <c r="AX13" s="19">
        <v>0.15584442358413</v>
      </c>
      <c r="AY13" s="19">
        <v>0.18927109988469601</v>
      </c>
      <c r="AZ13" s="19">
        <v>0.23735331710383101</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1357</v>
      </c>
      <c r="D7" s="10">
        <v>679</v>
      </c>
      <c r="E7" s="10">
        <v>673</v>
      </c>
      <c r="F7" s="10"/>
      <c r="G7" s="10">
        <v>168</v>
      </c>
      <c r="H7" s="10">
        <v>222</v>
      </c>
      <c r="I7" s="10">
        <v>235</v>
      </c>
      <c r="J7" s="10">
        <v>229</v>
      </c>
      <c r="K7" s="10">
        <v>206</v>
      </c>
      <c r="L7" s="10">
        <v>297</v>
      </c>
      <c r="M7" s="10"/>
      <c r="N7" s="10">
        <v>400</v>
      </c>
      <c r="O7" s="10">
        <v>372</v>
      </c>
      <c r="P7" s="10">
        <v>257</v>
      </c>
      <c r="Q7" s="10">
        <v>325</v>
      </c>
      <c r="R7" s="10"/>
      <c r="S7" s="10">
        <v>179</v>
      </c>
      <c r="T7" s="10">
        <v>194</v>
      </c>
      <c r="U7" s="10">
        <v>119</v>
      </c>
      <c r="V7" s="10">
        <v>125</v>
      </c>
      <c r="W7" s="10">
        <v>100</v>
      </c>
      <c r="X7" s="10">
        <v>122</v>
      </c>
      <c r="Y7" s="10">
        <v>127</v>
      </c>
      <c r="Z7" s="10">
        <v>61</v>
      </c>
      <c r="AA7" s="10">
        <v>159</v>
      </c>
      <c r="AB7" s="10">
        <v>84</v>
      </c>
      <c r="AC7" s="10">
        <v>47</v>
      </c>
      <c r="AD7" s="10">
        <v>40</v>
      </c>
      <c r="AE7" s="10"/>
      <c r="AF7" s="10">
        <v>465</v>
      </c>
      <c r="AG7" s="10">
        <v>556</v>
      </c>
      <c r="AH7" s="10">
        <v>208</v>
      </c>
      <c r="AI7" s="10"/>
      <c r="AJ7" s="10">
        <v>446</v>
      </c>
      <c r="AK7" s="10">
        <v>403</v>
      </c>
      <c r="AL7" s="10">
        <v>92</v>
      </c>
      <c r="AM7" s="10">
        <v>20</v>
      </c>
      <c r="AN7" s="10">
        <v>184</v>
      </c>
      <c r="AO7" s="10"/>
      <c r="AP7" s="10">
        <v>247</v>
      </c>
      <c r="AQ7" s="10">
        <v>523</v>
      </c>
      <c r="AR7" s="10">
        <v>102</v>
      </c>
      <c r="AS7" s="10">
        <v>146</v>
      </c>
      <c r="AT7" s="10">
        <v>133</v>
      </c>
      <c r="AU7" s="10"/>
      <c r="AV7" s="10">
        <v>353</v>
      </c>
      <c r="AW7" s="10">
        <v>287</v>
      </c>
      <c r="AX7" s="10">
        <v>352</v>
      </c>
      <c r="AY7" s="10">
        <v>153</v>
      </c>
      <c r="AZ7" s="10">
        <v>24</v>
      </c>
    </row>
    <row r="8" spans="2:52" ht="30" customHeight="1">
      <c r="B8" s="11" t="s">
        <v>68</v>
      </c>
      <c r="C8" s="11">
        <v>1352</v>
      </c>
      <c r="D8" s="11">
        <v>664</v>
      </c>
      <c r="E8" s="11">
        <v>684</v>
      </c>
      <c r="F8" s="11"/>
      <c r="G8" s="11">
        <v>181</v>
      </c>
      <c r="H8" s="11">
        <v>225</v>
      </c>
      <c r="I8" s="11">
        <v>228</v>
      </c>
      <c r="J8" s="11">
        <v>231</v>
      </c>
      <c r="K8" s="11">
        <v>202</v>
      </c>
      <c r="L8" s="11">
        <v>285</v>
      </c>
      <c r="M8" s="11"/>
      <c r="N8" s="11">
        <v>356</v>
      </c>
      <c r="O8" s="11">
        <v>338</v>
      </c>
      <c r="P8" s="11">
        <v>302</v>
      </c>
      <c r="Q8" s="11">
        <v>352</v>
      </c>
      <c r="R8" s="11"/>
      <c r="S8" s="11">
        <v>182</v>
      </c>
      <c r="T8" s="11">
        <v>183</v>
      </c>
      <c r="U8" s="11">
        <v>116</v>
      </c>
      <c r="V8" s="11">
        <v>122</v>
      </c>
      <c r="W8" s="11">
        <v>94</v>
      </c>
      <c r="X8" s="11">
        <v>127</v>
      </c>
      <c r="Y8" s="11">
        <v>118</v>
      </c>
      <c r="Z8" s="11">
        <v>55</v>
      </c>
      <c r="AA8" s="11">
        <v>154</v>
      </c>
      <c r="AB8" s="11">
        <v>108</v>
      </c>
      <c r="AC8" s="11">
        <v>49</v>
      </c>
      <c r="AD8" s="11">
        <v>44</v>
      </c>
      <c r="AE8" s="11"/>
      <c r="AF8" s="11">
        <v>462</v>
      </c>
      <c r="AG8" s="11">
        <v>542</v>
      </c>
      <c r="AH8" s="11">
        <v>211</v>
      </c>
      <c r="AI8" s="11"/>
      <c r="AJ8" s="11">
        <v>430</v>
      </c>
      <c r="AK8" s="11">
        <v>398</v>
      </c>
      <c r="AL8" s="11">
        <v>86</v>
      </c>
      <c r="AM8" s="11">
        <v>21</v>
      </c>
      <c r="AN8" s="11">
        <v>189</v>
      </c>
      <c r="AO8" s="11"/>
      <c r="AP8" s="11">
        <v>239</v>
      </c>
      <c r="AQ8" s="11">
        <v>525</v>
      </c>
      <c r="AR8" s="11">
        <v>96</v>
      </c>
      <c r="AS8" s="11">
        <v>145</v>
      </c>
      <c r="AT8" s="11">
        <v>131</v>
      </c>
      <c r="AU8" s="11"/>
      <c r="AV8" s="11">
        <v>366</v>
      </c>
      <c r="AW8" s="11">
        <v>296</v>
      </c>
      <c r="AX8" s="11">
        <v>337</v>
      </c>
      <c r="AY8" s="11">
        <v>143</v>
      </c>
      <c r="AZ8" s="11">
        <v>20</v>
      </c>
    </row>
    <row r="9" spans="2:52" ht="30">
      <c r="B9" s="18" t="s">
        <v>421</v>
      </c>
      <c r="C9" s="17">
        <v>0.230134150697207</v>
      </c>
      <c r="D9" s="17">
        <v>0.25545691482830901</v>
      </c>
      <c r="E9" s="17">
        <v>0.20573868294506401</v>
      </c>
      <c r="F9" s="17"/>
      <c r="G9" s="17">
        <v>0.33065515550094998</v>
      </c>
      <c r="H9" s="17">
        <v>0.28074512010011698</v>
      </c>
      <c r="I9" s="17">
        <v>0.23819467326489199</v>
      </c>
      <c r="J9" s="17">
        <v>0.25669558459364</v>
      </c>
      <c r="K9" s="17">
        <v>0.15443476020036701</v>
      </c>
      <c r="L9" s="17">
        <v>0.15224015034830099</v>
      </c>
      <c r="M9" s="17"/>
      <c r="N9" s="17">
        <v>0.21537433092188199</v>
      </c>
      <c r="O9" s="17">
        <v>0.24173037846637199</v>
      </c>
      <c r="P9" s="17">
        <v>0.26942824971699503</v>
      </c>
      <c r="Q9" s="17">
        <v>0.20217556968563599</v>
      </c>
      <c r="R9" s="17"/>
      <c r="S9" s="17">
        <v>0.29423827897645799</v>
      </c>
      <c r="T9" s="17">
        <v>0.20920637568045999</v>
      </c>
      <c r="U9" s="17">
        <v>0.25916645431362001</v>
      </c>
      <c r="V9" s="17">
        <v>0.18501123006067499</v>
      </c>
      <c r="W9" s="17">
        <v>0.21634843477509899</v>
      </c>
      <c r="X9" s="17">
        <v>0.20360460287457199</v>
      </c>
      <c r="Y9" s="17">
        <v>0.17757647228099799</v>
      </c>
      <c r="Z9" s="17">
        <v>0.173680547529104</v>
      </c>
      <c r="AA9" s="17">
        <v>0.26361132836635098</v>
      </c>
      <c r="AB9" s="17">
        <v>0.22754932948207801</v>
      </c>
      <c r="AC9" s="17">
        <v>0.29303720862960497</v>
      </c>
      <c r="AD9" s="17">
        <v>0.237555319696859</v>
      </c>
      <c r="AE9" s="17"/>
      <c r="AF9" s="17">
        <v>0.21171957796888399</v>
      </c>
      <c r="AG9" s="17">
        <v>0.25271917543474398</v>
      </c>
      <c r="AH9" s="17">
        <v>0.20002801727685099</v>
      </c>
      <c r="AI9" s="17"/>
      <c r="AJ9" s="17">
        <v>0.19379113551601601</v>
      </c>
      <c r="AK9" s="17">
        <v>0.31448661845293402</v>
      </c>
      <c r="AL9" s="17">
        <v>0.22407374218293999</v>
      </c>
      <c r="AM9" s="17">
        <v>9.9960458014252407E-2</v>
      </c>
      <c r="AN9" s="17">
        <v>0.13959527713136599</v>
      </c>
      <c r="AO9" s="17"/>
      <c r="AP9" s="17">
        <v>0.158366424105917</v>
      </c>
      <c r="AQ9" s="17">
        <v>0.30236479809285999</v>
      </c>
      <c r="AR9" s="17">
        <v>0.31514985791981198</v>
      </c>
      <c r="AS9" s="17">
        <v>0.21957714008377599</v>
      </c>
      <c r="AT9" s="17">
        <v>9.0800999019890499E-2</v>
      </c>
      <c r="AU9" s="17"/>
      <c r="AV9" s="17">
        <v>0.211123884357719</v>
      </c>
      <c r="AW9" s="17">
        <v>0.236105569529273</v>
      </c>
      <c r="AX9" s="17">
        <v>0.229723578416934</v>
      </c>
      <c r="AY9" s="17">
        <v>0.30643733150057301</v>
      </c>
      <c r="AZ9" s="17">
        <v>0.42206704505804399</v>
      </c>
    </row>
    <row r="10" spans="2:52" ht="30">
      <c r="B10" s="18" t="s">
        <v>422</v>
      </c>
      <c r="C10" s="17">
        <v>0.35618198601369999</v>
      </c>
      <c r="D10" s="17">
        <v>0.38491948705068901</v>
      </c>
      <c r="E10" s="17">
        <v>0.32790080737480198</v>
      </c>
      <c r="F10" s="17"/>
      <c r="G10" s="17">
        <v>0.36475897466853302</v>
      </c>
      <c r="H10" s="17">
        <v>0.33459312254831602</v>
      </c>
      <c r="I10" s="17">
        <v>0.346390627603468</v>
      </c>
      <c r="J10" s="17">
        <v>0.26982736594310403</v>
      </c>
      <c r="K10" s="17">
        <v>0.381488606708904</v>
      </c>
      <c r="L10" s="17">
        <v>0.42750224795532399</v>
      </c>
      <c r="M10" s="17"/>
      <c r="N10" s="17">
        <v>0.43144975528993601</v>
      </c>
      <c r="O10" s="17">
        <v>0.350988879304936</v>
      </c>
      <c r="P10" s="17">
        <v>0.29829697513245401</v>
      </c>
      <c r="Q10" s="17">
        <v>0.33200520227686198</v>
      </c>
      <c r="R10" s="17"/>
      <c r="S10" s="17">
        <v>0.36420426162036301</v>
      </c>
      <c r="T10" s="17">
        <v>0.35858485993493</v>
      </c>
      <c r="U10" s="17">
        <v>0.35125271277030001</v>
      </c>
      <c r="V10" s="17">
        <v>0.39271155988783402</v>
      </c>
      <c r="W10" s="17">
        <v>0.329027726414649</v>
      </c>
      <c r="X10" s="17">
        <v>0.44245092236198502</v>
      </c>
      <c r="Y10" s="17">
        <v>0.39439080604169002</v>
      </c>
      <c r="Z10" s="17">
        <v>0.31478568772631699</v>
      </c>
      <c r="AA10" s="17">
        <v>0.325314451694385</v>
      </c>
      <c r="AB10" s="17">
        <v>0.337462952470518</v>
      </c>
      <c r="AC10" s="17">
        <v>0.204125394461983</v>
      </c>
      <c r="AD10" s="17">
        <v>0.304476411550197</v>
      </c>
      <c r="AE10" s="17"/>
      <c r="AF10" s="17">
        <v>0.357639937885462</v>
      </c>
      <c r="AG10" s="17">
        <v>0.38329207328311998</v>
      </c>
      <c r="AH10" s="17">
        <v>0.28827763790903199</v>
      </c>
      <c r="AI10" s="17"/>
      <c r="AJ10" s="17">
        <v>0.42186606927809001</v>
      </c>
      <c r="AK10" s="17">
        <v>0.33306713078990602</v>
      </c>
      <c r="AL10" s="17">
        <v>0.46472354584374997</v>
      </c>
      <c r="AM10" s="17">
        <v>0.197670406289601</v>
      </c>
      <c r="AN10" s="17">
        <v>0.30180574848305902</v>
      </c>
      <c r="AO10" s="17"/>
      <c r="AP10" s="17">
        <v>0.48260859382254401</v>
      </c>
      <c r="AQ10" s="17">
        <v>0.33387712856155999</v>
      </c>
      <c r="AR10" s="17">
        <v>0.43340713013111898</v>
      </c>
      <c r="AS10" s="17">
        <v>0.33610198106501998</v>
      </c>
      <c r="AT10" s="17">
        <v>0.31245668291191703</v>
      </c>
      <c r="AU10" s="17"/>
      <c r="AV10" s="17">
        <v>0.31191979178753598</v>
      </c>
      <c r="AW10" s="17">
        <v>0.31502382374783</v>
      </c>
      <c r="AX10" s="17">
        <v>0.40439550161955701</v>
      </c>
      <c r="AY10" s="17">
        <v>0.39867530535384599</v>
      </c>
      <c r="AZ10" s="17">
        <v>0.30312953122241798</v>
      </c>
    </row>
    <row r="11" spans="2:52">
      <c r="B11" s="18" t="s">
        <v>423</v>
      </c>
      <c r="C11" s="17">
        <v>0.12083961460867899</v>
      </c>
      <c r="D11" s="17">
        <v>0.117377357073709</v>
      </c>
      <c r="E11" s="17">
        <v>0.12502270792204101</v>
      </c>
      <c r="F11" s="17"/>
      <c r="G11" s="17">
        <v>0.118566368406946</v>
      </c>
      <c r="H11" s="17">
        <v>0.123465283908842</v>
      </c>
      <c r="I11" s="17">
        <v>0.123712197439917</v>
      </c>
      <c r="J11" s="17">
        <v>0.13642285449611699</v>
      </c>
      <c r="K11" s="17">
        <v>0.105691261454933</v>
      </c>
      <c r="L11" s="17">
        <v>0.116059881675608</v>
      </c>
      <c r="M11" s="17"/>
      <c r="N11" s="17">
        <v>8.81930044801639E-2</v>
      </c>
      <c r="O11" s="17">
        <v>0.101639002062545</v>
      </c>
      <c r="P11" s="17">
        <v>0.182390425573068</v>
      </c>
      <c r="Q11" s="17">
        <v>0.120502212338225</v>
      </c>
      <c r="R11" s="17"/>
      <c r="S11" s="17">
        <v>8.5127497944464295E-2</v>
      </c>
      <c r="T11" s="17">
        <v>0.147075723590047</v>
      </c>
      <c r="U11" s="17">
        <v>0.133753581055571</v>
      </c>
      <c r="V11" s="17">
        <v>0.11546945408011999</v>
      </c>
      <c r="W11" s="17">
        <v>0.12505353182955001</v>
      </c>
      <c r="X11" s="17">
        <v>0.12944648884388199</v>
      </c>
      <c r="Y11" s="17">
        <v>6.34270806496844E-2</v>
      </c>
      <c r="Z11" s="17">
        <v>0.15621940413649699</v>
      </c>
      <c r="AA11" s="17">
        <v>0.133113077235816</v>
      </c>
      <c r="AB11" s="17">
        <v>0.13291181863079901</v>
      </c>
      <c r="AC11" s="17">
        <v>0.153045036854319</v>
      </c>
      <c r="AD11" s="17">
        <v>0.10847397563316701</v>
      </c>
      <c r="AE11" s="17"/>
      <c r="AF11" s="17">
        <v>0.13629861827037301</v>
      </c>
      <c r="AG11" s="17">
        <v>0.10833245242408</v>
      </c>
      <c r="AH11" s="17">
        <v>0.12610674263105701</v>
      </c>
      <c r="AI11" s="17"/>
      <c r="AJ11" s="17">
        <v>0.111194485607508</v>
      </c>
      <c r="AK11" s="17">
        <v>0.10538078572836</v>
      </c>
      <c r="AL11" s="17">
        <v>9.3314219868897305E-2</v>
      </c>
      <c r="AM11" s="17">
        <v>0.29742044542824497</v>
      </c>
      <c r="AN11" s="17">
        <v>0.120087264699902</v>
      </c>
      <c r="AO11" s="17"/>
      <c r="AP11" s="17">
        <v>0.107460502541285</v>
      </c>
      <c r="AQ11" s="17">
        <v>9.1846308836851798E-2</v>
      </c>
      <c r="AR11" s="17">
        <v>6.5301495049001707E-2</v>
      </c>
      <c r="AS11" s="17">
        <v>0.160778514264176</v>
      </c>
      <c r="AT11" s="17">
        <v>0.113822176960498</v>
      </c>
      <c r="AU11" s="17"/>
      <c r="AV11" s="17">
        <v>0.154753268547933</v>
      </c>
      <c r="AW11" s="17">
        <v>0.104546978944023</v>
      </c>
      <c r="AX11" s="17">
        <v>7.0203754039487601E-2</v>
      </c>
      <c r="AY11" s="17">
        <v>8.8489739721994906E-2</v>
      </c>
      <c r="AZ11" s="17">
        <v>9.2515069596025706E-2</v>
      </c>
    </row>
    <row r="12" spans="2:52">
      <c r="B12" s="18" t="s">
        <v>61</v>
      </c>
      <c r="C12" s="19">
        <v>0.29284424868041398</v>
      </c>
      <c r="D12" s="19">
        <v>0.242246241047294</v>
      </c>
      <c r="E12" s="19">
        <v>0.34133780175809397</v>
      </c>
      <c r="F12" s="19"/>
      <c r="G12" s="19">
        <v>0.18601950142357199</v>
      </c>
      <c r="H12" s="19">
        <v>0.26119647344272601</v>
      </c>
      <c r="I12" s="19">
        <v>0.29170250169172401</v>
      </c>
      <c r="J12" s="19">
        <v>0.33705419496713901</v>
      </c>
      <c r="K12" s="19">
        <v>0.35838537163579698</v>
      </c>
      <c r="L12" s="19">
        <v>0.304197720020767</v>
      </c>
      <c r="M12" s="19"/>
      <c r="N12" s="19">
        <v>0.26498290930801799</v>
      </c>
      <c r="O12" s="19">
        <v>0.30564174016614798</v>
      </c>
      <c r="P12" s="19">
        <v>0.24988434957748401</v>
      </c>
      <c r="Q12" s="19">
        <v>0.34531701569927697</v>
      </c>
      <c r="R12" s="19"/>
      <c r="S12" s="19">
        <v>0.256429961458714</v>
      </c>
      <c r="T12" s="19">
        <v>0.28513304079456298</v>
      </c>
      <c r="U12" s="19">
        <v>0.25582725186050997</v>
      </c>
      <c r="V12" s="19">
        <v>0.306807755971371</v>
      </c>
      <c r="W12" s="19">
        <v>0.329570306980701</v>
      </c>
      <c r="X12" s="19">
        <v>0.22449798591956199</v>
      </c>
      <c r="Y12" s="19">
        <v>0.36460564102762699</v>
      </c>
      <c r="Z12" s="19">
        <v>0.35531436060808302</v>
      </c>
      <c r="AA12" s="19">
        <v>0.27796114270344802</v>
      </c>
      <c r="AB12" s="19">
        <v>0.30207589941660501</v>
      </c>
      <c r="AC12" s="19">
        <v>0.34979236005409298</v>
      </c>
      <c r="AD12" s="19">
        <v>0.34949429311977698</v>
      </c>
      <c r="AE12" s="19"/>
      <c r="AF12" s="19">
        <v>0.29434186587528099</v>
      </c>
      <c r="AG12" s="19">
        <v>0.25565629885805602</v>
      </c>
      <c r="AH12" s="19">
        <v>0.38558760218305999</v>
      </c>
      <c r="AI12" s="19"/>
      <c r="AJ12" s="19">
        <v>0.27314830959838499</v>
      </c>
      <c r="AK12" s="19">
        <v>0.2470654650288</v>
      </c>
      <c r="AL12" s="19">
        <v>0.217888492104413</v>
      </c>
      <c r="AM12" s="19">
        <v>0.40494869026790198</v>
      </c>
      <c r="AN12" s="19">
        <v>0.43851170968567299</v>
      </c>
      <c r="AO12" s="19"/>
      <c r="AP12" s="19">
        <v>0.25156447953025401</v>
      </c>
      <c r="AQ12" s="19">
        <v>0.271911764508728</v>
      </c>
      <c r="AR12" s="19">
        <v>0.186141516900067</v>
      </c>
      <c r="AS12" s="19">
        <v>0.28354236458702697</v>
      </c>
      <c r="AT12" s="19">
        <v>0.48292014110769499</v>
      </c>
      <c r="AU12" s="19"/>
      <c r="AV12" s="19">
        <v>0.32220305530681098</v>
      </c>
      <c r="AW12" s="19">
        <v>0.34432362777887399</v>
      </c>
      <c r="AX12" s="19">
        <v>0.29567716592402199</v>
      </c>
      <c r="AY12" s="19">
        <v>0.206397623423585</v>
      </c>
      <c r="AZ12" s="19">
        <v>0.18228835412351199</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1324</v>
      </c>
      <c r="D7" s="10">
        <v>676</v>
      </c>
      <c r="E7" s="10">
        <v>643</v>
      </c>
      <c r="F7" s="10"/>
      <c r="G7" s="10">
        <v>169</v>
      </c>
      <c r="H7" s="10">
        <v>221</v>
      </c>
      <c r="I7" s="10">
        <v>239</v>
      </c>
      <c r="J7" s="10">
        <v>237</v>
      </c>
      <c r="K7" s="10">
        <v>186</v>
      </c>
      <c r="L7" s="10">
        <v>272</v>
      </c>
      <c r="M7" s="10"/>
      <c r="N7" s="10">
        <v>386</v>
      </c>
      <c r="O7" s="10">
        <v>378</v>
      </c>
      <c r="P7" s="10">
        <v>254</v>
      </c>
      <c r="Q7" s="10">
        <v>305</v>
      </c>
      <c r="R7" s="10"/>
      <c r="S7" s="10">
        <v>175</v>
      </c>
      <c r="T7" s="10">
        <v>196</v>
      </c>
      <c r="U7" s="10">
        <v>120</v>
      </c>
      <c r="V7" s="10">
        <v>121</v>
      </c>
      <c r="W7" s="10">
        <v>100</v>
      </c>
      <c r="X7" s="10">
        <v>116</v>
      </c>
      <c r="Y7" s="10">
        <v>121</v>
      </c>
      <c r="Z7" s="10">
        <v>63</v>
      </c>
      <c r="AA7" s="10">
        <v>142</v>
      </c>
      <c r="AB7" s="10">
        <v>83</v>
      </c>
      <c r="AC7" s="10">
        <v>56</v>
      </c>
      <c r="AD7" s="10">
        <v>31</v>
      </c>
      <c r="AE7" s="10"/>
      <c r="AF7" s="10">
        <v>447</v>
      </c>
      <c r="AG7" s="10">
        <v>556</v>
      </c>
      <c r="AH7" s="10">
        <v>191</v>
      </c>
      <c r="AI7" s="10"/>
      <c r="AJ7" s="10">
        <v>445</v>
      </c>
      <c r="AK7" s="10">
        <v>391</v>
      </c>
      <c r="AL7" s="10">
        <v>98</v>
      </c>
      <c r="AM7" s="10">
        <v>14</v>
      </c>
      <c r="AN7" s="10">
        <v>184</v>
      </c>
      <c r="AO7" s="10"/>
      <c r="AP7" s="10">
        <v>255</v>
      </c>
      <c r="AQ7" s="10">
        <v>522</v>
      </c>
      <c r="AR7" s="10">
        <v>98</v>
      </c>
      <c r="AS7" s="10">
        <v>131</v>
      </c>
      <c r="AT7" s="10">
        <v>117</v>
      </c>
      <c r="AU7" s="10"/>
      <c r="AV7" s="10">
        <v>329</v>
      </c>
      <c r="AW7" s="10">
        <v>288</v>
      </c>
      <c r="AX7" s="10">
        <v>379</v>
      </c>
      <c r="AY7" s="10">
        <v>126</v>
      </c>
      <c r="AZ7" s="10">
        <v>22</v>
      </c>
    </row>
    <row r="8" spans="2:52" ht="30" customHeight="1">
      <c r="B8" s="11" t="s">
        <v>68</v>
      </c>
      <c r="C8" s="11">
        <v>1321</v>
      </c>
      <c r="D8" s="11">
        <v>665</v>
      </c>
      <c r="E8" s="11">
        <v>651</v>
      </c>
      <c r="F8" s="11"/>
      <c r="G8" s="11">
        <v>185</v>
      </c>
      <c r="H8" s="11">
        <v>220</v>
      </c>
      <c r="I8" s="11">
        <v>233</v>
      </c>
      <c r="J8" s="11">
        <v>235</v>
      </c>
      <c r="K8" s="11">
        <v>180</v>
      </c>
      <c r="L8" s="11">
        <v>267</v>
      </c>
      <c r="M8" s="11"/>
      <c r="N8" s="11">
        <v>345</v>
      </c>
      <c r="O8" s="11">
        <v>346</v>
      </c>
      <c r="P8" s="11">
        <v>300</v>
      </c>
      <c r="Q8" s="11">
        <v>329</v>
      </c>
      <c r="R8" s="11"/>
      <c r="S8" s="11">
        <v>184</v>
      </c>
      <c r="T8" s="11">
        <v>185</v>
      </c>
      <c r="U8" s="11">
        <v>116</v>
      </c>
      <c r="V8" s="11">
        <v>117</v>
      </c>
      <c r="W8" s="11">
        <v>95</v>
      </c>
      <c r="X8" s="11">
        <v>120</v>
      </c>
      <c r="Y8" s="11">
        <v>114</v>
      </c>
      <c r="Z8" s="11">
        <v>57</v>
      </c>
      <c r="AA8" s="11">
        <v>136</v>
      </c>
      <c r="AB8" s="11">
        <v>106</v>
      </c>
      <c r="AC8" s="11">
        <v>58</v>
      </c>
      <c r="AD8" s="11">
        <v>34</v>
      </c>
      <c r="AE8" s="11"/>
      <c r="AF8" s="11">
        <v>441</v>
      </c>
      <c r="AG8" s="11">
        <v>548</v>
      </c>
      <c r="AH8" s="11">
        <v>194</v>
      </c>
      <c r="AI8" s="11"/>
      <c r="AJ8" s="11">
        <v>433</v>
      </c>
      <c r="AK8" s="11">
        <v>383</v>
      </c>
      <c r="AL8" s="11">
        <v>95</v>
      </c>
      <c r="AM8" s="11">
        <v>13</v>
      </c>
      <c r="AN8" s="11">
        <v>189</v>
      </c>
      <c r="AO8" s="11"/>
      <c r="AP8" s="11">
        <v>249</v>
      </c>
      <c r="AQ8" s="11">
        <v>523</v>
      </c>
      <c r="AR8" s="11">
        <v>95</v>
      </c>
      <c r="AS8" s="11">
        <v>125</v>
      </c>
      <c r="AT8" s="11">
        <v>117</v>
      </c>
      <c r="AU8" s="11"/>
      <c r="AV8" s="11">
        <v>341</v>
      </c>
      <c r="AW8" s="11">
        <v>295</v>
      </c>
      <c r="AX8" s="11">
        <v>368</v>
      </c>
      <c r="AY8" s="11">
        <v>119</v>
      </c>
      <c r="AZ8" s="11">
        <v>17</v>
      </c>
    </row>
    <row r="9" spans="2:52" ht="30">
      <c r="B9" s="18" t="s">
        <v>421</v>
      </c>
      <c r="C9" s="17">
        <v>0.309550712940596</v>
      </c>
      <c r="D9" s="17">
        <v>0.287018784526059</v>
      </c>
      <c r="E9" s="17">
        <v>0.33332446071896799</v>
      </c>
      <c r="F9" s="17"/>
      <c r="G9" s="17">
        <v>0.32871965151240801</v>
      </c>
      <c r="H9" s="17">
        <v>0.353230370493192</v>
      </c>
      <c r="I9" s="17">
        <v>0.29525555141010401</v>
      </c>
      <c r="J9" s="17">
        <v>0.34300438359216501</v>
      </c>
      <c r="K9" s="17">
        <v>0.316961319207618</v>
      </c>
      <c r="L9" s="17">
        <v>0.23830514829657501</v>
      </c>
      <c r="M9" s="17"/>
      <c r="N9" s="17">
        <v>0.32499698739536398</v>
      </c>
      <c r="O9" s="17">
        <v>0.32854136307037801</v>
      </c>
      <c r="P9" s="17">
        <v>0.31355333178667599</v>
      </c>
      <c r="Q9" s="17">
        <v>0.27066460872935699</v>
      </c>
      <c r="R9" s="17"/>
      <c r="S9" s="17">
        <v>0.31838026708099398</v>
      </c>
      <c r="T9" s="17">
        <v>0.26070398108271098</v>
      </c>
      <c r="U9" s="17">
        <v>0.26525864255613102</v>
      </c>
      <c r="V9" s="17">
        <v>0.27119171449666402</v>
      </c>
      <c r="W9" s="17">
        <v>0.42013440785614697</v>
      </c>
      <c r="X9" s="17">
        <v>0.37969436988072502</v>
      </c>
      <c r="Y9" s="17">
        <v>0.38548944385664402</v>
      </c>
      <c r="Z9" s="17">
        <v>0.20259064963658499</v>
      </c>
      <c r="AA9" s="17">
        <v>0.35546481922874301</v>
      </c>
      <c r="AB9" s="17">
        <v>0.27576910251639603</v>
      </c>
      <c r="AC9" s="17">
        <v>0.23461466211086801</v>
      </c>
      <c r="AD9" s="17">
        <v>0.22931663399568</v>
      </c>
      <c r="AE9" s="17"/>
      <c r="AF9" s="17">
        <v>0.26717964136293998</v>
      </c>
      <c r="AG9" s="17">
        <v>0.353883274631069</v>
      </c>
      <c r="AH9" s="17">
        <v>0.28132922800396398</v>
      </c>
      <c r="AI9" s="17"/>
      <c r="AJ9" s="17">
        <v>0.25009416944927698</v>
      </c>
      <c r="AK9" s="17">
        <v>0.434244509833558</v>
      </c>
      <c r="AL9" s="17">
        <v>0.35919816950696998</v>
      </c>
      <c r="AM9" s="17">
        <v>0.15664728384111201</v>
      </c>
      <c r="AN9" s="17">
        <v>0.24198375313509701</v>
      </c>
      <c r="AO9" s="17"/>
      <c r="AP9" s="17">
        <v>0.205419489034395</v>
      </c>
      <c r="AQ9" s="17">
        <v>0.43619614830982101</v>
      </c>
      <c r="AR9" s="17">
        <v>0.34155406665546101</v>
      </c>
      <c r="AS9" s="17">
        <v>0.27450754808758199</v>
      </c>
      <c r="AT9" s="17">
        <v>0.183069919641036</v>
      </c>
      <c r="AU9" s="17"/>
      <c r="AV9" s="17">
        <v>0.26126603749900301</v>
      </c>
      <c r="AW9" s="17">
        <v>0.29922451984338699</v>
      </c>
      <c r="AX9" s="17">
        <v>0.368516932168242</v>
      </c>
      <c r="AY9" s="17">
        <v>0.34130072493344099</v>
      </c>
      <c r="AZ9" s="17">
        <v>0.28793870847403402</v>
      </c>
    </row>
    <row r="10" spans="2:52" ht="30">
      <c r="B10" s="18" t="s">
        <v>422</v>
      </c>
      <c r="C10" s="17">
        <v>0.317237272694948</v>
      </c>
      <c r="D10" s="17">
        <v>0.32549097462315602</v>
      </c>
      <c r="E10" s="17">
        <v>0.31105646948069099</v>
      </c>
      <c r="F10" s="17"/>
      <c r="G10" s="17">
        <v>0.406045650207219</v>
      </c>
      <c r="H10" s="17">
        <v>0.28307723875549501</v>
      </c>
      <c r="I10" s="17">
        <v>0.30356826927758901</v>
      </c>
      <c r="J10" s="17">
        <v>0.29168121197478902</v>
      </c>
      <c r="K10" s="17">
        <v>0.24683690871853001</v>
      </c>
      <c r="L10" s="17">
        <v>0.36569480116058201</v>
      </c>
      <c r="M10" s="17"/>
      <c r="N10" s="17">
        <v>0.345939422402957</v>
      </c>
      <c r="O10" s="17">
        <v>0.28499701046572301</v>
      </c>
      <c r="P10" s="17">
        <v>0.36607308834567998</v>
      </c>
      <c r="Q10" s="17">
        <v>0.27447069594234702</v>
      </c>
      <c r="R10" s="17"/>
      <c r="S10" s="17">
        <v>0.380545505216837</v>
      </c>
      <c r="T10" s="17">
        <v>0.304358383257055</v>
      </c>
      <c r="U10" s="17">
        <v>0.37520153323579802</v>
      </c>
      <c r="V10" s="17">
        <v>0.34018744717885702</v>
      </c>
      <c r="W10" s="17">
        <v>0.25470766243242499</v>
      </c>
      <c r="X10" s="17">
        <v>0.33072703457123798</v>
      </c>
      <c r="Y10" s="17">
        <v>0.24308033358990999</v>
      </c>
      <c r="Z10" s="17">
        <v>0.26523866661652301</v>
      </c>
      <c r="AA10" s="17">
        <v>0.32986083007508299</v>
      </c>
      <c r="AB10" s="17">
        <v>0.284207287764142</v>
      </c>
      <c r="AC10" s="17">
        <v>0.26023155971795298</v>
      </c>
      <c r="AD10" s="17">
        <v>0.37925610984987901</v>
      </c>
      <c r="AE10" s="17"/>
      <c r="AF10" s="17">
        <v>0.37047387783041302</v>
      </c>
      <c r="AG10" s="17">
        <v>0.28760202196290302</v>
      </c>
      <c r="AH10" s="17">
        <v>0.25613393311148802</v>
      </c>
      <c r="AI10" s="17"/>
      <c r="AJ10" s="17">
        <v>0.42263100271488402</v>
      </c>
      <c r="AK10" s="17">
        <v>0.28962103625720598</v>
      </c>
      <c r="AL10" s="17">
        <v>0.30019741325890797</v>
      </c>
      <c r="AM10" s="17">
        <v>0.407538834335193</v>
      </c>
      <c r="AN10" s="17">
        <v>0.198520891478105</v>
      </c>
      <c r="AO10" s="17"/>
      <c r="AP10" s="17">
        <v>0.517852939229135</v>
      </c>
      <c r="AQ10" s="17">
        <v>0.28463719185408298</v>
      </c>
      <c r="AR10" s="17">
        <v>0.320848084223254</v>
      </c>
      <c r="AS10" s="17">
        <v>0.30716123653583</v>
      </c>
      <c r="AT10" s="17">
        <v>0.21822595963739899</v>
      </c>
      <c r="AU10" s="17"/>
      <c r="AV10" s="17">
        <v>0.32169577724798198</v>
      </c>
      <c r="AW10" s="17">
        <v>0.32834838538504402</v>
      </c>
      <c r="AX10" s="17">
        <v>0.29868904751658998</v>
      </c>
      <c r="AY10" s="17">
        <v>0.31502558710076201</v>
      </c>
      <c r="AZ10" s="17">
        <v>0.43306364034447797</v>
      </c>
    </row>
    <row r="11" spans="2:52">
      <c r="B11" s="18" t="s">
        <v>423</v>
      </c>
      <c r="C11" s="17">
        <v>0.10596458702594699</v>
      </c>
      <c r="D11" s="17">
        <v>0.111965554644846</v>
      </c>
      <c r="E11" s="17">
        <v>9.9214169307325406E-2</v>
      </c>
      <c r="F11" s="17"/>
      <c r="G11" s="17">
        <v>0.117253122290707</v>
      </c>
      <c r="H11" s="17">
        <v>0.1222256465226</v>
      </c>
      <c r="I11" s="17">
        <v>0.11004727373994599</v>
      </c>
      <c r="J11" s="17">
        <v>7.3304135287046004E-2</v>
      </c>
      <c r="K11" s="17">
        <v>0.139318100734689</v>
      </c>
      <c r="L11" s="17">
        <v>8.7452335314186599E-2</v>
      </c>
      <c r="M11" s="17"/>
      <c r="N11" s="17">
        <v>7.6280489216817196E-2</v>
      </c>
      <c r="O11" s="17">
        <v>8.4602866737524707E-2</v>
      </c>
      <c r="P11" s="17">
        <v>0.13004682882177099</v>
      </c>
      <c r="Q11" s="17">
        <v>0.13785693125894</v>
      </c>
      <c r="R11" s="17"/>
      <c r="S11" s="17">
        <v>8.8605445066178803E-2</v>
      </c>
      <c r="T11" s="17">
        <v>0.12670551461092999</v>
      </c>
      <c r="U11" s="17">
        <v>8.73926491377265E-2</v>
      </c>
      <c r="V11" s="17">
        <v>0.14049538858920901</v>
      </c>
      <c r="W11" s="17">
        <v>9.1879736064990294E-2</v>
      </c>
      <c r="X11" s="17">
        <v>0.10277313239880299</v>
      </c>
      <c r="Y11" s="17">
        <v>7.6741498084460597E-2</v>
      </c>
      <c r="Z11" s="17">
        <v>0.20431017425162801</v>
      </c>
      <c r="AA11" s="17">
        <v>9.0684797013061202E-2</v>
      </c>
      <c r="AB11" s="17">
        <v>0.101048925615012</v>
      </c>
      <c r="AC11" s="17">
        <v>0.115010317565707</v>
      </c>
      <c r="AD11" s="17">
        <v>7.6419819410327106E-2</v>
      </c>
      <c r="AE11" s="17"/>
      <c r="AF11" s="17">
        <v>0.10482190524306501</v>
      </c>
      <c r="AG11" s="17">
        <v>9.05287494973189E-2</v>
      </c>
      <c r="AH11" s="17">
        <v>0.15608224620387701</v>
      </c>
      <c r="AI11" s="17"/>
      <c r="AJ11" s="17">
        <v>9.1063896442032999E-2</v>
      </c>
      <c r="AK11" s="17">
        <v>5.2288690569213203E-2</v>
      </c>
      <c r="AL11" s="17">
        <v>0.115525768183984</v>
      </c>
      <c r="AM11" s="17">
        <v>0.19055183306110199</v>
      </c>
      <c r="AN11" s="17">
        <v>0.17124462210428401</v>
      </c>
      <c r="AO11" s="17"/>
      <c r="AP11" s="17">
        <v>7.7876676486565294E-2</v>
      </c>
      <c r="AQ11" s="17">
        <v>5.7689026382673599E-2</v>
      </c>
      <c r="AR11" s="17">
        <v>0.107196343523461</v>
      </c>
      <c r="AS11" s="17">
        <v>0.19137922111324401</v>
      </c>
      <c r="AT11" s="17">
        <v>0.103881199268348</v>
      </c>
      <c r="AU11" s="17"/>
      <c r="AV11" s="17">
        <v>0.127889550048705</v>
      </c>
      <c r="AW11" s="17">
        <v>0.13066547542010001</v>
      </c>
      <c r="AX11" s="17">
        <v>7.1823744881006901E-2</v>
      </c>
      <c r="AY11" s="17">
        <v>0.11844384874566501</v>
      </c>
      <c r="AZ11" s="17">
        <v>9.4245813105928E-2</v>
      </c>
    </row>
    <row r="12" spans="2:52">
      <c r="B12" s="18" t="s">
        <v>61</v>
      </c>
      <c r="C12" s="19">
        <v>0.26724742733850898</v>
      </c>
      <c r="D12" s="19">
        <v>0.27552468620593901</v>
      </c>
      <c r="E12" s="19">
        <v>0.25640490049301501</v>
      </c>
      <c r="F12" s="19"/>
      <c r="G12" s="19">
        <v>0.14798157598966599</v>
      </c>
      <c r="H12" s="19">
        <v>0.241466744228714</v>
      </c>
      <c r="I12" s="19">
        <v>0.29112890557236099</v>
      </c>
      <c r="J12" s="19">
        <v>0.29201026914599998</v>
      </c>
      <c r="K12" s="19">
        <v>0.29688367133916299</v>
      </c>
      <c r="L12" s="19">
        <v>0.30854771522865698</v>
      </c>
      <c r="M12" s="19"/>
      <c r="N12" s="19">
        <v>0.25278310098486101</v>
      </c>
      <c r="O12" s="19">
        <v>0.30185875972637399</v>
      </c>
      <c r="P12" s="19">
        <v>0.19032675104587199</v>
      </c>
      <c r="Q12" s="19">
        <v>0.31700776406935699</v>
      </c>
      <c r="R12" s="19"/>
      <c r="S12" s="19">
        <v>0.21246878263599001</v>
      </c>
      <c r="T12" s="19">
        <v>0.30823212104930497</v>
      </c>
      <c r="U12" s="19">
        <v>0.27214717507034403</v>
      </c>
      <c r="V12" s="19">
        <v>0.24812544973527001</v>
      </c>
      <c r="W12" s="19">
        <v>0.23327819364643701</v>
      </c>
      <c r="X12" s="19">
        <v>0.18680546314923299</v>
      </c>
      <c r="Y12" s="19">
        <v>0.29468872446898597</v>
      </c>
      <c r="Z12" s="19">
        <v>0.32786050949526402</v>
      </c>
      <c r="AA12" s="19">
        <v>0.22398955368311199</v>
      </c>
      <c r="AB12" s="19">
        <v>0.33897468410444997</v>
      </c>
      <c r="AC12" s="19">
        <v>0.390143460605471</v>
      </c>
      <c r="AD12" s="19">
        <v>0.31500743674411402</v>
      </c>
      <c r="AE12" s="19"/>
      <c r="AF12" s="19">
        <v>0.25752457556358199</v>
      </c>
      <c r="AG12" s="19">
        <v>0.267985953908709</v>
      </c>
      <c r="AH12" s="19">
        <v>0.30645459268067199</v>
      </c>
      <c r="AI12" s="19"/>
      <c r="AJ12" s="19">
        <v>0.236210931393806</v>
      </c>
      <c r="AK12" s="19">
        <v>0.22384576334002301</v>
      </c>
      <c r="AL12" s="19">
        <v>0.225078649050138</v>
      </c>
      <c r="AM12" s="19">
        <v>0.245262048762594</v>
      </c>
      <c r="AN12" s="19">
        <v>0.38825073328251403</v>
      </c>
      <c r="AO12" s="19"/>
      <c r="AP12" s="19">
        <v>0.19885089524990501</v>
      </c>
      <c r="AQ12" s="19">
        <v>0.221477633453422</v>
      </c>
      <c r="AR12" s="19">
        <v>0.23040150559782299</v>
      </c>
      <c r="AS12" s="19">
        <v>0.226951994263344</v>
      </c>
      <c r="AT12" s="19">
        <v>0.49482292145321599</v>
      </c>
      <c r="AU12" s="19"/>
      <c r="AV12" s="19">
        <v>0.289148635204311</v>
      </c>
      <c r="AW12" s="19">
        <v>0.241761619351469</v>
      </c>
      <c r="AX12" s="19">
        <v>0.26097027543416101</v>
      </c>
      <c r="AY12" s="19">
        <v>0.22522983922013301</v>
      </c>
      <c r="AZ12" s="19">
        <v>0.18475183807555901</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431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1330</v>
      </c>
      <c r="D7" s="10">
        <v>656</v>
      </c>
      <c r="E7" s="10">
        <v>669</v>
      </c>
      <c r="F7" s="10"/>
      <c r="G7" s="10">
        <v>159</v>
      </c>
      <c r="H7" s="10">
        <v>231</v>
      </c>
      <c r="I7" s="10">
        <v>234</v>
      </c>
      <c r="J7" s="10">
        <v>215</v>
      </c>
      <c r="K7" s="10">
        <v>193</v>
      </c>
      <c r="L7" s="10">
        <v>298</v>
      </c>
      <c r="M7" s="10"/>
      <c r="N7" s="10">
        <v>399</v>
      </c>
      <c r="O7" s="10">
        <v>380</v>
      </c>
      <c r="P7" s="10">
        <v>226</v>
      </c>
      <c r="Q7" s="10">
        <v>321</v>
      </c>
      <c r="R7" s="10"/>
      <c r="S7" s="10">
        <v>170</v>
      </c>
      <c r="T7" s="10">
        <v>186</v>
      </c>
      <c r="U7" s="10">
        <v>116</v>
      </c>
      <c r="V7" s="10">
        <v>111</v>
      </c>
      <c r="W7" s="10">
        <v>99</v>
      </c>
      <c r="X7" s="10">
        <v>105</v>
      </c>
      <c r="Y7" s="10">
        <v>104</v>
      </c>
      <c r="Z7" s="10">
        <v>67</v>
      </c>
      <c r="AA7" s="10">
        <v>156</v>
      </c>
      <c r="AB7" s="10">
        <v>104</v>
      </c>
      <c r="AC7" s="10">
        <v>73</v>
      </c>
      <c r="AD7" s="10">
        <v>39</v>
      </c>
      <c r="AE7" s="10"/>
      <c r="AF7" s="10">
        <v>449</v>
      </c>
      <c r="AG7" s="10">
        <v>537</v>
      </c>
      <c r="AH7" s="10">
        <v>224</v>
      </c>
      <c r="AI7" s="10"/>
      <c r="AJ7" s="10">
        <v>445</v>
      </c>
      <c r="AK7" s="10">
        <v>408</v>
      </c>
      <c r="AL7" s="10">
        <v>78</v>
      </c>
      <c r="AM7" s="10">
        <v>19</v>
      </c>
      <c r="AN7" s="10">
        <v>198</v>
      </c>
      <c r="AO7" s="10"/>
      <c r="AP7" s="10">
        <v>254</v>
      </c>
      <c r="AQ7" s="10">
        <v>521</v>
      </c>
      <c r="AR7" s="10">
        <v>93</v>
      </c>
      <c r="AS7" s="10">
        <v>143</v>
      </c>
      <c r="AT7" s="10">
        <v>138</v>
      </c>
      <c r="AU7" s="10"/>
      <c r="AV7" s="10">
        <v>355</v>
      </c>
      <c r="AW7" s="10">
        <v>261</v>
      </c>
      <c r="AX7" s="10">
        <v>358</v>
      </c>
      <c r="AY7" s="10">
        <v>155</v>
      </c>
      <c r="AZ7" s="10">
        <v>21</v>
      </c>
    </row>
    <row r="8" spans="2:52" ht="30" customHeight="1">
      <c r="B8" s="11" t="s">
        <v>68</v>
      </c>
      <c r="C8" s="11">
        <v>1325</v>
      </c>
      <c r="D8" s="11">
        <v>645</v>
      </c>
      <c r="E8" s="11">
        <v>676</v>
      </c>
      <c r="F8" s="11"/>
      <c r="G8" s="11">
        <v>169</v>
      </c>
      <c r="H8" s="11">
        <v>234</v>
      </c>
      <c r="I8" s="11">
        <v>227</v>
      </c>
      <c r="J8" s="11">
        <v>216</v>
      </c>
      <c r="K8" s="11">
        <v>191</v>
      </c>
      <c r="L8" s="11">
        <v>289</v>
      </c>
      <c r="M8" s="11"/>
      <c r="N8" s="11">
        <v>357</v>
      </c>
      <c r="O8" s="11">
        <v>351</v>
      </c>
      <c r="P8" s="11">
        <v>266</v>
      </c>
      <c r="Q8" s="11">
        <v>347</v>
      </c>
      <c r="R8" s="11"/>
      <c r="S8" s="11">
        <v>170</v>
      </c>
      <c r="T8" s="11">
        <v>171</v>
      </c>
      <c r="U8" s="11">
        <v>114</v>
      </c>
      <c r="V8" s="11">
        <v>107</v>
      </c>
      <c r="W8" s="11">
        <v>92</v>
      </c>
      <c r="X8" s="11">
        <v>107</v>
      </c>
      <c r="Y8" s="11">
        <v>98</v>
      </c>
      <c r="Z8" s="11">
        <v>60</v>
      </c>
      <c r="AA8" s="11">
        <v>152</v>
      </c>
      <c r="AB8" s="11">
        <v>133</v>
      </c>
      <c r="AC8" s="11">
        <v>76</v>
      </c>
      <c r="AD8" s="11">
        <v>44</v>
      </c>
      <c r="AE8" s="11"/>
      <c r="AF8" s="11">
        <v>446</v>
      </c>
      <c r="AG8" s="11">
        <v>524</v>
      </c>
      <c r="AH8" s="11">
        <v>231</v>
      </c>
      <c r="AI8" s="11"/>
      <c r="AJ8" s="11">
        <v>430</v>
      </c>
      <c r="AK8" s="11">
        <v>402</v>
      </c>
      <c r="AL8" s="11">
        <v>73</v>
      </c>
      <c r="AM8" s="11">
        <v>19</v>
      </c>
      <c r="AN8" s="11">
        <v>207</v>
      </c>
      <c r="AO8" s="11"/>
      <c r="AP8" s="11">
        <v>244</v>
      </c>
      <c r="AQ8" s="11">
        <v>521</v>
      </c>
      <c r="AR8" s="11">
        <v>89</v>
      </c>
      <c r="AS8" s="11">
        <v>145</v>
      </c>
      <c r="AT8" s="11">
        <v>137</v>
      </c>
      <c r="AU8" s="11"/>
      <c r="AV8" s="11">
        <v>365</v>
      </c>
      <c r="AW8" s="11">
        <v>267</v>
      </c>
      <c r="AX8" s="11">
        <v>348</v>
      </c>
      <c r="AY8" s="11">
        <v>144</v>
      </c>
      <c r="AZ8" s="11">
        <v>18</v>
      </c>
    </row>
    <row r="9" spans="2:52" ht="30">
      <c r="B9" s="18" t="s">
        <v>421</v>
      </c>
      <c r="C9" s="17">
        <v>0.19051716389173401</v>
      </c>
      <c r="D9" s="17">
        <v>0.19701425494439201</v>
      </c>
      <c r="E9" s="17">
        <v>0.18093241095108301</v>
      </c>
      <c r="F9" s="17"/>
      <c r="G9" s="17">
        <v>0.23095048610420499</v>
      </c>
      <c r="H9" s="17">
        <v>0.29431276454914501</v>
      </c>
      <c r="I9" s="17">
        <v>0.22338254674348301</v>
      </c>
      <c r="J9" s="17">
        <v>0.18929276995229</v>
      </c>
      <c r="K9" s="17">
        <v>0.13743915980857799</v>
      </c>
      <c r="L9" s="17">
        <v>9.3231921742004301E-2</v>
      </c>
      <c r="M9" s="17"/>
      <c r="N9" s="17">
        <v>0.191937165524703</v>
      </c>
      <c r="O9" s="17">
        <v>0.176337582317665</v>
      </c>
      <c r="P9" s="17">
        <v>0.21118947035253699</v>
      </c>
      <c r="Q9" s="17">
        <v>0.18970663856376799</v>
      </c>
      <c r="R9" s="17"/>
      <c r="S9" s="17">
        <v>0.229820945673579</v>
      </c>
      <c r="T9" s="17">
        <v>0.20049652113781499</v>
      </c>
      <c r="U9" s="17">
        <v>0.12480387818460099</v>
      </c>
      <c r="V9" s="17">
        <v>0.13665546814997201</v>
      </c>
      <c r="W9" s="17">
        <v>0.17855504870857</v>
      </c>
      <c r="X9" s="17">
        <v>0.230748353540181</v>
      </c>
      <c r="Y9" s="17">
        <v>0.213469352061817</v>
      </c>
      <c r="Z9" s="17">
        <v>0.19900554265688999</v>
      </c>
      <c r="AA9" s="17">
        <v>0.198429026596108</v>
      </c>
      <c r="AB9" s="17">
        <v>0.15574168184724799</v>
      </c>
      <c r="AC9" s="17">
        <v>0.20519715408546799</v>
      </c>
      <c r="AD9" s="17">
        <v>0.21781624035923899</v>
      </c>
      <c r="AE9" s="17"/>
      <c r="AF9" s="17">
        <v>0.160666231261439</v>
      </c>
      <c r="AG9" s="17">
        <v>0.231097974388246</v>
      </c>
      <c r="AH9" s="17">
        <v>0.183971820065502</v>
      </c>
      <c r="AI9" s="17"/>
      <c r="AJ9" s="17">
        <v>0.13481678288641899</v>
      </c>
      <c r="AK9" s="17">
        <v>0.31292772002843899</v>
      </c>
      <c r="AL9" s="17">
        <v>0.163344418684336</v>
      </c>
      <c r="AM9" s="17">
        <v>5.4108748184620803E-2</v>
      </c>
      <c r="AN9" s="17">
        <v>0.13932280952217799</v>
      </c>
      <c r="AO9" s="17"/>
      <c r="AP9" s="17">
        <v>0.12843647166715</v>
      </c>
      <c r="AQ9" s="17">
        <v>0.28971668076984902</v>
      </c>
      <c r="AR9" s="17">
        <v>0.15960416812682901</v>
      </c>
      <c r="AS9" s="17">
        <v>0.13815119809065299</v>
      </c>
      <c r="AT9" s="17">
        <v>9.0795230529297805E-2</v>
      </c>
      <c r="AU9" s="17"/>
      <c r="AV9" s="17">
        <v>0.166762663459738</v>
      </c>
      <c r="AW9" s="17">
        <v>0.15949008323334599</v>
      </c>
      <c r="AX9" s="17">
        <v>0.20828213271367399</v>
      </c>
      <c r="AY9" s="17">
        <v>0.26007111221288398</v>
      </c>
      <c r="AZ9" s="17">
        <v>0.26363580537234999</v>
      </c>
    </row>
    <row r="10" spans="2:52" ht="30">
      <c r="B10" s="18" t="s">
        <v>422</v>
      </c>
      <c r="C10" s="17">
        <v>0.38808794676473102</v>
      </c>
      <c r="D10" s="17">
        <v>0.42358817685738798</v>
      </c>
      <c r="E10" s="17">
        <v>0.35436688960747498</v>
      </c>
      <c r="F10" s="17"/>
      <c r="G10" s="17">
        <v>0.41402504275072399</v>
      </c>
      <c r="H10" s="17">
        <v>0.32721483113389199</v>
      </c>
      <c r="I10" s="17">
        <v>0.36445598726788703</v>
      </c>
      <c r="J10" s="17">
        <v>0.34824687883742</v>
      </c>
      <c r="K10" s="17">
        <v>0.451294736331108</v>
      </c>
      <c r="L10" s="17">
        <v>0.42865458232640402</v>
      </c>
      <c r="M10" s="17"/>
      <c r="N10" s="17">
        <v>0.43887698621982302</v>
      </c>
      <c r="O10" s="17">
        <v>0.38914750819779198</v>
      </c>
      <c r="P10" s="17">
        <v>0.40819909064514698</v>
      </c>
      <c r="Q10" s="17">
        <v>0.31504300821675302</v>
      </c>
      <c r="R10" s="17"/>
      <c r="S10" s="17">
        <v>0.419545609085402</v>
      </c>
      <c r="T10" s="17">
        <v>0.41284734344768298</v>
      </c>
      <c r="U10" s="17">
        <v>0.45446752617160702</v>
      </c>
      <c r="V10" s="17">
        <v>0.32139647864492599</v>
      </c>
      <c r="W10" s="17">
        <v>0.42596319839699598</v>
      </c>
      <c r="X10" s="17">
        <v>0.359515274774379</v>
      </c>
      <c r="Y10" s="17">
        <v>0.33435459900551601</v>
      </c>
      <c r="Z10" s="17">
        <v>0.40223790535752801</v>
      </c>
      <c r="AA10" s="17">
        <v>0.43026999559866902</v>
      </c>
      <c r="AB10" s="17">
        <v>0.356746162834018</v>
      </c>
      <c r="AC10" s="17">
        <v>0.30159431621688298</v>
      </c>
      <c r="AD10" s="17">
        <v>0.35176790548971998</v>
      </c>
      <c r="AE10" s="17"/>
      <c r="AF10" s="17">
        <v>0.43336032088033899</v>
      </c>
      <c r="AG10" s="17">
        <v>0.388763524912909</v>
      </c>
      <c r="AH10" s="17">
        <v>0.302665652991085</v>
      </c>
      <c r="AI10" s="17"/>
      <c r="AJ10" s="17">
        <v>0.50046416185382303</v>
      </c>
      <c r="AK10" s="17">
        <v>0.32854375722502699</v>
      </c>
      <c r="AL10" s="17">
        <v>0.42772469605469199</v>
      </c>
      <c r="AM10" s="17">
        <v>0.15259139773938701</v>
      </c>
      <c r="AN10" s="17">
        <v>0.30263365196498798</v>
      </c>
      <c r="AO10" s="17"/>
      <c r="AP10" s="17">
        <v>0.58194042839078797</v>
      </c>
      <c r="AQ10" s="17">
        <v>0.35195556866197902</v>
      </c>
      <c r="AR10" s="17">
        <v>0.46201793910563999</v>
      </c>
      <c r="AS10" s="17">
        <v>0.37130026566469698</v>
      </c>
      <c r="AT10" s="17">
        <v>0.25944365094263599</v>
      </c>
      <c r="AU10" s="17"/>
      <c r="AV10" s="17">
        <v>0.36721072276252398</v>
      </c>
      <c r="AW10" s="17">
        <v>0.39325857930019398</v>
      </c>
      <c r="AX10" s="17">
        <v>0.41431151787366799</v>
      </c>
      <c r="AY10" s="17">
        <v>0.40893453343865299</v>
      </c>
      <c r="AZ10" s="17">
        <v>0.402452556211567</v>
      </c>
    </row>
    <row r="11" spans="2:52">
      <c r="B11" s="18" t="s">
        <v>423</v>
      </c>
      <c r="C11" s="17">
        <v>0.13605750017383</v>
      </c>
      <c r="D11" s="17">
        <v>0.14426285576435099</v>
      </c>
      <c r="E11" s="17">
        <v>0.12927547471550799</v>
      </c>
      <c r="F11" s="17"/>
      <c r="G11" s="17">
        <v>0.13036029710524499</v>
      </c>
      <c r="H11" s="17">
        <v>0.103718696136381</v>
      </c>
      <c r="I11" s="17">
        <v>0.152420061097405</v>
      </c>
      <c r="J11" s="17">
        <v>0.143837316181713</v>
      </c>
      <c r="K11" s="17">
        <v>0.103508674352528</v>
      </c>
      <c r="L11" s="17">
        <v>0.168326160587283</v>
      </c>
      <c r="M11" s="17"/>
      <c r="N11" s="17">
        <v>0.10709459169189101</v>
      </c>
      <c r="O11" s="17">
        <v>0.13392376905803299</v>
      </c>
      <c r="P11" s="17">
        <v>0.14276745914365199</v>
      </c>
      <c r="Q11" s="17">
        <v>0.16173861832484199</v>
      </c>
      <c r="R11" s="17"/>
      <c r="S11" s="17">
        <v>0.124131518262076</v>
      </c>
      <c r="T11" s="17">
        <v>0.120141466069813</v>
      </c>
      <c r="U11" s="17">
        <v>0.10551843978957</v>
      </c>
      <c r="V11" s="17">
        <v>0.19927522942091999</v>
      </c>
      <c r="W11" s="17">
        <v>0.124283471354675</v>
      </c>
      <c r="X11" s="17">
        <v>0.125808190979809</v>
      </c>
      <c r="Y11" s="17">
        <v>0.14488417156081701</v>
      </c>
      <c r="Z11" s="17">
        <v>0.19940163578342801</v>
      </c>
      <c r="AA11" s="17">
        <v>9.7490433476948996E-2</v>
      </c>
      <c r="AB11" s="17">
        <v>0.15253196246995701</v>
      </c>
      <c r="AC11" s="17">
        <v>0.16668706248543499</v>
      </c>
      <c r="AD11" s="17">
        <v>0.14266602185687299</v>
      </c>
      <c r="AE11" s="17"/>
      <c r="AF11" s="17">
        <v>0.15360682073399201</v>
      </c>
      <c r="AG11" s="17">
        <v>0.118183420685156</v>
      </c>
      <c r="AH11" s="17">
        <v>0.15160596593903</v>
      </c>
      <c r="AI11" s="17"/>
      <c r="AJ11" s="17">
        <v>0.12967437959405401</v>
      </c>
      <c r="AK11" s="17">
        <v>0.121946601660662</v>
      </c>
      <c r="AL11" s="17">
        <v>0.16452641366096599</v>
      </c>
      <c r="AM11" s="17">
        <v>0.27090932953463298</v>
      </c>
      <c r="AN11" s="17">
        <v>0.15382504701810801</v>
      </c>
      <c r="AO11" s="17"/>
      <c r="AP11" s="17">
        <v>9.1009378429224297E-2</v>
      </c>
      <c r="AQ11" s="17">
        <v>9.47769291663004E-2</v>
      </c>
      <c r="AR11" s="17">
        <v>0.14504077308640301</v>
      </c>
      <c r="AS11" s="17">
        <v>0.217942246580698</v>
      </c>
      <c r="AT11" s="17">
        <v>0.164289620920304</v>
      </c>
      <c r="AU11" s="17"/>
      <c r="AV11" s="17">
        <v>0.153191783899742</v>
      </c>
      <c r="AW11" s="17">
        <v>0.15045539707910799</v>
      </c>
      <c r="AX11" s="17">
        <v>0.113479353190891</v>
      </c>
      <c r="AY11" s="17">
        <v>9.5450784301023398E-2</v>
      </c>
      <c r="AZ11" s="17">
        <v>9.9795262150637706E-2</v>
      </c>
    </row>
    <row r="12" spans="2:52">
      <c r="B12" s="18" t="s">
        <v>61</v>
      </c>
      <c r="C12" s="19">
        <v>0.28533738916970502</v>
      </c>
      <c r="D12" s="19">
        <v>0.23513471243386999</v>
      </c>
      <c r="E12" s="19">
        <v>0.335425224725934</v>
      </c>
      <c r="F12" s="19"/>
      <c r="G12" s="19">
        <v>0.224664174039826</v>
      </c>
      <c r="H12" s="19">
        <v>0.27475370818058198</v>
      </c>
      <c r="I12" s="19">
        <v>0.25974140489122499</v>
      </c>
      <c r="J12" s="19">
        <v>0.31862303502857597</v>
      </c>
      <c r="K12" s="19">
        <v>0.30775742950778701</v>
      </c>
      <c r="L12" s="19">
        <v>0.30978733534430902</v>
      </c>
      <c r="M12" s="19"/>
      <c r="N12" s="19">
        <v>0.26209125656358301</v>
      </c>
      <c r="O12" s="19">
        <v>0.30059114042650997</v>
      </c>
      <c r="P12" s="19">
        <v>0.23784397985866301</v>
      </c>
      <c r="Q12" s="19">
        <v>0.33351173489463698</v>
      </c>
      <c r="R12" s="19"/>
      <c r="S12" s="19">
        <v>0.226501926978943</v>
      </c>
      <c r="T12" s="19">
        <v>0.26651466934468898</v>
      </c>
      <c r="U12" s="19">
        <v>0.31521015585422202</v>
      </c>
      <c r="V12" s="19">
        <v>0.34267282378418201</v>
      </c>
      <c r="W12" s="19">
        <v>0.271198281539758</v>
      </c>
      <c r="X12" s="19">
        <v>0.28392818070563097</v>
      </c>
      <c r="Y12" s="19">
        <v>0.30729187737184999</v>
      </c>
      <c r="Z12" s="19">
        <v>0.19935491620215401</v>
      </c>
      <c r="AA12" s="19">
        <v>0.27381054432827501</v>
      </c>
      <c r="AB12" s="19">
        <v>0.334980192848777</v>
      </c>
      <c r="AC12" s="19">
        <v>0.32652146721221498</v>
      </c>
      <c r="AD12" s="19">
        <v>0.28774983229416801</v>
      </c>
      <c r="AE12" s="19"/>
      <c r="AF12" s="19">
        <v>0.25236662712423003</v>
      </c>
      <c r="AG12" s="19">
        <v>0.261955080013689</v>
      </c>
      <c r="AH12" s="19">
        <v>0.36175656100438303</v>
      </c>
      <c r="AI12" s="19"/>
      <c r="AJ12" s="19">
        <v>0.235044675665704</v>
      </c>
      <c r="AK12" s="19">
        <v>0.236581921085872</v>
      </c>
      <c r="AL12" s="19">
        <v>0.244404471600007</v>
      </c>
      <c r="AM12" s="19">
        <v>0.52239052454135904</v>
      </c>
      <c r="AN12" s="19">
        <v>0.404218491494726</v>
      </c>
      <c r="AO12" s="19"/>
      <c r="AP12" s="19">
        <v>0.19861372151283799</v>
      </c>
      <c r="AQ12" s="19">
        <v>0.26355082140187203</v>
      </c>
      <c r="AR12" s="19">
        <v>0.233337119681127</v>
      </c>
      <c r="AS12" s="19">
        <v>0.27260628966395201</v>
      </c>
      <c r="AT12" s="19">
        <v>0.48547149760776298</v>
      </c>
      <c r="AU12" s="19"/>
      <c r="AV12" s="19">
        <v>0.31283482987799599</v>
      </c>
      <c r="AW12" s="19">
        <v>0.29679594038735202</v>
      </c>
      <c r="AX12" s="19">
        <v>0.26392699622176702</v>
      </c>
      <c r="AY12" s="19">
        <v>0.235543570047439</v>
      </c>
      <c r="AZ12" s="19">
        <v>0.23411637626544601</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2:AZ17"/>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432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1448</v>
      </c>
      <c r="D7" s="10">
        <v>721</v>
      </c>
      <c r="E7" s="10">
        <v>724</v>
      </c>
      <c r="F7" s="10"/>
      <c r="G7" s="10">
        <v>195</v>
      </c>
      <c r="H7" s="10">
        <v>239</v>
      </c>
      <c r="I7" s="10">
        <v>246</v>
      </c>
      <c r="J7" s="10">
        <v>245</v>
      </c>
      <c r="K7" s="10">
        <v>213</v>
      </c>
      <c r="L7" s="10">
        <v>310</v>
      </c>
      <c r="M7" s="10"/>
      <c r="N7" s="10">
        <v>441</v>
      </c>
      <c r="O7" s="10">
        <v>402</v>
      </c>
      <c r="P7" s="10">
        <v>278</v>
      </c>
      <c r="Q7" s="10">
        <v>320</v>
      </c>
      <c r="R7" s="10"/>
      <c r="S7" s="10">
        <v>214</v>
      </c>
      <c r="T7" s="10">
        <v>193</v>
      </c>
      <c r="U7" s="10">
        <v>100</v>
      </c>
      <c r="V7" s="10">
        <v>146</v>
      </c>
      <c r="W7" s="10">
        <v>105</v>
      </c>
      <c r="X7" s="10">
        <v>136</v>
      </c>
      <c r="Y7" s="10">
        <v>127</v>
      </c>
      <c r="Z7" s="10">
        <v>52</v>
      </c>
      <c r="AA7" s="10">
        <v>168</v>
      </c>
      <c r="AB7" s="10">
        <v>99</v>
      </c>
      <c r="AC7" s="10">
        <v>67</v>
      </c>
      <c r="AD7" s="10">
        <v>41</v>
      </c>
      <c r="AE7" s="10"/>
      <c r="AF7" s="10">
        <v>508</v>
      </c>
      <c r="AG7" s="10">
        <v>587</v>
      </c>
      <c r="AH7" s="10">
        <v>218</v>
      </c>
      <c r="AI7" s="10"/>
      <c r="AJ7" s="10">
        <v>511</v>
      </c>
      <c r="AK7" s="10">
        <v>408</v>
      </c>
      <c r="AL7" s="10">
        <v>96</v>
      </c>
      <c r="AM7" s="10">
        <v>21</v>
      </c>
      <c r="AN7" s="10">
        <v>191</v>
      </c>
      <c r="AO7" s="10"/>
      <c r="AP7" s="10">
        <v>283</v>
      </c>
      <c r="AQ7" s="10">
        <v>546</v>
      </c>
      <c r="AR7" s="10">
        <v>99</v>
      </c>
      <c r="AS7" s="10">
        <v>173</v>
      </c>
      <c r="AT7" s="10">
        <v>129</v>
      </c>
      <c r="AU7" s="10"/>
      <c r="AV7" s="10">
        <v>375</v>
      </c>
      <c r="AW7" s="10">
        <v>309</v>
      </c>
      <c r="AX7" s="10">
        <v>400</v>
      </c>
      <c r="AY7" s="10">
        <v>166</v>
      </c>
      <c r="AZ7" s="10">
        <v>26</v>
      </c>
    </row>
    <row r="8" spans="2:52" ht="30" customHeight="1">
      <c r="B8" s="11" t="s">
        <v>68</v>
      </c>
      <c r="C8" s="11">
        <v>1455</v>
      </c>
      <c r="D8" s="11">
        <v>710</v>
      </c>
      <c r="E8" s="11">
        <v>742</v>
      </c>
      <c r="F8" s="11"/>
      <c r="G8" s="11">
        <v>216</v>
      </c>
      <c r="H8" s="11">
        <v>246</v>
      </c>
      <c r="I8" s="11">
        <v>239</v>
      </c>
      <c r="J8" s="11">
        <v>246</v>
      </c>
      <c r="K8" s="11">
        <v>207</v>
      </c>
      <c r="L8" s="11">
        <v>301</v>
      </c>
      <c r="M8" s="11"/>
      <c r="N8" s="11">
        <v>402</v>
      </c>
      <c r="O8" s="11">
        <v>366</v>
      </c>
      <c r="P8" s="11">
        <v>332</v>
      </c>
      <c r="Q8" s="11">
        <v>347</v>
      </c>
      <c r="R8" s="11"/>
      <c r="S8" s="11">
        <v>220</v>
      </c>
      <c r="T8" s="11">
        <v>179</v>
      </c>
      <c r="U8" s="11">
        <v>98</v>
      </c>
      <c r="V8" s="11">
        <v>144</v>
      </c>
      <c r="W8" s="11">
        <v>100</v>
      </c>
      <c r="X8" s="11">
        <v>142</v>
      </c>
      <c r="Y8" s="11">
        <v>116</v>
      </c>
      <c r="Z8" s="11">
        <v>47</v>
      </c>
      <c r="AA8" s="11">
        <v>163</v>
      </c>
      <c r="AB8" s="11">
        <v>130</v>
      </c>
      <c r="AC8" s="11">
        <v>71</v>
      </c>
      <c r="AD8" s="11">
        <v>45</v>
      </c>
      <c r="AE8" s="11"/>
      <c r="AF8" s="11">
        <v>502</v>
      </c>
      <c r="AG8" s="11">
        <v>584</v>
      </c>
      <c r="AH8" s="11">
        <v>224</v>
      </c>
      <c r="AI8" s="11"/>
      <c r="AJ8" s="11">
        <v>495</v>
      </c>
      <c r="AK8" s="11">
        <v>411</v>
      </c>
      <c r="AL8" s="11">
        <v>93</v>
      </c>
      <c r="AM8" s="11">
        <v>21</v>
      </c>
      <c r="AN8" s="11">
        <v>197</v>
      </c>
      <c r="AO8" s="11"/>
      <c r="AP8" s="11">
        <v>273</v>
      </c>
      <c r="AQ8" s="11">
        <v>554</v>
      </c>
      <c r="AR8" s="11">
        <v>98</v>
      </c>
      <c r="AS8" s="11">
        <v>171</v>
      </c>
      <c r="AT8" s="11">
        <v>129</v>
      </c>
      <c r="AU8" s="11"/>
      <c r="AV8" s="11">
        <v>389</v>
      </c>
      <c r="AW8" s="11">
        <v>322</v>
      </c>
      <c r="AX8" s="11">
        <v>393</v>
      </c>
      <c r="AY8" s="11">
        <v>158</v>
      </c>
      <c r="AZ8" s="11">
        <v>22</v>
      </c>
    </row>
    <row r="9" spans="2:52" ht="30">
      <c r="B9" s="18" t="s">
        <v>421</v>
      </c>
      <c r="C9" s="17">
        <v>0.256096291176237</v>
      </c>
      <c r="D9" s="17">
        <v>0.27183055826284203</v>
      </c>
      <c r="E9" s="17">
        <v>0.24214329130415499</v>
      </c>
      <c r="F9" s="17"/>
      <c r="G9" s="17">
        <v>0.294481882970062</v>
      </c>
      <c r="H9" s="17">
        <v>0.31672513289335402</v>
      </c>
      <c r="I9" s="17">
        <v>0.29395935893821401</v>
      </c>
      <c r="J9" s="17">
        <v>0.23621290625970301</v>
      </c>
      <c r="K9" s="17">
        <v>0.217938245246448</v>
      </c>
      <c r="L9" s="17">
        <v>0.191484905002445</v>
      </c>
      <c r="M9" s="17"/>
      <c r="N9" s="17">
        <v>0.26806906712402001</v>
      </c>
      <c r="O9" s="17">
        <v>0.27567534982521402</v>
      </c>
      <c r="P9" s="17">
        <v>0.26220534537902201</v>
      </c>
      <c r="Q9" s="17">
        <v>0.21794466991641101</v>
      </c>
      <c r="R9" s="17"/>
      <c r="S9" s="17">
        <v>0.32934994667485201</v>
      </c>
      <c r="T9" s="17">
        <v>0.22557132811327099</v>
      </c>
      <c r="U9" s="17">
        <v>0.25514403421855703</v>
      </c>
      <c r="V9" s="17">
        <v>0.214888880227664</v>
      </c>
      <c r="W9" s="17">
        <v>0.20690154656536799</v>
      </c>
      <c r="X9" s="17">
        <v>0.26467280626734102</v>
      </c>
      <c r="Y9" s="17">
        <v>0.26687366757016401</v>
      </c>
      <c r="Z9" s="17">
        <v>0.30069912565921902</v>
      </c>
      <c r="AA9" s="17">
        <v>0.216278748779552</v>
      </c>
      <c r="AB9" s="17">
        <v>0.23032878230223899</v>
      </c>
      <c r="AC9" s="17">
        <v>0.33325094537405597</v>
      </c>
      <c r="AD9" s="17">
        <v>0.25691294015933802</v>
      </c>
      <c r="AE9" s="17"/>
      <c r="AF9" s="17">
        <v>0.218725596225743</v>
      </c>
      <c r="AG9" s="17">
        <v>0.31062458699259898</v>
      </c>
      <c r="AH9" s="17">
        <v>0.185183514488863</v>
      </c>
      <c r="AI9" s="17"/>
      <c r="AJ9" s="17">
        <v>0.18419370971764201</v>
      </c>
      <c r="AK9" s="17">
        <v>0.365406215301672</v>
      </c>
      <c r="AL9" s="17">
        <v>0.238599087925075</v>
      </c>
      <c r="AM9" s="17">
        <v>0.15591838213018799</v>
      </c>
      <c r="AN9" s="17">
        <v>0.18626140194619201</v>
      </c>
      <c r="AO9" s="17"/>
      <c r="AP9" s="17">
        <v>0.16033087796993001</v>
      </c>
      <c r="AQ9" s="17">
        <v>0.36669993009240698</v>
      </c>
      <c r="AR9" s="17">
        <v>0.273786351181874</v>
      </c>
      <c r="AS9" s="17">
        <v>0.22656489797971199</v>
      </c>
      <c r="AT9" s="17">
        <v>0.108004752366956</v>
      </c>
      <c r="AU9" s="17"/>
      <c r="AV9" s="17">
        <v>0.217780556818508</v>
      </c>
      <c r="AW9" s="17">
        <v>0.25703097223743798</v>
      </c>
      <c r="AX9" s="17">
        <v>0.29261450533774103</v>
      </c>
      <c r="AY9" s="17">
        <v>0.24695214126264101</v>
      </c>
      <c r="AZ9" s="17">
        <v>0.39065250146953001</v>
      </c>
    </row>
    <row r="10" spans="2:52" ht="30">
      <c r="B10" s="18" t="s">
        <v>422</v>
      </c>
      <c r="C10" s="17">
        <v>0.29220050112650803</v>
      </c>
      <c r="D10" s="17">
        <v>0.32218080711109098</v>
      </c>
      <c r="E10" s="17">
        <v>0.264773218239371</v>
      </c>
      <c r="F10" s="17"/>
      <c r="G10" s="17">
        <v>0.36837958755191402</v>
      </c>
      <c r="H10" s="17">
        <v>0.286126533520139</v>
      </c>
      <c r="I10" s="17">
        <v>0.259918228100743</v>
      </c>
      <c r="J10" s="17">
        <v>0.28153305436535397</v>
      </c>
      <c r="K10" s="17">
        <v>0.31633176625683401</v>
      </c>
      <c r="L10" s="17">
        <v>0.26019070477801398</v>
      </c>
      <c r="M10" s="17"/>
      <c r="N10" s="17">
        <v>0.308401517348592</v>
      </c>
      <c r="O10" s="17">
        <v>0.271728456722795</v>
      </c>
      <c r="P10" s="17">
        <v>0.319352194316811</v>
      </c>
      <c r="Q10" s="17">
        <v>0.26912646417388197</v>
      </c>
      <c r="R10" s="17"/>
      <c r="S10" s="17">
        <v>0.31543476156584199</v>
      </c>
      <c r="T10" s="17">
        <v>0.25010675849351699</v>
      </c>
      <c r="U10" s="17">
        <v>0.40244446152104502</v>
      </c>
      <c r="V10" s="17">
        <v>0.34459717657608102</v>
      </c>
      <c r="W10" s="17">
        <v>0.33609147872817902</v>
      </c>
      <c r="X10" s="17">
        <v>0.28613807259731</v>
      </c>
      <c r="Y10" s="17">
        <v>0.22057340306509499</v>
      </c>
      <c r="Z10" s="17">
        <v>0.24258255192533901</v>
      </c>
      <c r="AA10" s="17">
        <v>0.29286235424257401</v>
      </c>
      <c r="AB10" s="17">
        <v>0.26321528560872798</v>
      </c>
      <c r="AC10" s="17">
        <v>0.24318434122886701</v>
      </c>
      <c r="AD10" s="17">
        <v>0.25441948504857897</v>
      </c>
      <c r="AE10" s="17"/>
      <c r="AF10" s="17">
        <v>0.31234363640211099</v>
      </c>
      <c r="AG10" s="17">
        <v>0.28745272800931299</v>
      </c>
      <c r="AH10" s="17">
        <v>0.23953701107039099</v>
      </c>
      <c r="AI10" s="17"/>
      <c r="AJ10" s="17">
        <v>0.38023539787838101</v>
      </c>
      <c r="AK10" s="17">
        <v>0.26664412028345202</v>
      </c>
      <c r="AL10" s="17">
        <v>0.32420852583786802</v>
      </c>
      <c r="AM10" s="17">
        <v>0.27685006382952598</v>
      </c>
      <c r="AN10" s="17">
        <v>0.20497190763120501</v>
      </c>
      <c r="AO10" s="17"/>
      <c r="AP10" s="17">
        <v>0.42961519171060802</v>
      </c>
      <c r="AQ10" s="17">
        <v>0.270174816447045</v>
      </c>
      <c r="AR10" s="17">
        <v>0.30879010081615199</v>
      </c>
      <c r="AS10" s="17">
        <v>0.26974380201831499</v>
      </c>
      <c r="AT10" s="17">
        <v>0.248707254890216</v>
      </c>
      <c r="AU10" s="17"/>
      <c r="AV10" s="17">
        <v>0.27103222472254901</v>
      </c>
      <c r="AW10" s="17">
        <v>0.299265162632883</v>
      </c>
      <c r="AX10" s="17">
        <v>0.284494835247324</v>
      </c>
      <c r="AY10" s="17">
        <v>0.33658078420967003</v>
      </c>
      <c r="AZ10" s="17">
        <v>0.24480677267574499</v>
      </c>
    </row>
    <row r="11" spans="2:52">
      <c r="B11" s="18" t="s">
        <v>423</v>
      </c>
      <c r="C11" s="17">
        <v>0.14064673228885699</v>
      </c>
      <c r="D11" s="17">
        <v>0.140267227564327</v>
      </c>
      <c r="E11" s="17">
        <v>0.14029901886296101</v>
      </c>
      <c r="F11" s="17"/>
      <c r="G11" s="17">
        <v>0.138117924639276</v>
      </c>
      <c r="H11" s="17">
        <v>0.116107227120176</v>
      </c>
      <c r="I11" s="17">
        <v>0.123679023927649</v>
      </c>
      <c r="J11" s="17">
        <v>0.15690744700865</v>
      </c>
      <c r="K11" s="17">
        <v>0.153726020010446</v>
      </c>
      <c r="L11" s="17">
        <v>0.15368675395133299</v>
      </c>
      <c r="M11" s="17"/>
      <c r="N11" s="17">
        <v>0.11681629833018201</v>
      </c>
      <c r="O11" s="17">
        <v>0.14968052241247201</v>
      </c>
      <c r="P11" s="17">
        <v>0.147452817613138</v>
      </c>
      <c r="Q11" s="17">
        <v>0.15506296802840899</v>
      </c>
      <c r="R11" s="17"/>
      <c r="S11" s="17">
        <v>0.119176865051267</v>
      </c>
      <c r="T11" s="17">
        <v>0.15890204200043201</v>
      </c>
      <c r="U11" s="17">
        <v>7.4149160160221203E-2</v>
      </c>
      <c r="V11" s="17">
        <v>0.17159740977868901</v>
      </c>
      <c r="W11" s="17">
        <v>0.151570827735062</v>
      </c>
      <c r="X11" s="17">
        <v>0.15899034245534899</v>
      </c>
      <c r="Y11" s="17">
        <v>0.13253749945667601</v>
      </c>
      <c r="Z11" s="17">
        <v>0.18454247149660299</v>
      </c>
      <c r="AA11" s="17">
        <v>0.183063219863175</v>
      </c>
      <c r="AB11" s="17">
        <v>8.8424956628967599E-2</v>
      </c>
      <c r="AC11" s="17">
        <v>0.100538917713395</v>
      </c>
      <c r="AD11" s="17">
        <v>0.171344197876478</v>
      </c>
      <c r="AE11" s="17"/>
      <c r="AF11" s="17">
        <v>0.16504208585790101</v>
      </c>
      <c r="AG11" s="17">
        <v>0.10347619020380699</v>
      </c>
      <c r="AH11" s="17">
        <v>0.17922147035229899</v>
      </c>
      <c r="AI11" s="17"/>
      <c r="AJ11" s="17">
        <v>0.13525019166507399</v>
      </c>
      <c r="AK11" s="17">
        <v>0.10589970831423701</v>
      </c>
      <c r="AL11" s="17">
        <v>9.9929947626742399E-2</v>
      </c>
      <c r="AM11" s="17">
        <v>0.38689959919129602</v>
      </c>
      <c r="AN11" s="17">
        <v>0.17799190561151701</v>
      </c>
      <c r="AO11" s="17"/>
      <c r="AP11" s="17">
        <v>0.140269961991935</v>
      </c>
      <c r="AQ11" s="17">
        <v>0.102311874947215</v>
      </c>
      <c r="AR11" s="17">
        <v>0.101948369884136</v>
      </c>
      <c r="AS11" s="17">
        <v>0.207850088351961</v>
      </c>
      <c r="AT11" s="17">
        <v>0.13569461391713</v>
      </c>
      <c r="AU11" s="17"/>
      <c r="AV11" s="17">
        <v>0.16934528021110301</v>
      </c>
      <c r="AW11" s="17">
        <v>0.14945158958022101</v>
      </c>
      <c r="AX11" s="17">
        <v>0.131480275927189</v>
      </c>
      <c r="AY11" s="17">
        <v>8.7629561973473699E-2</v>
      </c>
      <c r="AZ11" s="17">
        <v>2.7986183863047801E-2</v>
      </c>
    </row>
    <row r="12" spans="2:52">
      <c r="B12" s="18" t="s">
        <v>61</v>
      </c>
      <c r="C12" s="19">
        <v>0.31105647540839798</v>
      </c>
      <c r="D12" s="19">
        <v>0.26572140706174102</v>
      </c>
      <c r="E12" s="19">
        <v>0.352784471593513</v>
      </c>
      <c r="F12" s="19"/>
      <c r="G12" s="19">
        <v>0.19902060483874801</v>
      </c>
      <c r="H12" s="19">
        <v>0.28104110646633101</v>
      </c>
      <c r="I12" s="19">
        <v>0.32244338903339298</v>
      </c>
      <c r="J12" s="19">
        <v>0.32534659236629399</v>
      </c>
      <c r="K12" s="19">
        <v>0.31200396848627199</v>
      </c>
      <c r="L12" s="19">
        <v>0.39463763626820703</v>
      </c>
      <c r="M12" s="19"/>
      <c r="N12" s="19">
        <v>0.30671311719720701</v>
      </c>
      <c r="O12" s="19">
        <v>0.30291567103952</v>
      </c>
      <c r="P12" s="19">
        <v>0.27098964269102899</v>
      </c>
      <c r="Q12" s="19">
        <v>0.35786589788129802</v>
      </c>
      <c r="R12" s="19"/>
      <c r="S12" s="19">
        <v>0.23603842670803901</v>
      </c>
      <c r="T12" s="19">
        <v>0.36541987139277998</v>
      </c>
      <c r="U12" s="19">
        <v>0.26826234410017702</v>
      </c>
      <c r="V12" s="19">
        <v>0.26891653341756599</v>
      </c>
      <c r="W12" s="19">
        <v>0.30543614697139199</v>
      </c>
      <c r="X12" s="19">
        <v>0.29019877867999999</v>
      </c>
      <c r="Y12" s="19">
        <v>0.38001542990806503</v>
      </c>
      <c r="Z12" s="19">
        <v>0.272175850918839</v>
      </c>
      <c r="AA12" s="19">
        <v>0.30779567711469902</v>
      </c>
      <c r="AB12" s="19">
        <v>0.41803097546006501</v>
      </c>
      <c r="AC12" s="19">
        <v>0.32302579568368101</v>
      </c>
      <c r="AD12" s="19">
        <v>0.31732337691560503</v>
      </c>
      <c r="AE12" s="19"/>
      <c r="AF12" s="19">
        <v>0.30388868151424497</v>
      </c>
      <c r="AG12" s="19">
        <v>0.29844649479428098</v>
      </c>
      <c r="AH12" s="19">
        <v>0.39605800408844699</v>
      </c>
      <c r="AI12" s="19"/>
      <c r="AJ12" s="19">
        <v>0.30032070073890299</v>
      </c>
      <c r="AK12" s="19">
        <v>0.26204995610063803</v>
      </c>
      <c r="AL12" s="19">
        <v>0.33726243861031502</v>
      </c>
      <c r="AM12" s="19">
        <v>0.18033195484899001</v>
      </c>
      <c r="AN12" s="19">
        <v>0.430774784811086</v>
      </c>
      <c r="AO12" s="19"/>
      <c r="AP12" s="19">
        <v>0.26978396832752699</v>
      </c>
      <c r="AQ12" s="19">
        <v>0.26081337851333303</v>
      </c>
      <c r="AR12" s="19">
        <v>0.31547517811783798</v>
      </c>
      <c r="AS12" s="19">
        <v>0.29584121165001198</v>
      </c>
      <c r="AT12" s="19">
        <v>0.50759337882569899</v>
      </c>
      <c r="AU12" s="19"/>
      <c r="AV12" s="19">
        <v>0.34184193824783998</v>
      </c>
      <c r="AW12" s="19">
        <v>0.29425227554945799</v>
      </c>
      <c r="AX12" s="19">
        <v>0.29141038348774501</v>
      </c>
      <c r="AY12" s="19">
        <v>0.32883751255421501</v>
      </c>
      <c r="AZ12" s="19">
        <v>0.336554541991677</v>
      </c>
    </row>
    <row r="13" spans="2:52">
      <c r="B13" s="16" t="s">
        <v>16</v>
      </c>
    </row>
    <row r="14" spans="2:52">
      <c r="B14" t="s">
        <v>433</v>
      </c>
    </row>
    <row r="15" spans="2:52">
      <c r="B15" t="s">
        <v>434</v>
      </c>
    </row>
    <row r="17" spans="2:2">
      <c r="B17"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1070</v>
      </c>
      <c r="D7" s="10">
        <v>533</v>
      </c>
      <c r="E7" s="10">
        <v>532</v>
      </c>
      <c r="F7" s="10"/>
      <c r="G7" s="10">
        <v>128</v>
      </c>
      <c r="H7" s="10">
        <v>188</v>
      </c>
      <c r="I7" s="10">
        <v>197</v>
      </c>
      <c r="J7" s="10">
        <v>182</v>
      </c>
      <c r="K7" s="10">
        <v>136</v>
      </c>
      <c r="L7" s="10">
        <v>239</v>
      </c>
      <c r="M7" s="10"/>
      <c r="N7" s="10">
        <v>307</v>
      </c>
      <c r="O7" s="10">
        <v>301</v>
      </c>
      <c r="P7" s="10">
        <v>215</v>
      </c>
      <c r="Q7" s="10">
        <v>243</v>
      </c>
      <c r="R7" s="10"/>
      <c r="S7" s="10">
        <v>158</v>
      </c>
      <c r="T7" s="10">
        <v>145</v>
      </c>
      <c r="U7" s="10">
        <v>81</v>
      </c>
      <c r="V7" s="10">
        <v>84</v>
      </c>
      <c r="W7" s="10">
        <v>86</v>
      </c>
      <c r="X7" s="10">
        <v>95</v>
      </c>
      <c r="Y7" s="10">
        <v>106</v>
      </c>
      <c r="Z7" s="10">
        <v>46</v>
      </c>
      <c r="AA7" s="10">
        <v>127</v>
      </c>
      <c r="AB7" s="10">
        <v>59</v>
      </c>
      <c r="AC7" s="10">
        <v>50</v>
      </c>
      <c r="AD7" s="10">
        <v>33</v>
      </c>
      <c r="AE7" s="10"/>
      <c r="AF7" s="10">
        <v>355</v>
      </c>
      <c r="AG7" s="10">
        <v>443</v>
      </c>
      <c r="AH7" s="10">
        <v>174</v>
      </c>
      <c r="AI7" s="10"/>
      <c r="AJ7" s="10">
        <v>373</v>
      </c>
      <c r="AK7" s="10">
        <v>312</v>
      </c>
      <c r="AL7" s="10">
        <v>67</v>
      </c>
      <c r="AM7" s="10">
        <v>20</v>
      </c>
      <c r="AN7" s="10">
        <v>148</v>
      </c>
      <c r="AO7" s="10"/>
      <c r="AP7" s="10">
        <v>208</v>
      </c>
      <c r="AQ7" s="10">
        <v>405</v>
      </c>
      <c r="AR7" s="10">
        <v>77</v>
      </c>
      <c r="AS7" s="10">
        <v>135</v>
      </c>
      <c r="AT7" s="10">
        <v>95</v>
      </c>
      <c r="AU7" s="10"/>
      <c r="AV7" s="10">
        <v>268</v>
      </c>
      <c r="AW7" s="10">
        <v>212</v>
      </c>
      <c r="AX7" s="10">
        <v>290</v>
      </c>
      <c r="AY7" s="10">
        <v>126</v>
      </c>
      <c r="AZ7" s="10">
        <v>19</v>
      </c>
    </row>
    <row r="8" spans="2:52" ht="30" customHeight="1">
      <c r="B8" s="11" t="s">
        <v>68</v>
      </c>
      <c r="C8" s="11">
        <v>1071</v>
      </c>
      <c r="D8" s="11">
        <v>527</v>
      </c>
      <c r="E8" s="11">
        <v>539</v>
      </c>
      <c r="F8" s="11"/>
      <c r="G8" s="11">
        <v>138</v>
      </c>
      <c r="H8" s="11">
        <v>192</v>
      </c>
      <c r="I8" s="11">
        <v>193</v>
      </c>
      <c r="J8" s="11">
        <v>185</v>
      </c>
      <c r="K8" s="11">
        <v>133</v>
      </c>
      <c r="L8" s="11">
        <v>231</v>
      </c>
      <c r="M8" s="11"/>
      <c r="N8" s="11">
        <v>278</v>
      </c>
      <c r="O8" s="11">
        <v>273</v>
      </c>
      <c r="P8" s="11">
        <v>252</v>
      </c>
      <c r="Q8" s="11">
        <v>263</v>
      </c>
      <c r="R8" s="11"/>
      <c r="S8" s="11">
        <v>163</v>
      </c>
      <c r="T8" s="11">
        <v>135</v>
      </c>
      <c r="U8" s="11">
        <v>78</v>
      </c>
      <c r="V8" s="11">
        <v>82</v>
      </c>
      <c r="W8" s="11">
        <v>82</v>
      </c>
      <c r="X8" s="11">
        <v>98</v>
      </c>
      <c r="Y8" s="11">
        <v>100</v>
      </c>
      <c r="Z8" s="11">
        <v>41</v>
      </c>
      <c r="AA8" s="11">
        <v>125</v>
      </c>
      <c r="AB8" s="11">
        <v>76</v>
      </c>
      <c r="AC8" s="11">
        <v>54</v>
      </c>
      <c r="AD8" s="11">
        <v>36</v>
      </c>
      <c r="AE8" s="11"/>
      <c r="AF8" s="11">
        <v>352</v>
      </c>
      <c r="AG8" s="11">
        <v>439</v>
      </c>
      <c r="AH8" s="11">
        <v>177</v>
      </c>
      <c r="AI8" s="11"/>
      <c r="AJ8" s="11">
        <v>364</v>
      </c>
      <c r="AK8" s="11">
        <v>312</v>
      </c>
      <c r="AL8" s="11">
        <v>64</v>
      </c>
      <c r="AM8" s="11">
        <v>18</v>
      </c>
      <c r="AN8" s="11">
        <v>152</v>
      </c>
      <c r="AO8" s="11"/>
      <c r="AP8" s="11">
        <v>202</v>
      </c>
      <c r="AQ8" s="11">
        <v>409</v>
      </c>
      <c r="AR8" s="11">
        <v>75</v>
      </c>
      <c r="AS8" s="11">
        <v>131</v>
      </c>
      <c r="AT8" s="11">
        <v>95</v>
      </c>
      <c r="AU8" s="11"/>
      <c r="AV8" s="11">
        <v>280</v>
      </c>
      <c r="AW8" s="11">
        <v>215</v>
      </c>
      <c r="AX8" s="11">
        <v>283</v>
      </c>
      <c r="AY8" s="11">
        <v>121</v>
      </c>
      <c r="AZ8" s="11">
        <v>16</v>
      </c>
    </row>
    <row r="9" spans="2:52">
      <c r="B9" s="18" t="s">
        <v>112</v>
      </c>
      <c r="C9" s="17">
        <v>0.214619859356007</v>
      </c>
      <c r="D9" s="17">
        <v>0.25605252139106299</v>
      </c>
      <c r="E9" s="17">
        <v>0.17604666538863201</v>
      </c>
      <c r="F9" s="17"/>
      <c r="G9" s="17">
        <v>0.20233966383215801</v>
      </c>
      <c r="H9" s="17">
        <v>0.19871150284915401</v>
      </c>
      <c r="I9" s="17">
        <v>0.19431038880785101</v>
      </c>
      <c r="J9" s="17">
        <v>0.15002465330880099</v>
      </c>
      <c r="K9" s="17">
        <v>0.21879935552270999</v>
      </c>
      <c r="L9" s="17">
        <v>0.30139395879575998</v>
      </c>
      <c r="M9" s="17"/>
      <c r="N9" s="17">
        <v>0.24897214069510601</v>
      </c>
      <c r="O9" s="17">
        <v>0.214873987158297</v>
      </c>
      <c r="P9" s="17">
        <v>0.165853159686593</v>
      </c>
      <c r="Q9" s="17">
        <v>0.22432499991506799</v>
      </c>
      <c r="R9" s="17"/>
      <c r="S9" s="17">
        <v>0.25887569791084097</v>
      </c>
      <c r="T9" s="17">
        <v>0.13701458243546699</v>
      </c>
      <c r="U9" s="17">
        <v>0.227791838873736</v>
      </c>
      <c r="V9" s="17">
        <v>0.25880735742236799</v>
      </c>
      <c r="W9" s="17">
        <v>0.232944098140762</v>
      </c>
      <c r="X9" s="17">
        <v>0.19128073784265801</v>
      </c>
      <c r="Y9" s="17">
        <v>0.15242622390584101</v>
      </c>
      <c r="Z9" s="17">
        <v>0.167243131321056</v>
      </c>
      <c r="AA9" s="17">
        <v>0.27456296905795002</v>
      </c>
      <c r="AB9" s="17">
        <v>0.15347878728706299</v>
      </c>
      <c r="AC9" s="17">
        <v>0.26981575449491302</v>
      </c>
      <c r="AD9" s="17">
        <v>0.26177044667323002</v>
      </c>
      <c r="AE9" s="17"/>
      <c r="AF9" s="17">
        <v>0.249386374636582</v>
      </c>
      <c r="AG9" s="17">
        <v>0.19734017574437701</v>
      </c>
      <c r="AH9" s="17">
        <v>0.18441999149051699</v>
      </c>
      <c r="AI9" s="17"/>
      <c r="AJ9" s="17">
        <v>0.24098555051547901</v>
      </c>
      <c r="AK9" s="17">
        <v>0.210030864673767</v>
      </c>
      <c r="AL9" s="17">
        <v>0.208033159862266</v>
      </c>
      <c r="AM9" s="17">
        <v>0.45380571701896</v>
      </c>
      <c r="AN9" s="17">
        <v>0.19072438990887899</v>
      </c>
      <c r="AO9" s="17"/>
      <c r="AP9" s="17">
        <v>0.231026026764376</v>
      </c>
      <c r="AQ9" s="17">
        <v>0.21222539624026199</v>
      </c>
      <c r="AR9" s="17">
        <v>0.26955154147105298</v>
      </c>
      <c r="AS9" s="17">
        <v>0.28858063197808997</v>
      </c>
      <c r="AT9" s="17">
        <v>6.1280188121545703E-2</v>
      </c>
      <c r="AU9" s="17"/>
      <c r="AV9" s="17">
        <v>0.185703089779925</v>
      </c>
      <c r="AW9" s="17">
        <v>0.20278890868048999</v>
      </c>
      <c r="AX9" s="17">
        <v>0.23964657609159501</v>
      </c>
      <c r="AY9" s="17">
        <v>0.21523658058092199</v>
      </c>
      <c r="AZ9" s="17">
        <v>0.40749180246557398</v>
      </c>
    </row>
    <row r="10" spans="2:52">
      <c r="B10" s="18" t="s">
        <v>113</v>
      </c>
      <c r="C10" s="17">
        <v>0.37708174991409399</v>
      </c>
      <c r="D10" s="17">
        <v>0.36809039362787099</v>
      </c>
      <c r="E10" s="17">
        <v>0.385966159633923</v>
      </c>
      <c r="F10" s="17"/>
      <c r="G10" s="17">
        <v>0.468078028860057</v>
      </c>
      <c r="H10" s="17">
        <v>0.32168777371789897</v>
      </c>
      <c r="I10" s="17">
        <v>0.44983941724176102</v>
      </c>
      <c r="J10" s="17">
        <v>0.39310091322662599</v>
      </c>
      <c r="K10" s="17">
        <v>0.34913640141851299</v>
      </c>
      <c r="L10" s="17">
        <v>0.31151397795956798</v>
      </c>
      <c r="M10" s="17"/>
      <c r="N10" s="17">
        <v>0.39444133865585401</v>
      </c>
      <c r="O10" s="17">
        <v>0.36078646319649099</v>
      </c>
      <c r="P10" s="17">
        <v>0.378412921092732</v>
      </c>
      <c r="Q10" s="17">
        <v>0.37653142472116702</v>
      </c>
      <c r="R10" s="17"/>
      <c r="S10" s="17">
        <v>0.34119542361342597</v>
      </c>
      <c r="T10" s="17">
        <v>0.37981128948132498</v>
      </c>
      <c r="U10" s="17">
        <v>0.33699687303907</v>
      </c>
      <c r="V10" s="17">
        <v>0.37696274135993801</v>
      </c>
      <c r="W10" s="17">
        <v>0.42007094604474199</v>
      </c>
      <c r="X10" s="17">
        <v>0.42206198466404399</v>
      </c>
      <c r="Y10" s="17">
        <v>0.37622435361856998</v>
      </c>
      <c r="Z10" s="17">
        <v>0.43698410867230503</v>
      </c>
      <c r="AA10" s="17">
        <v>0.35086344869678199</v>
      </c>
      <c r="AB10" s="17">
        <v>0.413448250301863</v>
      </c>
      <c r="AC10" s="17">
        <v>0.34342113576155497</v>
      </c>
      <c r="AD10" s="17">
        <v>0.39503021051953002</v>
      </c>
      <c r="AE10" s="17"/>
      <c r="AF10" s="17">
        <v>0.31986523471943301</v>
      </c>
      <c r="AG10" s="17">
        <v>0.41583165089615998</v>
      </c>
      <c r="AH10" s="17">
        <v>0.37484829555682098</v>
      </c>
      <c r="AI10" s="17"/>
      <c r="AJ10" s="17">
        <v>0.331531038424978</v>
      </c>
      <c r="AK10" s="17">
        <v>0.38671087042430002</v>
      </c>
      <c r="AL10" s="17">
        <v>0.44148178372465002</v>
      </c>
      <c r="AM10" s="17">
        <v>0.241349646425842</v>
      </c>
      <c r="AN10" s="17">
        <v>0.33502393241677803</v>
      </c>
      <c r="AO10" s="17"/>
      <c r="AP10" s="17">
        <v>0.351593130357575</v>
      </c>
      <c r="AQ10" s="17">
        <v>0.422380955893284</v>
      </c>
      <c r="AR10" s="17">
        <v>0.37395820376857303</v>
      </c>
      <c r="AS10" s="17">
        <v>0.31742648855703598</v>
      </c>
      <c r="AT10" s="17">
        <v>0.37714050476356398</v>
      </c>
      <c r="AU10" s="17"/>
      <c r="AV10" s="17">
        <v>0.331896258426438</v>
      </c>
      <c r="AW10" s="17">
        <v>0.43680054480004898</v>
      </c>
      <c r="AX10" s="17">
        <v>0.37343723594141398</v>
      </c>
      <c r="AY10" s="17">
        <v>0.32198364886355801</v>
      </c>
      <c r="AZ10" s="17">
        <v>0.35370557130779501</v>
      </c>
    </row>
    <row r="11" spans="2:52">
      <c r="B11" s="18" t="s">
        <v>114</v>
      </c>
      <c r="C11" s="17">
        <v>0.22218785830395801</v>
      </c>
      <c r="D11" s="17">
        <v>0.18325262453614499</v>
      </c>
      <c r="E11" s="17">
        <v>0.26048846652327201</v>
      </c>
      <c r="F11" s="17"/>
      <c r="G11" s="17">
        <v>0.14215772968647</v>
      </c>
      <c r="H11" s="17">
        <v>0.22492825252902199</v>
      </c>
      <c r="I11" s="17">
        <v>0.231902650613169</v>
      </c>
      <c r="J11" s="17">
        <v>0.266592828537073</v>
      </c>
      <c r="K11" s="17">
        <v>0.25245236864764897</v>
      </c>
      <c r="L11" s="17">
        <v>0.206509396778671</v>
      </c>
      <c r="M11" s="17"/>
      <c r="N11" s="17">
        <v>0.185398039267826</v>
      </c>
      <c r="O11" s="17">
        <v>0.22788582931603499</v>
      </c>
      <c r="P11" s="17">
        <v>0.234326830237262</v>
      </c>
      <c r="Q11" s="17">
        <v>0.246858909268004</v>
      </c>
      <c r="R11" s="17"/>
      <c r="S11" s="17">
        <v>0.19757555969982199</v>
      </c>
      <c r="T11" s="17">
        <v>0.292878442410136</v>
      </c>
      <c r="U11" s="17">
        <v>0.232208654345228</v>
      </c>
      <c r="V11" s="17">
        <v>0.195704842952094</v>
      </c>
      <c r="W11" s="17">
        <v>0.21760677249319901</v>
      </c>
      <c r="X11" s="17">
        <v>0.20654786741511799</v>
      </c>
      <c r="Y11" s="17">
        <v>0.28898341351936802</v>
      </c>
      <c r="Z11" s="17">
        <v>0.13258009402006499</v>
      </c>
      <c r="AA11" s="17">
        <v>0.164515936981278</v>
      </c>
      <c r="AB11" s="17">
        <v>0.22996239463299101</v>
      </c>
      <c r="AC11" s="17">
        <v>0.287156134384074</v>
      </c>
      <c r="AD11" s="17">
        <v>0.16434151098177599</v>
      </c>
      <c r="AE11" s="17"/>
      <c r="AF11" s="17">
        <v>0.22608069795156399</v>
      </c>
      <c r="AG11" s="17">
        <v>0.194847940402361</v>
      </c>
      <c r="AH11" s="17">
        <v>0.306194965753531</v>
      </c>
      <c r="AI11" s="17"/>
      <c r="AJ11" s="17">
        <v>0.187884907215463</v>
      </c>
      <c r="AK11" s="17">
        <v>0.225663797243082</v>
      </c>
      <c r="AL11" s="17">
        <v>0.20244924504128101</v>
      </c>
      <c r="AM11" s="17">
        <v>9.0889888486779702E-2</v>
      </c>
      <c r="AN11" s="17">
        <v>0.36904991832276801</v>
      </c>
      <c r="AO11" s="17"/>
      <c r="AP11" s="17">
        <v>0.19637249078932101</v>
      </c>
      <c r="AQ11" s="17">
        <v>0.206684412361681</v>
      </c>
      <c r="AR11" s="17">
        <v>0.22094948184030699</v>
      </c>
      <c r="AS11" s="17">
        <v>0.15865984455009899</v>
      </c>
      <c r="AT11" s="17">
        <v>0.32402694571410501</v>
      </c>
      <c r="AU11" s="17"/>
      <c r="AV11" s="17">
        <v>0.29120919256151001</v>
      </c>
      <c r="AW11" s="17">
        <v>0.199212241269077</v>
      </c>
      <c r="AX11" s="17">
        <v>0.207778072661051</v>
      </c>
      <c r="AY11" s="17">
        <v>0.256670362453499</v>
      </c>
      <c r="AZ11" s="17">
        <v>0.11837308504128401</v>
      </c>
    </row>
    <row r="12" spans="2:52">
      <c r="B12" s="18" t="s">
        <v>115</v>
      </c>
      <c r="C12" s="17">
        <v>0.136455313832853</v>
      </c>
      <c r="D12" s="17">
        <v>0.12733648943058301</v>
      </c>
      <c r="E12" s="17">
        <v>0.144595285721213</v>
      </c>
      <c r="F12" s="17"/>
      <c r="G12" s="17">
        <v>0.13749323065803101</v>
      </c>
      <c r="H12" s="17">
        <v>0.19523761913235099</v>
      </c>
      <c r="I12" s="17">
        <v>0.104463508634178</v>
      </c>
      <c r="J12" s="17">
        <v>0.14899236654964901</v>
      </c>
      <c r="K12" s="17">
        <v>0.11035471675906799</v>
      </c>
      <c r="L12" s="17">
        <v>0.118659556665766</v>
      </c>
      <c r="M12" s="17"/>
      <c r="N12" s="17">
        <v>0.12333277469260499</v>
      </c>
      <c r="O12" s="17">
        <v>0.144644949993219</v>
      </c>
      <c r="P12" s="17">
        <v>0.16419540400874899</v>
      </c>
      <c r="Q12" s="17">
        <v>0.113198221270059</v>
      </c>
      <c r="R12" s="17"/>
      <c r="S12" s="17">
        <v>0.14403305120973001</v>
      </c>
      <c r="T12" s="17">
        <v>0.143170398121925</v>
      </c>
      <c r="U12" s="17">
        <v>0.12852984017524299</v>
      </c>
      <c r="V12" s="17">
        <v>0.13439853513799799</v>
      </c>
      <c r="W12" s="17">
        <v>8.3527497247496807E-2</v>
      </c>
      <c r="X12" s="17">
        <v>0.11500386437658799</v>
      </c>
      <c r="Y12" s="17">
        <v>0.15287253266367301</v>
      </c>
      <c r="Z12" s="17">
        <v>0.23782560765477601</v>
      </c>
      <c r="AA12" s="17">
        <v>0.13143661744033999</v>
      </c>
      <c r="AB12" s="17">
        <v>0.165936870400089</v>
      </c>
      <c r="AC12" s="17">
        <v>6.5015924816059098E-2</v>
      </c>
      <c r="AD12" s="17">
        <v>0.178857831825464</v>
      </c>
      <c r="AE12" s="17"/>
      <c r="AF12" s="17">
        <v>0.13843347709345699</v>
      </c>
      <c r="AG12" s="17">
        <v>0.14309694876209</v>
      </c>
      <c r="AH12" s="17">
        <v>0.118626529475436</v>
      </c>
      <c r="AI12" s="17"/>
      <c r="AJ12" s="17">
        <v>0.165031557857657</v>
      </c>
      <c r="AK12" s="17">
        <v>0.14674108263379501</v>
      </c>
      <c r="AL12" s="17">
        <v>0.11815139850202699</v>
      </c>
      <c r="AM12" s="17">
        <v>0.11537457890493</v>
      </c>
      <c r="AN12" s="17">
        <v>7.9738602910175094E-2</v>
      </c>
      <c r="AO12" s="17"/>
      <c r="AP12" s="17">
        <v>0.15022717450575501</v>
      </c>
      <c r="AQ12" s="17">
        <v>0.13007811509669201</v>
      </c>
      <c r="AR12" s="17">
        <v>9.3291584305825806E-2</v>
      </c>
      <c r="AS12" s="17">
        <v>0.167073616826802</v>
      </c>
      <c r="AT12" s="17">
        <v>0.157884806598658</v>
      </c>
      <c r="AU12" s="17"/>
      <c r="AV12" s="17">
        <v>0.152577250362332</v>
      </c>
      <c r="AW12" s="17">
        <v>0.14652037398607001</v>
      </c>
      <c r="AX12" s="17">
        <v>9.7568065105255605E-2</v>
      </c>
      <c r="AY12" s="17">
        <v>0.162088162407445</v>
      </c>
      <c r="AZ12" s="17">
        <v>0.120429541185347</v>
      </c>
    </row>
    <row r="13" spans="2:52">
      <c r="B13" s="18" t="s">
        <v>116</v>
      </c>
      <c r="C13" s="19">
        <v>4.9655218593088503E-2</v>
      </c>
      <c r="D13" s="19">
        <v>6.52679710143374E-2</v>
      </c>
      <c r="E13" s="19">
        <v>3.2903422732960798E-2</v>
      </c>
      <c r="F13" s="19"/>
      <c r="G13" s="19">
        <v>4.9931346963283899E-2</v>
      </c>
      <c r="H13" s="19">
        <v>5.9434851771572601E-2</v>
      </c>
      <c r="I13" s="19">
        <v>1.9484034703041699E-2</v>
      </c>
      <c r="J13" s="19">
        <v>4.1289238377850902E-2</v>
      </c>
      <c r="K13" s="19">
        <v>6.9257157652059004E-2</v>
      </c>
      <c r="L13" s="19">
        <v>6.1923109800233897E-2</v>
      </c>
      <c r="M13" s="19"/>
      <c r="N13" s="19">
        <v>4.7855706688609098E-2</v>
      </c>
      <c r="O13" s="19">
        <v>5.1808770335957703E-2</v>
      </c>
      <c r="P13" s="19">
        <v>5.7211684974664299E-2</v>
      </c>
      <c r="Q13" s="19">
        <v>3.9086444825701103E-2</v>
      </c>
      <c r="R13" s="19"/>
      <c r="S13" s="19">
        <v>5.83202675661805E-2</v>
      </c>
      <c r="T13" s="19">
        <v>4.7125287551146901E-2</v>
      </c>
      <c r="U13" s="19">
        <v>7.4472793566724094E-2</v>
      </c>
      <c r="V13" s="19">
        <v>3.4126523127603302E-2</v>
      </c>
      <c r="W13" s="19">
        <v>4.58506860738001E-2</v>
      </c>
      <c r="X13" s="19">
        <v>6.5105545701591203E-2</v>
      </c>
      <c r="Y13" s="19">
        <v>2.94934762925479E-2</v>
      </c>
      <c r="Z13" s="19">
        <v>2.5367058331798802E-2</v>
      </c>
      <c r="AA13" s="19">
        <v>7.8621027823649797E-2</v>
      </c>
      <c r="AB13" s="19">
        <v>3.7173697377994003E-2</v>
      </c>
      <c r="AC13" s="19">
        <v>3.4591050543398699E-2</v>
      </c>
      <c r="AD13" s="19">
        <v>0</v>
      </c>
      <c r="AE13" s="19"/>
      <c r="AF13" s="19">
        <v>6.6234215598962407E-2</v>
      </c>
      <c r="AG13" s="19">
        <v>4.8883284195012602E-2</v>
      </c>
      <c r="AH13" s="19">
        <v>1.5910217723694099E-2</v>
      </c>
      <c r="AI13" s="19"/>
      <c r="AJ13" s="19">
        <v>7.45669459864233E-2</v>
      </c>
      <c r="AK13" s="19">
        <v>3.0853385025055999E-2</v>
      </c>
      <c r="AL13" s="19">
        <v>2.9884412869776299E-2</v>
      </c>
      <c r="AM13" s="19">
        <v>9.8580169163488607E-2</v>
      </c>
      <c r="AN13" s="19">
        <v>2.5463156441399501E-2</v>
      </c>
      <c r="AO13" s="19"/>
      <c r="AP13" s="19">
        <v>7.0781177582974003E-2</v>
      </c>
      <c r="AQ13" s="19">
        <v>2.8631120408080701E-2</v>
      </c>
      <c r="AR13" s="19">
        <v>4.2249188614241297E-2</v>
      </c>
      <c r="AS13" s="19">
        <v>6.8259418087972007E-2</v>
      </c>
      <c r="AT13" s="19">
        <v>7.9667554802127297E-2</v>
      </c>
      <c r="AU13" s="19"/>
      <c r="AV13" s="19">
        <v>3.8614208869795601E-2</v>
      </c>
      <c r="AW13" s="19">
        <v>1.4677931264313099E-2</v>
      </c>
      <c r="AX13" s="19">
        <v>8.1570050200685196E-2</v>
      </c>
      <c r="AY13" s="19">
        <v>4.4021245694576203E-2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1070</v>
      </c>
      <c r="D7" s="10">
        <v>533</v>
      </c>
      <c r="E7" s="10">
        <v>532</v>
      </c>
      <c r="F7" s="10"/>
      <c r="G7" s="10">
        <v>128</v>
      </c>
      <c r="H7" s="10">
        <v>188</v>
      </c>
      <c r="I7" s="10">
        <v>197</v>
      </c>
      <c r="J7" s="10">
        <v>182</v>
      </c>
      <c r="K7" s="10">
        <v>136</v>
      </c>
      <c r="L7" s="10">
        <v>239</v>
      </c>
      <c r="M7" s="10"/>
      <c r="N7" s="10">
        <v>307</v>
      </c>
      <c r="O7" s="10">
        <v>301</v>
      </c>
      <c r="P7" s="10">
        <v>215</v>
      </c>
      <c r="Q7" s="10">
        <v>243</v>
      </c>
      <c r="R7" s="10"/>
      <c r="S7" s="10">
        <v>158</v>
      </c>
      <c r="T7" s="10">
        <v>145</v>
      </c>
      <c r="U7" s="10">
        <v>81</v>
      </c>
      <c r="V7" s="10">
        <v>84</v>
      </c>
      <c r="W7" s="10">
        <v>86</v>
      </c>
      <c r="X7" s="10">
        <v>95</v>
      </c>
      <c r="Y7" s="10">
        <v>106</v>
      </c>
      <c r="Z7" s="10">
        <v>46</v>
      </c>
      <c r="AA7" s="10">
        <v>127</v>
      </c>
      <c r="AB7" s="10">
        <v>59</v>
      </c>
      <c r="AC7" s="10">
        <v>50</v>
      </c>
      <c r="AD7" s="10">
        <v>33</v>
      </c>
      <c r="AE7" s="10"/>
      <c r="AF7" s="10">
        <v>355</v>
      </c>
      <c r="AG7" s="10">
        <v>443</v>
      </c>
      <c r="AH7" s="10">
        <v>174</v>
      </c>
      <c r="AI7" s="10"/>
      <c r="AJ7" s="10">
        <v>373</v>
      </c>
      <c r="AK7" s="10">
        <v>312</v>
      </c>
      <c r="AL7" s="10">
        <v>67</v>
      </c>
      <c r="AM7" s="10">
        <v>20</v>
      </c>
      <c r="AN7" s="10">
        <v>148</v>
      </c>
      <c r="AO7" s="10"/>
      <c r="AP7" s="10">
        <v>208</v>
      </c>
      <c r="AQ7" s="10">
        <v>405</v>
      </c>
      <c r="AR7" s="10">
        <v>77</v>
      </c>
      <c r="AS7" s="10">
        <v>135</v>
      </c>
      <c r="AT7" s="10">
        <v>95</v>
      </c>
      <c r="AU7" s="10"/>
      <c r="AV7" s="10">
        <v>268</v>
      </c>
      <c r="AW7" s="10">
        <v>212</v>
      </c>
      <c r="AX7" s="10">
        <v>290</v>
      </c>
      <c r="AY7" s="10">
        <v>126</v>
      </c>
      <c r="AZ7" s="10">
        <v>19</v>
      </c>
    </row>
    <row r="8" spans="2:52" ht="30" customHeight="1">
      <c r="B8" s="11" t="s">
        <v>68</v>
      </c>
      <c r="C8" s="11">
        <v>1071</v>
      </c>
      <c r="D8" s="11">
        <v>527</v>
      </c>
      <c r="E8" s="11">
        <v>539</v>
      </c>
      <c r="F8" s="11"/>
      <c r="G8" s="11">
        <v>138</v>
      </c>
      <c r="H8" s="11">
        <v>192</v>
      </c>
      <c r="I8" s="11">
        <v>193</v>
      </c>
      <c r="J8" s="11">
        <v>185</v>
      </c>
      <c r="K8" s="11">
        <v>133</v>
      </c>
      <c r="L8" s="11">
        <v>231</v>
      </c>
      <c r="M8" s="11"/>
      <c r="N8" s="11">
        <v>278</v>
      </c>
      <c r="O8" s="11">
        <v>273</v>
      </c>
      <c r="P8" s="11">
        <v>252</v>
      </c>
      <c r="Q8" s="11">
        <v>263</v>
      </c>
      <c r="R8" s="11"/>
      <c r="S8" s="11">
        <v>163</v>
      </c>
      <c r="T8" s="11">
        <v>135</v>
      </c>
      <c r="U8" s="11">
        <v>78</v>
      </c>
      <c r="V8" s="11">
        <v>82</v>
      </c>
      <c r="W8" s="11">
        <v>82</v>
      </c>
      <c r="X8" s="11">
        <v>98</v>
      </c>
      <c r="Y8" s="11">
        <v>100</v>
      </c>
      <c r="Z8" s="11">
        <v>41</v>
      </c>
      <c r="AA8" s="11">
        <v>125</v>
      </c>
      <c r="AB8" s="11">
        <v>76</v>
      </c>
      <c r="AC8" s="11">
        <v>54</v>
      </c>
      <c r="AD8" s="11">
        <v>36</v>
      </c>
      <c r="AE8" s="11"/>
      <c r="AF8" s="11">
        <v>352</v>
      </c>
      <c r="AG8" s="11">
        <v>439</v>
      </c>
      <c r="AH8" s="11">
        <v>177</v>
      </c>
      <c r="AI8" s="11"/>
      <c r="AJ8" s="11">
        <v>364</v>
      </c>
      <c r="AK8" s="11">
        <v>312</v>
      </c>
      <c r="AL8" s="11">
        <v>64</v>
      </c>
      <c r="AM8" s="11">
        <v>18</v>
      </c>
      <c r="AN8" s="11">
        <v>152</v>
      </c>
      <c r="AO8" s="11"/>
      <c r="AP8" s="11">
        <v>202</v>
      </c>
      <c r="AQ8" s="11">
        <v>409</v>
      </c>
      <c r="AR8" s="11">
        <v>75</v>
      </c>
      <c r="AS8" s="11">
        <v>131</v>
      </c>
      <c r="AT8" s="11">
        <v>95</v>
      </c>
      <c r="AU8" s="11"/>
      <c r="AV8" s="11">
        <v>280</v>
      </c>
      <c r="AW8" s="11">
        <v>215</v>
      </c>
      <c r="AX8" s="11">
        <v>283</v>
      </c>
      <c r="AY8" s="11">
        <v>121</v>
      </c>
      <c r="AZ8" s="11">
        <v>16</v>
      </c>
    </row>
    <row r="9" spans="2:52">
      <c r="B9" s="18" t="s">
        <v>112</v>
      </c>
      <c r="C9" s="17">
        <v>0.115102515187732</v>
      </c>
      <c r="D9" s="17">
        <v>0.14104881610232101</v>
      </c>
      <c r="E9" s="17">
        <v>9.0775137218950794E-2</v>
      </c>
      <c r="F9" s="17"/>
      <c r="G9" s="17">
        <v>0.16094584187173999</v>
      </c>
      <c r="H9" s="17">
        <v>0.141177685469979</v>
      </c>
      <c r="I9" s="17">
        <v>0.101087424788822</v>
      </c>
      <c r="J9" s="17">
        <v>0.10633323932592501</v>
      </c>
      <c r="K9" s="17">
        <v>7.1538734538852095E-2</v>
      </c>
      <c r="L9" s="17">
        <v>0.10992950647551999</v>
      </c>
      <c r="M9" s="17"/>
      <c r="N9" s="17">
        <v>0.11130079258733799</v>
      </c>
      <c r="O9" s="17">
        <v>0.118064966028868</v>
      </c>
      <c r="P9" s="17">
        <v>0.108591333188895</v>
      </c>
      <c r="Q9" s="17">
        <v>0.12030129259384401</v>
      </c>
      <c r="R9" s="17"/>
      <c r="S9" s="17">
        <v>0.21197601693569601</v>
      </c>
      <c r="T9" s="17">
        <v>6.6430712447023296E-2</v>
      </c>
      <c r="U9" s="17">
        <v>0.12806797854542201</v>
      </c>
      <c r="V9" s="17">
        <v>5.6652751373619199E-2</v>
      </c>
      <c r="W9" s="17">
        <v>5.9657619214440398E-2</v>
      </c>
      <c r="X9" s="17">
        <v>0.13825481722285299</v>
      </c>
      <c r="Y9" s="17">
        <v>6.7395342609796696E-2</v>
      </c>
      <c r="Z9" s="17">
        <v>9.8333102129416705E-2</v>
      </c>
      <c r="AA9" s="17">
        <v>0.18349719756461899</v>
      </c>
      <c r="AB9" s="17">
        <v>9.9238394621831705E-2</v>
      </c>
      <c r="AC9" s="17">
        <v>4.1318322592880902E-2</v>
      </c>
      <c r="AD9" s="17">
        <v>8.4713217331240501E-2</v>
      </c>
      <c r="AE9" s="17"/>
      <c r="AF9" s="17">
        <v>0.10524875650473101</v>
      </c>
      <c r="AG9" s="17">
        <v>0.106808936493981</v>
      </c>
      <c r="AH9" s="17">
        <v>0.120666575303503</v>
      </c>
      <c r="AI9" s="17"/>
      <c r="AJ9" s="17">
        <v>9.9199561048516405E-2</v>
      </c>
      <c r="AK9" s="17">
        <v>0.13629226749961501</v>
      </c>
      <c r="AL9" s="17">
        <v>9.8793483624003198E-2</v>
      </c>
      <c r="AM9" s="17">
        <v>0</v>
      </c>
      <c r="AN9" s="17">
        <v>0.11248391370151301</v>
      </c>
      <c r="AO9" s="17"/>
      <c r="AP9" s="17">
        <v>0.103928572129908</v>
      </c>
      <c r="AQ9" s="17">
        <v>0.158269338771692</v>
      </c>
      <c r="AR9" s="17">
        <v>9.7077757334887604E-2</v>
      </c>
      <c r="AS9" s="17">
        <v>8.4791858979302498E-2</v>
      </c>
      <c r="AT9" s="17">
        <v>5.57631252081437E-2</v>
      </c>
      <c r="AU9" s="17"/>
      <c r="AV9" s="17">
        <v>8.5455695905874304E-2</v>
      </c>
      <c r="AW9" s="17">
        <v>7.5744197807359401E-2</v>
      </c>
      <c r="AX9" s="17">
        <v>0.13222259609755899</v>
      </c>
      <c r="AY9" s="17">
        <v>0.169664244821361</v>
      </c>
      <c r="AZ9" s="17">
        <v>0.20208991005740001</v>
      </c>
    </row>
    <row r="10" spans="2:52">
      <c r="B10" s="18" t="s">
        <v>113</v>
      </c>
      <c r="C10" s="17">
        <v>0.27181541216543198</v>
      </c>
      <c r="D10" s="17">
        <v>0.26890731376781701</v>
      </c>
      <c r="E10" s="17">
        <v>0.27533126511280198</v>
      </c>
      <c r="F10" s="17"/>
      <c r="G10" s="17">
        <v>0.40057955596317002</v>
      </c>
      <c r="H10" s="17">
        <v>0.31685267791017901</v>
      </c>
      <c r="I10" s="17">
        <v>0.31263414546624102</v>
      </c>
      <c r="J10" s="17">
        <v>0.22956972270187401</v>
      </c>
      <c r="K10" s="17">
        <v>0.16202699648931801</v>
      </c>
      <c r="L10" s="17">
        <v>0.22067514356836099</v>
      </c>
      <c r="M10" s="17"/>
      <c r="N10" s="17">
        <v>0.27473581944637099</v>
      </c>
      <c r="O10" s="17">
        <v>0.27197396731810503</v>
      </c>
      <c r="P10" s="17">
        <v>0.29362513721155398</v>
      </c>
      <c r="Q10" s="17">
        <v>0.25172673429206099</v>
      </c>
      <c r="R10" s="17"/>
      <c r="S10" s="17">
        <v>0.242961104038704</v>
      </c>
      <c r="T10" s="17">
        <v>0.22927248112292001</v>
      </c>
      <c r="U10" s="17">
        <v>0.21565902547656801</v>
      </c>
      <c r="V10" s="17">
        <v>0.27283619399023401</v>
      </c>
      <c r="W10" s="17">
        <v>0.30045762339253801</v>
      </c>
      <c r="X10" s="17">
        <v>0.34239889336949098</v>
      </c>
      <c r="Y10" s="17">
        <v>0.34416161185771199</v>
      </c>
      <c r="Z10" s="17">
        <v>0.341181911009457</v>
      </c>
      <c r="AA10" s="17">
        <v>0.24598173106471899</v>
      </c>
      <c r="AB10" s="17">
        <v>0.26244129429450003</v>
      </c>
      <c r="AC10" s="17">
        <v>0.31202990754315602</v>
      </c>
      <c r="AD10" s="17">
        <v>0.19236751746053199</v>
      </c>
      <c r="AE10" s="17"/>
      <c r="AF10" s="17">
        <v>0.21544582924472</v>
      </c>
      <c r="AG10" s="17">
        <v>0.29106226959370801</v>
      </c>
      <c r="AH10" s="17">
        <v>0.28823380889180999</v>
      </c>
      <c r="AI10" s="17"/>
      <c r="AJ10" s="17">
        <v>0.23350668410813</v>
      </c>
      <c r="AK10" s="17">
        <v>0.33636340348368499</v>
      </c>
      <c r="AL10" s="17">
        <v>0.271551302599157</v>
      </c>
      <c r="AM10" s="17">
        <v>0.20173284871264799</v>
      </c>
      <c r="AN10" s="17">
        <v>0.228674754034115</v>
      </c>
      <c r="AO10" s="17"/>
      <c r="AP10" s="17">
        <v>0.26010551967489798</v>
      </c>
      <c r="AQ10" s="17">
        <v>0.35900828030816101</v>
      </c>
      <c r="AR10" s="17">
        <v>0.291793370672909</v>
      </c>
      <c r="AS10" s="17">
        <v>0.17772830448466001</v>
      </c>
      <c r="AT10" s="17">
        <v>0.15731466900490099</v>
      </c>
      <c r="AU10" s="17"/>
      <c r="AV10" s="17">
        <v>0.23825583930564601</v>
      </c>
      <c r="AW10" s="17">
        <v>0.30139609477492202</v>
      </c>
      <c r="AX10" s="17">
        <v>0.325029860880578</v>
      </c>
      <c r="AY10" s="17">
        <v>0.26798476920802</v>
      </c>
      <c r="AZ10" s="17">
        <v>0.273248844639986</v>
      </c>
    </row>
    <row r="11" spans="2:52">
      <c r="B11" s="18" t="s">
        <v>114</v>
      </c>
      <c r="C11" s="17">
        <v>0.25868112233962498</v>
      </c>
      <c r="D11" s="17">
        <v>0.25065270652840899</v>
      </c>
      <c r="E11" s="17">
        <v>0.26684347997061902</v>
      </c>
      <c r="F11" s="17"/>
      <c r="G11" s="17">
        <v>0.16617775739160001</v>
      </c>
      <c r="H11" s="17">
        <v>0.19020349903469</v>
      </c>
      <c r="I11" s="17">
        <v>0.31542544812111301</v>
      </c>
      <c r="J11" s="17">
        <v>0.24411219174610099</v>
      </c>
      <c r="K11" s="17">
        <v>0.34057023045979901</v>
      </c>
      <c r="L11" s="17">
        <v>0.28784507135680498</v>
      </c>
      <c r="M11" s="17"/>
      <c r="N11" s="17">
        <v>0.28895519383639401</v>
      </c>
      <c r="O11" s="17">
        <v>0.25746024718856703</v>
      </c>
      <c r="P11" s="17">
        <v>0.21350819174015301</v>
      </c>
      <c r="Q11" s="17">
        <v>0.26758895586878301</v>
      </c>
      <c r="R11" s="17"/>
      <c r="S11" s="17">
        <v>0.252995071110027</v>
      </c>
      <c r="T11" s="17">
        <v>0.294973815949712</v>
      </c>
      <c r="U11" s="17">
        <v>0.32550260339915799</v>
      </c>
      <c r="V11" s="17">
        <v>0.247168394649384</v>
      </c>
      <c r="W11" s="17">
        <v>0.213327672504245</v>
      </c>
      <c r="X11" s="17">
        <v>0.17915139951365</v>
      </c>
      <c r="Y11" s="17">
        <v>0.247612407717268</v>
      </c>
      <c r="Z11" s="17">
        <v>0.220128376385993</v>
      </c>
      <c r="AA11" s="17">
        <v>0.233339075454673</v>
      </c>
      <c r="AB11" s="17">
        <v>0.346233077080561</v>
      </c>
      <c r="AC11" s="17">
        <v>0.26752615182735101</v>
      </c>
      <c r="AD11" s="17">
        <v>0.31635794756133201</v>
      </c>
      <c r="AE11" s="17"/>
      <c r="AF11" s="17">
        <v>0.25827640546083602</v>
      </c>
      <c r="AG11" s="17">
        <v>0.259208723341252</v>
      </c>
      <c r="AH11" s="17">
        <v>0.27759964456323599</v>
      </c>
      <c r="AI11" s="17"/>
      <c r="AJ11" s="17">
        <v>0.23512657184322699</v>
      </c>
      <c r="AK11" s="17">
        <v>0.238050878774585</v>
      </c>
      <c r="AL11" s="17">
        <v>0.30663028967859701</v>
      </c>
      <c r="AM11" s="17">
        <v>8.0092824081626907E-2</v>
      </c>
      <c r="AN11" s="17">
        <v>0.34304515854624701</v>
      </c>
      <c r="AO11" s="17"/>
      <c r="AP11" s="17">
        <v>0.221997668730926</v>
      </c>
      <c r="AQ11" s="17">
        <v>0.24308392577671101</v>
      </c>
      <c r="AR11" s="17">
        <v>0.301699964663392</v>
      </c>
      <c r="AS11" s="17">
        <v>0.20696373183330599</v>
      </c>
      <c r="AT11" s="17">
        <v>0.32709930292900302</v>
      </c>
      <c r="AU11" s="17"/>
      <c r="AV11" s="17">
        <v>0.27504512149914001</v>
      </c>
      <c r="AW11" s="17">
        <v>0.289926543607958</v>
      </c>
      <c r="AX11" s="17">
        <v>0.23468903745191699</v>
      </c>
      <c r="AY11" s="17">
        <v>0.269772389643336</v>
      </c>
      <c r="AZ11" s="17">
        <v>0.248628658595723</v>
      </c>
    </row>
    <row r="12" spans="2:52">
      <c r="B12" s="18" t="s">
        <v>115</v>
      </c>
      <c r="C12" s="17">
        <v>0.24303453549794499</v>
      </c>
      <c r="D12" s="17">
        <v>0.20587772394812601</v>
      </c>
      <c r="E12" s="17">
        <v>0.27827082099879202</v>
      </c>
      <c r="F12" s="17"/>
      <c r="G12" s="17">
        <v>0.20571633821357899</v>
      </c>
      <c r="H12" s="17">
        <v>0.252111068296485</v>
      </c>
      <c r="I12" s="17">
        <v>0.19324270803202101</v>
      </c>
      <c r="J12" s="17">
        <v>0.29043410517789298</v>
      </c>
      <c r="K12" s="17">
        <v>0.28494410912908602</v>
      </c>
      <c r="L12" s="17">
        <v>0.237178119948324</v>
      </c>
      <c r="M12" s="17"/>
      <c r="N12" s="17">
        <v>0.24210632921210801</v>
      </c>
      <c r="O12" s="17">
        <v>0.22637987181553099</v>
      </c>
      <c r="P12" s="17">
        <v>0.28565831311031098</v>
      </c>
      <c r="Q12" s="17">
        <v>0.224074292737581</v>
      </c>
      <c r="R12" s="17"/>
      <c r="S12" s="17">
        <v>0.21246740364161701</v>
      </c>
      <c r="T12" s="17">
        <v>0.29244767390260501</v>
      </c>
      <c r="U12" s="17">
        <v>0.14544038320876099</v>
      </c>
      <c r="V12" s="17">
        <v>0.26960855454059102</v>
      </c>
      <c r="W12" s="17">
        <v>0.268773567507195</v>
      </c>
      <c r="X12" s="17">
        <v>0.25326912170389498</v>
      </c>
      <c r="Y12" s="17">
        <v>0.252735641973099</v>
      </c>
      <c r="Z12" s="17">
        <v>0.27612434282307402</v>
      </c>
      <c r="AA12" s="17">
        <v>0.22006564496900199</v>
      </c>
      <c r="AB12" s="17">
        <v>0.221449479992753</v>
      </c>
      <c r="AC12" s="17">
        <v>0.26269213431326899</v>
      </c>
      <c r="AD12" s="17">
        <v>0.29096355800173301</v>
      </c>
      <c r="AE12" s="17"/>
      <c r="AF12" s="17">
        <v>0.25249796693552901</v>
      </c>
      <c r="AG12" s="17">
        <v>0.26323383795116201</v>
      </c>
      <c r="AH12" s="17">
        <v>0.20258736831386501</v>
      </c>
      <c r="AI12" s="17"/>
      <c r="AJ12" s="17">
        <v>0.28532862376929702</v>
      </c>
      <c r="AK12" s="17">
        <v>0.213936996754053</v>
      </c>
      <c r="AL12" s="17">
        <v>0.29008458766648398</v>
      </c>
      <c r="AM12" s="17">
        <v>0.29192891630325002</v>
      </c>
      <c r="AN12" s="17">
        <v>0.19879214479218699</v>
      </c>
      <c r="AO12" s="17"/>
      <c r="AP12" s="17">
        <v>0.249721381057598</v>
      </c>
      <c r="AQ12" s="17">
        <v>0.18518362431510901</v>
      </c>
      <c r="AR12" s="17">
        <v>0.269389856511772</v>
      </c>
      <c r="AS12" s="17">
        <v>0.33370187052488198</v>
      </c>
      <c r="AT12" s="17">
        <v>0.406774270815011</v>
      </c>
      <c r="AU12" s="17"/>
      <c r="AV12" s="17">
        <v>0.27915159891380698</v>
      </c>
      <c r="AW12" s="17">
        <v>0.24040656964960899</v>
      </c>
      <c r="AX12" s="17">
        <v>0.201607271031637</v>
      </c>
      <c r="AY12" s="17">
        <v>0.217470001814417</v>
      </c>
      <c r="AZ12" s="17">
        <v>0.16815420899262401</v>
      </c>
    </row>
    <row r="13" spans="2:52">
      <c r="B13" s="18" t="s">
        <v>116</v>
      </c>
      <c r="C13" s="19">
        <v>0.111366414809266</v>
      </c>
      <c r="D13" s="19">
        <v>0.13351343965332699</v>
      </c>
      <c r="E13" s="19">
        <v>8.8779296698836593E-2</v>
      </c>
      <c r="F13" s="19"/>
      <c r="G13" s="19">
        <v>6.6580506559910796E-2</v>
      </c>
      <c r="H13" s="19">
        <v>9.9655069288667297E-2</v>
      </c>
      <c r="I13" s="19">
        <v>7.7610273591803197E-2</v>
      </c>
      <c r="J13" s="19">
        <v>0.12955074104820699</v>
      </c>
      <c r="K13" s="19">
        <v>0.14091992938294501</v>
      </c>
      <c r="L13" s="19">
        <v>0.14437215865099001</v>
      </c>
      <c r="M13" s="19"/>
      <c r="N13" s="19">
        <v>8.2901864917787699E-2</v>
      </c>
      <c r="O13" s="19">
        <v>0.12612094764893</v>
      </c>
      <c r="P13" s="19">
        <v>9.86170247490884E-2</v>
      </c>
      <c r="Q13" s="19">
        <v>0.13630872450773099</v>
      </c>
      <c r="R13" s="19"/>
      <c r="S13" s="19">
        <v>7.9600404273955705E-2</v>
      </c>
      <c r="T13" s="19">
        <v>0.11687531657774</v>
      </c>
      <c r="U13" s="19">
        <v>0.185330009370091</v>
      </c>
      <c r="V13" s="19">
        <v>0.153734105446171</v>
      </c>
      <c r="W13" s="19">
        <v>0.157783517381582</v>
      </c>
      <c r="X13" s="19">
        <v>8.6925768190110303E-2</v>
      </c>
      <c r="Y13" s="19">
        <v>8.8094995842123505E-2</v>
      </c>
      <c r="Z13" s="19">
        <v>6.4232267652058903E-2</v>
      </c>
      <c r="AA13" s="19">
        <v>0.117116350946987</v>
      </c>
      <c r="AB13" s="19">
        <v>7.0637754010354104E-2</v>
      </c>
      <c r="AC13" s="19">
        <v>0.116433483723344</v>
      </c>
      <c r="AD13" s="19">
        <v>0.115597759645163</v>
      </c>
      <c r="AE13" s="19"/>
      <c r="AF13" s="19">
        <v>0.16853104185418399</v>
      </c>
      <c r="AG13" s="19">
        <v>7.9686232619897296E-2</v>
      </c>
      <c r="AH13" s="19">
        <v>0.11091260292758599</v>
      </c>
      <c r="AI13" s="19"/>
      <c r="AJ13" s="19">
        <v>0.146838559230829</v>
      </c>
      <c r="AK13" s="19">
        <v>7.5356453488062303E-2</v>
      </c>
      <c r="AL13" s="19">
        <v>3.2940336431758803E-2</v>
      </c>
      <c r="AM13" s="19">
        <v>0.42624541090247497</v>
      </c>
      <c r="AN13" s="19">
        <v>0.117004028925939</v>
      </c>
      <c r="AO13" s="19"/>
      <c r="AP13" s="19">
        <v>0.16424685840667</v>
      </c>
      <c r="AQ13" s="19">
        <v>5.4454830828327597E-2</v>
      </c>
      <c r="AR13" s="19">
        <v>4.0039050817039998E-2</v>
      </c>
      <c r="AS13" s="19">
        <v>0.19681423417784899</v>
      </c>
      <c r="AT13" s="19">
        <v>5.3048632042940698E-2</v>
      </c>
      <c r="AU13" s="19"/>
      <c r="AV13" s="19">
        <v>0.122091744375532</v>
      </c>
      <c r="AW13" s="19">
        <v>9.2526594160152201E-2</v>
      </c>
      <c r="AX13" s="19">
        <v>0.106451234538308</v>
      </c>
      <c r="AY13" s="19">
        <v>7.5108594512865695E-2</v>
      </c>
      <c r="AZ13" s="19">
        <v>0.107878377714267</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G18"/>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446</v>
      </c>
      <c r="E2" s="30"/>
      <c r="F2" s="30"/>
      <c r="G2" s="30"/>
    </row>
    <row r="6" spans="2:7" ht="50.1" customHeight="1">
      <c r="B6" s="20" t="s">
        <v>26</v>
      </c>
      <c r="C6" s="20" t="s">
        <v>442</v>
      </c>
      <c r="D6" s="20" t="s">
        <v>441</v>
      </c>
      <c r="E6" s="20" t="s">
        <v>447</v>
      </c>
      <c r="F6" s="20" t="s">
        <v>443</v>
      </c>
    </row>
    <row r="7" spans="2:7">
      <c r="B7" s="18" t="s">
        <v>112</v>
      </c>
      <c r="C7" s="17">
        <v>5.0962643423212897E-2</v>
      </c>
      <c r="D7" s="17">
        <v>0.12961245180575001</v>
      </c>
      <c r="E7" s="17">
        <v>0.22227025037519799</v>
      </c>
      <c r="F7" s="17">
        <v>8.6754897619487001E-2</v>
      </c>
    </row>
    <row r="8" spans="2:7">
      <c r="B8" s="18" t="s">
        <v>113</v>
      </c>
      <c r="C8" s="17">
        <v>0.16550752240168801</v>
      </c>
      <c r="D8" s="17">
        <v>0.2282476077168</v>
      </c>
      <c r="E8" s="17">
        <v>0.36209692741680799</v>
      </c>
      <c r="F8" s="17">
        <v>0.23735108275254199</v>
      </c>
    </row>
    <row r="9" spans="2:7">
      <c r="B9" s="18" t="s">
        <v>114</v>
      </c>
      <c r="C9" s="17">
        <v>0.195087339807201</v>
      </c>
      <c r="D9" s="17">
        <v>0.26167001491120401</v>
      </c>
      <c r="E9" s="17">
        <v>0.215940690407742</v>
      </c>
      <c r="F9" s="17">
        <v>0.30573641594141798</v>
      </c>
    </row>
    <row r="10" spans="2:7">
      <c r="B10" s="18" t="s">
        <v>115</v>
      </c>
      <c r="C10" s="17">
        <v>0.30050749586094799</v>
      </c>
      <c r="D10" s="17">
        <v>0.29946830529530399</v>
      </c>
      <c r="E10" s="17">
        <v>0.13505285422329</v>
      </c>
      <c r="F10" s="17">
        <v>0.23508461171383299</v>
      </c>
    </row>
    <row r="11" spans="2:7">
      <c r="B11" s="18" t="s">
        <v>116</v>
      </c>
      <c r="C11" s="17">
        <v>0.28793499850694998</v>
      </c>
      <c r="D11" s="17">
        <v>8.1001620270942307E-2</v>
      </c>
      <c r="E11" s="17">
        <v>6.4639277576962598E-2</v>
      </c>
      <c r="F11" s="17">
        <v>0.13507299197272099</v>
      </c>
    </row>
    <row r="12" spans="2:7">
      <c r="B12" s="16" t="s">
        <v>16</v>
      </c>
      <c r="C12" s="16"/>
      <c r="D12" s="16"/>
      <c r="E12" s="16"/>
      <c r="F12" s="16"/>
    </row>
    <row r="13" spans="2:7">
      <c r="B13" t="s">
        <v>433</v>
      </c>
    </row>
    <row r="14" spans="2:7">
      <c r="B14" t="s">
        <v>434</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1048</v>
      </c>
      <c r="D7" s="10">
        <v>524</v>
      </c>
      <c r="E7" s="10">
        <v>521</v>
      </c>
      <c r="F7" s="10"/>
      <c r="G7" s="10">
        <v>140</v>
      </c>
      <c r="H7" s="10">
        <v>160</v>
      </c>
      <c r="I7" s="10">
        <v>172</v>
      </c>
      <c r="J7" s="10">
        <v>193</v>
      </c>
      <c r="K7" s="10">
        <v>164</v>
      </c>
      <c r="L7" s="10">
        <v>219</v>
      </c>
      <c r="M7" s="10"/>
      <c r="N7" s="10">
        <v>314</v>
      </c>
      <c r="O7" s="10">
        <v>297</v>
      </c>
      <c r="P7" s="10">
        <v>174</v>
      </c>
      <c r="Q7" s="10">
        <v>260</v>
      </c>
      <c r="R7" s="10"/>
      <c r="S7" s="10">
        <v>144</v>
      </c>
      <c r="T7" s="10">
        <v>144</v>
      </c>
      <c r="U7" s="10">
        <v>82</v>
      </c>
      <c r="V7" s="10">
        <v>102</v>
      </c>
      <c r="W7" s="10">
        <v>78</v>
      </c>
      <c r="X7" s="10">
        <v>93</v>
      </c>
      <c r="Y7" s="10">
        <v>84</v>
      </c>
      <c r="Z7" s="10">
        <v>52</v>
      </c>
      <c r="AA7" s="10">
        <v>118</v>
      </c>
      <c r="AB7" s="10">
        <v>79</v>
      </c>
      <c r="AC7" s="10">
        <v>43</v>
      </c>
      <c r="AD7" s="10">
        <v>29</v>
      </c>
      <c r="AE7" s="10"/>
      <c r="AF7" s="10">
        <v>351</v>
      </c>
      <c r="AG7" s="10">
        <v>454</v>
      </c>
      <c r="AH7" s="10">
        <v>143</v>
      </c>
      <c r="AI7" s="10"/>
      <c r="AJ7" s="10">
        <v>341</v>
      </c>
      <c r="AK7" s="10">
        <v>313</v>
      </c>
      <c r="AL7" s="10">
        <v>79</v>
      </c>
      <c r="AM7" s="10">
        <v>13</v>
      </c>
      <c r="AN7" s="10">
        <v>151</v>
      </c>
      <c r="AO7" s="10"/>
      <c r="AP7" s="10">
        <v>190</v>
      </c>
      <c r="AQ7" s="10">
        <v>412</v>
      </c>
      <c r="AR7" s="10">
        <v>82</v>
      </c>
      <c r="AS7" s="10">
        <v>98</v>
      </c>
      <c r="AT7" s="10">
        <v>106</v>
      </c>
      <c r="AU7" s="10"/>
      <c r="AV7" s="10">
        <v>292</v>
      </c>
      <c r="AW7" s="10">
        <v>219</v>
      </c>
      <c r="AX7" s="10">
        <v>283</v>
      </c>
      <c r="AY7" s="10">
        <v>130</v>
      </c>
      <c r="AZ7" s="10">
        <v>13</v>
      </c>
    </row>
    <row r="8" spans="2:52" ht="30" customHeight="1">
      <c r="B8" s="11" t="s">
        <v>68</v>
      </c>
      <c r="C8" s="11">
        <v>1049</v>
      </c>
      <c r="D8" s="11">
        <v>517</v>
      </c>
      <c r="E8" s="11">
        <v>529</v>
      </c>
      <c r="F8" s="11"/>
      <c r="G8" s="11">
        <v>152</v>
      </c>
      <c r="H8" s="11">
        <v>165</v>
      </c>
      <c r="I8" s="11">
        <v>166</v>
      </c>
      <c r="J8" s="11">
        <v>189</v>
      </c>
      <c r="K8" s="11">
        <v>162</v>
      </c>
      <c r="L8" s="11">
        <v>215</v>
      </c>
      <c r="M8" s="11"/>
      <c r="N8" s="11">
        <v>282</v>
      </c>
      <c r="O8" s="11">
        <v>273</v>
      </c>
      <c r="P8" s="11">
        <v>209</v>
      </c>
      <c r="Q8" s="11">
        <v>282</v>
      </c>
      <c r="R8" s="11"/>
      <c r="S8" s="11">
        <v>149</v>
      </c>
      <c r="T8" s="11">
        <v>132</v>
      </c>
      <c r="U8" s="11">
        <v>82</v>
      </c>
      <c r="V8" s="11">
        <v>100</v>
      </c>
      <c r="W8" s="11">
        <v>73</v>
      </c>
      <c r="X8" s="11">
        <v>96</v>
      </c>
      <c r="Y8" s="11">
        <v>79</v>
      </c>
      <c r="Z8" s="11">
        <v>46</v>
      </c>
      <c r="AA8" s="11">
        <v>112</v>
      </c>
      <c r="AB8" s="11">
        <v>103</v>
      </c>
      <c r="AC8" s="11">
        <v>45</v>
      </c>
      <c r="AD8" s="11">
        <v>32</v>
      </c>
      <c r="AE8" s="11"/>
      <c r="AF8" s="11">
        <v>348</v>
      </c>
      <c r="AG8" s="11">
        <v>445</v>
      </c>
      <c r="AH8" s="11">
        <v>148</v>
      </c>
      <c r="AI8" s="11"/>
      <c r="AJ8" s="11">
        <v>332</v>
      </c>
      <c r="AK8" s="11">
        <v>310</v>
      </c>
      <c r="AL8" s="11">
        <v>77</v>
      </c>
      <c r="AM8" s="11">
        <v>13</v>
      </c>
      <c r="AN8" s="11">
        <v>157</v>
      </c>
      <c r="AO8" s="11"/>
      <c r="AP8" s="11">
        <v>188</v>
      </c>
      <c r="AQ8" s="11">
        <v>411</v>
      </c>
      <c r="AR8" s="11">
        <v>80</v>
      </c>
      <c r="AS8" s="11">
        <v>95</v>
      </c>
      <c r="AT8" s="11">
        <v>107</v>
      </c>
      <c r="AU8" s="11"/>
      <c r="AV8" s="11">
        <v>302</v>
      </c>
      <c r="AW8" s="11">
        <v>224</v>
      </c>
      <c r="AX8" s="11">
        <v>275</v>
      </c>
      <c r="AY8" s="11">
        <v>124</v>
      </c>
      <c r="AZ8" s="11">
        <v>11</v>
      </c>
    </row>
    <row r="9" spans="2:52">
      <c r="B9" s="18" t="s">
        <v>112</v>
      </c>
      <c r="C9" s="17">
        <v>5.0962643423212897E-2</v>
      </c>
      <c r="D9" s="17">
        <v>6.4191102375603007E-2</v>
      </c>
      <c r="E9" s="17">
        <v>3.8322089726060299E-2</v>
      </c>
      <c r="F9" s="17"/>
      <c r="G9" s="17">
        <v>6.3393705977702997E-2</v>
      </c>
      <c r="H9" s="17">
        <v>2.5269134188817301E-2</v>
      </c>
      <c r="I9" s="17">
        <v>5.5274540839165803E-2</v>
      </c>
      <c r="J9" s="17">
        <v>7.1818024935096397E-2</v>
      </c>
      <c r="K9" s="17">
        <v>2.8846704903509102E-2</v>
      </c>
      <c r="L9" s="17">
        <v>5.6836171257779601E-2</v>
      </c>
      <c r="M9" s="17"/>
      <c r="N9" s="17">
        <v>6.7086196310094895E-2</v>
      </c>
      <c r="O9" s="17">
        <v>3.9323474127180701E-2</v>
      </c>
      <c r="P9" s="17">
        <v>7.2965954849385298E-2</v>
      </c>
      <c r="Q9" s="17">
        <v>3.0341293307830801E-2</v>
      </c>
      <c r="R9" s="17"/>
      <c r="S9" s="17">
        <v>3.7537547849550899E-2</v>
      </c>
      <c r="T9" s="17">
        <v>4.1052398195004301E-2</v>
      </c>
      <c r="U9" s="17">
        <v>4.92609478041625E-2</v>
      </c>
      <c r="V9" s="17">
        <v>6.17246078319999E-2</v>
      </c>
      <c r="W9" s="17">
        <v>7.3660784242508201E-2</v>
      </c>
      <c r="X9" s="17">
        <v>5.2427620466027697E-2</v>
      </c>
      <c r="Y9" s="17">
        <v>7.9491417655960794E-2</v>
      </c>
      <c r="Z9" s="17">
        <v>3.52829716638378E-2</v>
      </c>
      <c r="AA9" s="17">
        <v>5.2435794974214203E-2</v>
      </c>
      <c r="AB9" s="17">
        <v>6.1538189259359499E-2</v>
      </c>
      <c r="AC9" s="17">
        <v>0</v>
      </c>
      <c r="AD9" s="17">
        <v>5.3823171532029E-2</v>
      </c>
      <c r="AE9" s="17"/>
      <c r="AF9" s="17">
        <v>5.9326755412171202E-2</v>
      </c>
      <c r="AG9" s="17">
        <v>4.9197081888246702E-2</v>
      </c>
      <c r="AH9" s="17">
        <v>5.2357399928731299E-2</v>
      </c>
      <c r="AI9" s="17"/>
      <c r="AJ9" s="17">
        <v>7.1894090673257305E-2</v>
      </c>
      <c r="AK9" s="17">
        <v>2.8808653495522401E-2</v>
      </c>
      <c r="AL9" s="17">
        <v>4.1320305959918098E-2</v>
      </c>
      <c r="AM9" s="17">
        <v>0</v>
      </c>
      <c r="AN9" s="17">
        <v>6.9318990677091394E-2</v>
      </c>
      <c r="AO9" s="17"/>
      <c r="AP9" s="17">
        <v>0.15446723651916699</v>
      </c>
      <c r="AQ9" s="17">
        <v>2.6534444912260601E-2</v>
      </c>
      <c r="AR9" s="17">
        <v>2.6468780824413899E-2</v>
      </c>
      <c r="AS9" s="17">
        <v>4.5217193163697399E-2</v>
      </c>
      <c r="AT9" s="17">
        <v>7.9878539132196696E-3</v>
      </c>
      <c r="AU9" s="17"/>
      <c r="AV9" s="17">
        <v>4.1528060565446001E-2</v>
      </c>
      <c r="AW9" s="17">
        <v>5.9157316942360802E-2</v>
      </c>
      <c r="AX9" s="17">
        <v>5.0116526738864901E-2</v>
      </c>
      <c r="AY9" s="17">
        <v>6.3317399464027493E-2</v>
      </c>
      <c r="AZ9" s="17">
        <v>6.8391573572832501E-2</v>
      </c>
    </row>
    <row r="10" spans="2:52">
      <c r="B10" s="18" t="s">
        <v>113</v>
      </c>
      <c r="C10" s="17">
        <v>0.16550752240168801</v>
      </c>
      <c r="D10" s="17">
        <v>0.19253108141139599</v>
      </c>
      <c r="E10" s="17">
        <v>0.13665102448677299</v>
      </c>
      <c r="F10" s="17"/>
      <c r="G10" s="17">
        <v>0.153664360678235</v>
      </c>
      <c r="H10" s="17">
        <v>0.182413517013056</v>
      </c>
      <c r="I10" s="17">
        <v>0.16996376536886099</v>
      </c>
      <c r="J10" s="17">
        <v>0.14849532446144201</v>
      </c>
      <c r="K10" s="17">
        <v>0.14144654438991</v>
      </c>
      <c r="L10" s="17">
        <v>0.19070542025560699</v>
      </c>
      <c r="M10" s="17"/>
      <c r="N10" s="17">
        <v>0.19493326403889399</v>
      </c>
      <c r="O10" s="17">
        <v>0.152861886501577</v>
      </c>
      <c r="P10" s="17">
        <v>0.191275958462753</v>
      </c>
      <c r="Q10" s="17">
        <v>0.13098496500544701</v>
      </c>
      <c r="R10" s="17"/>
      <c r="S10" s="17">
        <v>0.198148851575599</v>
      </c>
      <c r="T10" s="17">
        <v>0.171943883054855</v>
      </c>
      <c r="U10" s="17">
        <v>0.16980242823085201</v>
      </c>
      <c r="V10" s="17">
        <v>0.16612920927650501</v>
      </c>
      <c r="W10" s="17">
        <v>0.1271564253269</v>
      </c>
      <c r="X10" s="17">
        <v>0.13380344379040501</v>
      </c>
      <c r="Y10" s="17">
        <v>0.155234089415629</v>
      </c>
      <c r="Z10" s="17">
        <v>0.28844426909933901</v>
      </c>
      <c r="AA10" s="17">
        <v>0.15516130433133099</v>
      </c>
      <c r="AB10" s="17">
        <v>0.116118333396085</v>
      </c>
      <c r="AC10" s="17">
        <v>0.22157218081567201</v>
      </c>
      <c r="AD10" s="17">
        <v>0.121358104120654</v>
      </c>
      <c r="AE10" s="17"/>
      <c r="AF10" s="17">
        <v>0.21813319548207699</v>
      </c>
      <c r="AG10" s="17">
        <v>0.15351474658901801</v>
      </c>
      <c r="AH10" s="17">
        <v>0.117329195495567</v>
      </c>
      <c r="AI10" s="17"/>
      <c r="AJ10" s="17">
        <v>0.27230454796390802</v>
      </c>
      <c r="AK10" s="17">
        <v>0.113034486874629</v>
      </c>
      <c r="AL10" s="17">
        <v>0.13036966499581701</v>
      </c>
      <c r="AM10" s="17">
        <v>0.22892088911509401</v>
      </c>
      <c r="AN10" s="17">
        <v>0.10765646906930899</v>
      </c>
      <c r="AO10" s="17"/>
      <c r="AP10" s="17">
        <v>0.389477835213207</v>
      </c>
      <c r="AQ10" s="17">
        <v>0.100715757741793</v>
      </c>
      <c r="AR10" s="17">
        <v>0.20836111716016201</v>
      </c>
      <c r="AS10" s="17">
        <v>0.11254614949979</v>
      </c>
      <c r="AT10" s="17">
        <v>0.13634806031940999</v>
      </c>
      <c r="AU10" s="17"/>
      <c r="AV10" s="17">
        <v>0.156576634408989</v>
      </c>
      <c r="AW10" s="17">
        <v>0.15377993433394499</v>
      </c>
      <c r="AX10" s="17">
        <v>0.15713890293083099</v>
      </c>
      <c r="AY10" s="17">
        <v>0.21003001417904099</v>
      </c>
      <c r="AZ10" s="17">
        <v>0</v>
      </c>
    </row>
    <row r="11" spans="2:52">
      <c r="B11" s="18" t="s">
        <v>114</v>
      </c>
      <c r="C11" s="17">
        <v>0.195087339807201</v>
      </c>
      <c r="D11" s="17">
        <v>0.16750299977663699</v>
      </c>
      <c r="E11" s="17">
        <v>0.22311317881305201</v>
      </c>
      <c r="F11" s="17"/>
      <c r="G11" s="17">
        <v>0.16120333866024</v>
      </c>
      <c r="H11" s="17">
        <v>0.20140376436781701</v>
      </c>
      <c r="I11" s="17">
        <v>0.19018633859617601</v>
      </c>
      <c r="J11" s="17">
        <v>0.20457265532232699</v>
      </c>
      <c r="K11" s="17">
        <v>0.23352013654946799</v>
      </c>
      <c r="L11" s="17">
        <v>0.18063198729080901</v>
      </c>
      <c r="M11" s="17"/>
      <c r="N11" s="17">
        <v>0.19826204715078999</v>
      </c>
      <c r="O11" s="17">
        <v>0.215562732037787</v>
      </c>
      <c r="P11" s="17">
        <v>0.132877062361797</v>
      </c>
      <c r="Q11" s="17">
        <v>0.22025548860590699</v>
      </c>
      <c r="R11" s="17"/>
      <c r="S11" s="17">
        <v>0.20031801999939999</v>
      </c>
      <c r="T11" s="17">
        <v>0.16203699816202399</v>
      </c>
      <c r="U11" s="17">
        <v>0.23188785393598099</v>
      </c>
      <c r="V11" s="17">
        <v>0.25582797131315999</v>
      </c>
      <c r="W11" s="17">
        <v>0.24898479884038499</v>
      </c>
      <c r="X11" s="17">
        <v>0.17112432877007999</v>
      </c>
      <c r="Y11" s="17">
        <v>0.12651618569254999</v>
      </c>
      <c r="Z11" s="17">
        <v>0.19852690365563999</v>
      </c>
      <c r="AA11" s="17">
        <v>0.16041860123724799</v>
      </c>
      <c r="AB11" s="17">
        <v>0.139688512250774</v>
      </c>
      <c r="AC11" s="17">
        <v>0.27638394807677702</v>
      </c>
      <c r="AD11" s="17">
        <v>0.322132536712325</v>
      </c>
      <c r="AE11" s="17"/>
      <c r="AF11" s="17">
        <v>0.21118267265888099</v>
      </c>
      <c r="AG11" s="17">
        <v>0.15846805799257899</v>
      </c>
      <c r="AH11" s="17">
        <v>0.26811489314074399</v>
      </c>
      <c r="AI11" s="17"/>
      <c r="AJ11" s="17">
        <v>0.231939134153481</v>
      </c>
      <c r="AK11" s="17">
        <v>0.145872532287394</v>
      </c>
      <c r="AL11" s="17">
        <v>0.24109043702189401</v>
      </c>
      <c r="AM11" s="17">
        <v>0.21394059095996901</v>
      </c>
      <c r="AN11" s="17">
        <v>0.212780480714263</v>
      </c>
      <c r="AO11" s="17"/>
      <c r="AP11" s="17">
        <v>0.24544484428257801</v>
      </c>
      <c r="AQ11" s="17">
        <v>0.13253222908704701</v>
      </c>
      <c r="AR11" s="17">
        <v>0.15066169025811299</v>
      </c>
      <c r="AS11" s="17">
        <v>0.25106368353040598</v>
      </c>
      <c r="AT11" s="17">
        <v>0.37498859111430799</v>
      </c>
      <c r="AU11" s="17"/>
      <c r="AV11" s="17">
        <v>0.194034510879144</v>
      </c>
      <c r="AW11" s="17">
        <v>0.168276116418795</v>
      </c>
      <c r="AX11" s="17">
        <v>0.21412728494501601</v>
      </c>
      <c r="AY11" s="17">
        <v>0.22571179611032099</v>
      </c>
      <c r="AZ11" s="17">
        <v>0.15040454329658101</v>
      </c>
    </row>
    <row r="12" spans="2:52">
      <c r="B12" s="18" t="s">
        <v>115</v>
      </c>
      <c r="C12" s="17">
        <v>0.30050749586094799</v>
      </c>
      <c r="D12" s="17">
        <v>0.287154761922085</v>
      </c>
      <c r="E12" s="17">
        <v>0.31521414882582999</v>
      </c>
      <c r="F12" s="17"/>
      <c r="G12" s="17">
        <v>0.363562013058011</v>
      </c>
      <c r="H12" s="17">
        <v>0.28434194160327603</v>
      </c>
      <c r="I12" s="17">
        <v>0.30786825855643901</v>
      </c>
      <c r="J12" s="17">
        <v>0.31015656416313703</v>
      </c>
      <c r="K12" s="17">
        <v>0.27094270013803601</v>
      </c>
      <c r="L12" s="17">
        <v>0.27634105435223</v>
      </c>
      <c r="M12" s="17"/>
      <c r="N12" s="17">
        <v>0.27709123872000802</v>
      </c>
      <c r="O12" s="17">
        <v>0.31208111397082899</v>
      </c>
      <c r="P12" s="17">
        <v>0.29029514787876798</v>
      </c>
      <c r="Q12" s="17">
        <v>0.31646368876382402</v>
      </c>
      <c r="R12" s="17"/>
      <c r="S12" s="17">
        <v>0.30720578436094798</v>
      </c>
      <c r="T12" s="17">
        <v>0.33292154979798899</v>
      </c>
      <c r="U12" s="17">
        <v>0.30136532899931501</v>
      </c>
      <c r="V12" s="17">
        <v>0.24935228310846899</v>
      </c>
      <c r="W12" s="17">
        <v>0.34925117208337098</v>
      </c>
      <c r="X12" s="17">
        <v>0.28549023354467201</v>
      </c>
      <c r="Y12" s="17">
        <v>0.35950965607581398</v>
      </c>
      <c r="Z12" s="17">
        <v>0.23984378822013899</v>
      </c>
      <c r="AA12" s="17">
        <v>0.27103345878664997</v>
      </c>
      <c r="AB12" s="17">
        <v>0.34618482921449101</v>
      </c>
      <c r="AC12" s="17">
        <v>0.26983730643385301</v>
      </c>
      <c r="AD12" s="17">
        <v>0.168964752052708</v>
      </c>
      <c r="AE12" s="17"/>
      <c r="AF12" s="17">
        <v>0.279291890874171</v>
      </c>
      <c r="AG12" s="17">
        <v>0.31443360653475799</v>
      </c>
      <c r="AH12" s="17">
        <v>0.247824396324271</v>
      </c>
      <c r="AI12" s="17"/>
      <c r="AJ12" s="17">
        <v>0.265027707363578</v>
      </c>
      <c r="AK12" s="17">
        <v>0.32581399363852798</v>
      </c>
      <c r="AL12" s="17">
        <v>0.31962096943123702</v>
      </c>
      <c r="AM12" s="17">
        <v>0.40130128914827201</v>
      </c>
      <c r="AN12" s="17">
        <v>0.32196916426932398</v>
      </c>
      <c r="AO12" s="17"/>
      <c r="AP12" s="17">
        <v>0.18021041304235</v>
      </c>
      <c r="AQ12" s="17">
        <v>0.35628123651129101</v>
      </c>
      <c r="AR12" s="17">
        <v>0.26978389088158899</v>
      </c>
      <c r="AS12" s="17">
        <v>0.31392705183758002</v>
      </c>
      <c r="AT12" s="17">
        <v>0.29400438245227101</v>
      </c>
      <c r="AU12" s="17"/>
      <c r="AV12" s="17">
        <v>0.29691338477080997</v>
      </c>
      <c r="AW12" s="17">
        <v>0.319023380740311</v>
      </c>
      <c r="AX12" s="17">
        <v>0.29130335696846599</v>
      </c>
      <c r="AY12" s="17">
        <v>0.232637205073491</v>
      </c>
      <c r="AZ12" s="17">
        <v>0.39613871997442501</v>
      </c>
    </row>
    <row r="13" spans="2:52">
      <c r="B13" s="18" t="s">
        <v>116</v>
      </c>
      <c r="C13" s="19">
        <v>0.28793499850694998</v>
      </c>
      <c r="D13" s="19">
        <v>0.28862005451427902</v>
      </c>
      <c r="E13" s="19">
        <v>0.28669955814828402</v>
      </c>
      <c r="F13" s="19"/>
      <c r="G13" s="19">
        <v>0.25817658162581097</v>
      </c>
      <c r="H13" s="19">
        <v>0.30657164282703397</v>
      </c>
      <c r="I13" s="19">
        <v>0.276707096639358</v>
      </c>
      <c r="J13" s="19">
        <v>0.26495743111799802</v>
      </c>
      <c r="K13" s="19">
        <v>0.32524391401907798</v>
      </c>
      <c r="L13" s="19">
        <v>0.29548536684357402</v>
      </c>
      <c r="M13" s="19"/>
      <c r="N13" s="19">
        <v>0.26262725378021401</v>
      </c>
      <c r="O13" s="19">
        <v>0.28017079336262601</v>
      </c>
      <c r="P13" s="19">
        <v>0.31258587644729602</v>
      </c>
      <c r="Q13" s="19">
        <v>0.30195456431699202</v>
      </c>
      <c r="R13" s="19"/>
      <c r="S13" s="19">
        <v>0.25678979621450199</v>
      </c>
      <c r="T13" s="19">
        <v>0.29204517079012698</v>
      </c>
      <c r="U13" s="19">
        <v>0.24768344102968901</v>
      </c>
      <c r="V13" s="19">
        <v>0.266965928469866</v>
      </c>
      <c r="W13" s="19">
        <v>0.20094681950683699</v>
      </c>
      <c r="X13" s="19">
        <v>0.35715437342881501</v>
      </c>
      <c r="Y13" s="19">
        <v>0.27924865116004499</v>
      </c>
      <c r="Z13" s="19">
        <v>0.237902067361044</v>
      </c>
      <c r="AA13" s="19">
        <v>0.36095084067055699</v>
      </c>
      <c r="AB13" s="19">
        <v>0.33647013587929098</v>
      </c>
      <c r="AC13" s="19">
        <v>0.23220656467369799</v>
      </c>
      <c r="AD13" s="19">
        <v>0.33372143558228301</v>
      </c>
      <c r="AE13" s="19"/>
      <c r="AF13" s="19">
        <v>0.23206548557269899</v>
      </c>
      <c r="AG13" s="19">
        <v>0.32438650699539801</v>
      </c>
      <c r="AH13" s="19">
        <v>0.31437411511068702</v>
      </c>
      <c r="AI13" s="19"/>
      <c r="AJ13" s="19">
        <v>0.15883451984577501</v>
      </c>
      <c r="AK13" s="19">
        <v>0.38647033370392597</v>
      </c>
      <c r="AL13" s="19">
        <v>0.26759862259113398</v>
      </c>
      <c r="AM13" s="19">
        <v>0.155837230776666</v>
      </c>
      <c r="AN13" s="19">
        <v>0.28827489527001199</v>
      </c>
      <c r="AO13" s="19"/>
      <c r="AP13" s="19">
        <v>3.0399670942698201E-2</v>
      </c>
      <c r="AQ13" s="19">
        <v>0.38393633174760899</v>
      </c>
      <c r="AR13" s="19">
        <v>0.34472452087572197</v>
      </c>
      <c r="AS13" s="19">
        <v>0.27724592196852599</v>
      </c>
      <c r="AT13" s="19">
        <v>0.186671112200791</v>
      </c>
      <c r="AU13" s="19"/>
      <c r="AV13" s="19">
        <v>0.31094740937561</v>
      </c>
      <c r="AW13" s="19">
        <v>0.299763251564588</v>
      </c>
      <c r="AX13" s="19">
        <v>0.28731392841682302</v>
      </c>
      <c r="AY13" s="19">
        <v>0.26830358517312097</v>
      </c>
      <c r="AZ13" s="19">
        <v>0.38506516315616202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1048</v>
      </c>
      <c r="D7" s="10">
        <v>524</v>
      </c>
      <c r="E7" s="10">
        <v>521</v>
      </c>
      <c r="F7" s="10"/>
      <c r="G7" s="10">
        <v>140</v>
      </c>
      <c r="H7" s="10">
        <v>160</v>
      </c>
      <c r="I7" s="10">
        <v>172</v>
      </c>
      <c r="J7" s="10">
        <v>193</v>
      </c>
      <c r="K7" s="10">
        <v>164</v>
      </c>
      <c r="L7" s="10">
        <v>219</v>
      </c>
      <c r="M7" s="10"/>
      <c r="N7" s="10">
        <v>314</v>
      </c>
      <c r="O7" s="10">
        <v>297</v>
      </c>
      <c r="P7" s="10">
        <v>174</v>
      </c>
      <c r="Q7" s="10">
        <v>260</v>
      </c>
      <c r="R7" s="10"/>
      <c r="S7" s="10">
        <v>144</v>
      </c>
      <c r="T7" s="10">
        <v>144</v>
      </c>
      <c r="U7" s="10">
        <v>82</v>
      </c>
      <c r="V7" s="10">
        <v>102</v>
      </c>
      <c r="W7" s="10">
        <v>78</v>
      </c>
      <c r="X7" s="10">
        <v>93</v>
      </c>
      <c r="Y7" s="10">
        <v>84</v>
      </c>
      <c r="Z7" s="10">
        <v>52</v>
      </c>
      <c r="AA7" s="10">
        <v>118</v>
      </c>
      <c r="AB7" s="10">
        <v>79</v>
      </c>
      <c r="AC7" s="10">
        <v>43</v>
      </c>
      <c r="AD7" s="10">
        <v>29</v>
      </c>
      <c r="AE7" s="10"/>
      <c r="AF7" s="10">
        <v>351</v>
      </c>
      <c r="AG7" s="10">
        <v>454</v>
      </c>
      <c r="AH7" s="10">
        <v>143</v>
      </c>
      <c r="AI7" s="10"/>
      <c r="AJ7" s="10">
        <v>341</v>
      </c>
      <c r="AK7" s="10">
        <v>313</v>
      </c>
      <c r="AL7" s="10">
        <v>79</v>
      </c>
      <c r="AM7" s="10">
        <v>13</v>
      </c>
      <c r="AN7" s="10">
        <v>151</v>
      </c>
      <c r="AO7" s="10"/>
      <c r="AP7" s="10">
        <v>190</v>
      </c>
      <c r="AQ7" s="10">
        <v>412</v>
      </c>
      <c r="AR7" s="10">
        <v>82</v>
      </c>
      <c r="AS7" s="10">
        <v>98</v>
      </c>
      <c r="AT7" s="10">
        <v>106</v>
      </c>
      <c r="AU7" s="10"/>
      <c r="AV7" s="10">
        <v>292</v>
      </c>
      <c r="AW7" s="10">
        <v>219</v>
      </c>
      <c r="AX7" s="10">
        <v>283</v>
      </c>
      <c r="AY7" s="10">
        <v>130</v>
      </c>
      <c r="AZ7" s="10">
        <v>13</v>
      </c>
    </row>
    <row r="8" spans="2:52" ht="30" customHeight="1">
      <c r="B8" s="11" t="s">
        <v>68</v>
      </c>
      <c r="C8" s="11">
        <v>1049</v>
      </c>
      <c r="D8" s="11">
        <v>517</v>
      </c>
      <c r="E8" s="11">
        <v>529</v>
      </c>
      <c r="F8" s="11"/>
      <c r="G8" s="11">
        <v>152</v>
      </c>
      <c r="H8" s="11">
        <v>165</v>
      </c>
      <c r="I8" s="11">
        <v>166</v>
      </c>
      <c r="J8" s="11">
        <v>189</v>
      </c>
      <c r="K8" s="11">
        <v>162</v>
      </c>
      <c r="L8" s="11">
        <v>215</v>
      </c>
      <c r="M8" s="11"/>
      <c r="N8" s="11">
        <v>282</v>
      </c>
      <c r="O8" s="11">
        <v>273</v>
      </c>
      <c r="P8" s="11">
        <v>209</v>
      </c>
      <c r="Q8" s="11">
        <v>282</v>
      </c>
      <c r="R8" s="11"/>
      <c r="S8" s="11">
        <v>149</v>
      </c>
      <c r="T8" s="11">
        <v>132</v>
      </c>
      <c r="U8" s="11">
        <v>82</v>
      </c>
      <c r="V8" s="11">
        <v>100</v>
      </c>
      <c r="W8" s="11">
        <v>73</v>
      </c>
      <c r="X8" s="11">
        <v>96</v>
      </c>
      <c r="Y8" s="11">
        <v>79</v>
      </c>
      <c r="Z8" s="11">
        <v>46</v>
      </c>
      <c r="AA8" s="11">
        <v>112</v>
      </c>
      <c r="AB8" s="11">
        <v>103</v>
      </c>
      <c r="AC8" s="11">
        <v>45</v>
      </c>
      <c r="AD8" s="11">
        <v>32</v>
      </c>
      <c r="AE8" s="11"/>
      <c r="AF8" s="11">
        <v>348</v>
      </c>
      <c r="AG8" s="11">
        <v>445</v>
      </c>
      <c r="AH8" s="11">
        <v>148</v>
      </c>
      <c r="AI8" s="11"/>
      <c r="AJ8" s="11">
        <v>332</v>
      </c>
      <c r="AK8" s="11">
        <v>310</v>
      </c>
      <c r="AL8" s="11">
        <v>77</v>
      </c>
      <c r="AM8" s="11">
        <v>13</v>
      </c>
      <c r="AN8" s="11">
        <v>157</v>
      </c>
      <c r="AO8" s="11"/>
      <c r="AP8" s="11">
        <v>188</v>
      </c>
      <c r="AQ8" s="11">
        <v>411</v>
      </c>
      <c r="AR8" s="11">
        <v>80</v>
      </c>
      <c r="AS8" s="11">
        <v>95</v>
      </c>
      <c r="AT8" s="11">
        <v>107</v>
      </c>
      <c r="AU8" s="11"/>
      <c r="AV8" s="11">
        <v>302</v>
      </c>
      <c r="AW8" s="11">
        <v>224</v>
      </c>
      <c r="AX8" s="11">
        <v>275</v>
      </c>
      <c r="AY8" s="11">
        <v>124</v>
      </c>
      <c r="AZ8" s="11">
        <v>11</v>
      </c>
    </row>
    <row r="9" spans="2:52">
      <c r="B9" s="18" t="s">
        <v>112</v>
      </c>
      <c r="C9" s="17">
        <v>0.12961245180575001</v>
      </c>
      <c r="D9" s="17">
        <v>0.126220018210146</v>
      </c>
      <c r="E9" s="17">
        <v>0.13148419833425001</v>
      </c>
      <c r="F9" s="17"/>
      <c r="G9" s="17">
        <v>0.10884267177545499</v>
      </c>
      <c r="H9" s="17">
        <v>0.15382187489795701</v>
      </c>
      <c r="I9" s="17">
        <v>8.7474021751679204E-2</v>
      </c>
      <c r="J9" s="17">
        <v>0.11014667651051201</v>
      </c>
      <c r="K9" s="17">
        <v>0.17780338393395301</v>
      </c>
      <c r="L9" s="17">
        <v>0.13905243843978901</v>
      </c>
      <c r="M9" s="17"/>
      <c r="N9" s="17">
        <v>9.8807222352177704E-2</v>
      </c>
      <c r="O9" s="17">
        <v>8.8389369871801404E-2</v>
      </c>
      <c r="P9" s="17">
        <v>0.166286373837293</v>
      </c>
      <c r="Q9" s="17">
        <v>0.17446025864383</v>
      </c>
      <c r="R9" s="17"/>
      <c r="S9" s="17">
        <v>0.109753898824341</v>
      </c>
      <c r="T9" s="17">
        <v>0.102761889218884</v>
      </c>
      <c r="U9" s="17">
        <v>0.14108155427496899</v>
      </c>
      <c r="V9" s="17">
        <v>6.3494388753851105E-2</v>
      </c>
      <c r="W9" s="17">
        <v>9.7890853443576606E-2</v>
      </c>
      <c r="X9" s="17">
        <v>0.148959101115899</v>
      </c>
      <c r="Y9" s="17">
        <v>0.160323476605368</v>
      </c>
      <c r="Z9" s="17">
        <v>0.12050180571109601</v>
      </c>
      <c r="AA9" s="17">
        <v>0.20337367669117301</v>
      </c>
      <c r="AB9" s="17">
        <v>0.178856441345665</v>
      </c>
      <c r="AC9" s="17">
        <v>0</v>
      </c>
      <c r="AD9" s="17">
        <v>0.225409906399895</v>
      </c>
      <c r="AE9" s="17"/>
      <c r="AF9" s="17">
        <v>0.12419475156802399</v>
      </c>
      <c r="AG9" s="17">
        <v>0.124435335116111</v>
      </c>
      <c r="AH9" s="17">
        <v>0.168913246005641</v>
      </c>
      <c r="AI9" s="17"/>
      <c r="AJ9" s="17">
        <v>6.3000746352229298E-2</v>
      </c>
      <c r="AK9" s="17">
        <v>0.17286217031923601</v>
      </c>
      <c r="AL9" s="17">
        <v>5.0360366151608202E-2</v>
      </c>
      <c r="AM9" s="17">
        <v>0.14872509708690801</v>
      </c>
      <c r="AN9" s="17">
        <v>0.14120943764091601</v>
      </c>
      <c r="AO9" s="17"/>
      <c r="AP9" s="17">
        <v>1.59761262269052E-2</v>
      </c>
      <c r="AQ9" s="17">
        <v>0.17569116111128899</v>
      </c>
      <c r="AR9" s="17">
        <v>0.112250157666723</v>
      </c>
      <c r="AS9" s="17">
        <v>0.157906991462019</v>
      </c>
      <c r="AT9" s="17">
        <v>6.5634745060230204E-2</v>
      </c>
      <c r="AU9" s="17"/>
      <c r="AV9" s="17">
        <v>0.16734684159038199</v>
      </c>
      <c r="AW9" s="17">
        <v>0.14373850978789801</v>
      </c>
      <c r="AX9" s="17">
        <v>7.39786385904109E-2</v>
      </c>
      <c r="AY9" s="17">
        <v>0.10967954480657301</v>
      </c>
      <c r="AZ9" s="17">
        <v>7.6489698456975494E-2</v>
      </c>
    </row>
    <row r="10" spans="2:52">
      <c r="B10" s="18" t="s">
        <v>113</v>
      </c>
      <c r="C10" s="17">
        <v>0.2282476077168</v>
      </c>
      <c r="D10" s="17">
        <v>0.227675994827677</v>
      </c>
      <c r="E10" s="17">
        <v>0.23006890437424299</v>
      </c>
      <c r="F10" s="17"/>
      <c r="G10" s="17">
        <v>0.19713104248416499</v>
      </c>
      <c r="H10" s="17">
        <v>0.21128750814662201</v>
      </c>
      <c r="I10" s="17">
        <v>0.32202412328954999</v>
      </c>
      <c r="J10" s="17">
        <v>0.23393402675365799</v>
      </c>
      <c r="K10" s="17">
        <v>0.191024896221202</v>
      </c>
      <c r="L10" s="17">
        <v>0.21404773730308799</v>
      </c>
      <c r="M10" s="17"/>
      <c r="N10" s="17">
        <v>0.20029563563102301</v>
      </c>
      <c r="O10" s="17">
        <v>0.23351287463555401</v>
      </c>
      <c r="P10" s="17">
        <v>0.25737395627158199</v>
      </c>
      <c r="Q10" s="17">
        <v>0.23193272747628499</v>
      </c>
      <c r="R10" s="17"/>
      <c r="S10" s="17">
        <v>0.233439635076405</v>
      </c>
      <c r="T10" s="17">
        <v>0.246345389762367</v>
      </c>
      <c r="U10" s="17">
        <v>0.236969123125679</v>
      </c>
      <c r="V10" s="17">
        <v>0.21499167903888999</v>
      </c>
      <c r="W10" s="17">
        <v>0.167227136727743</v>
      </c>
      <c r="X10" s="17">
        <v>0.224218535671244</v>
      </c>
      <c r="Y10" s="17">
        <v>0.16148925666059399</v>
      </c>
      <c r="Z10" s="17">
        <v>0.22410388210345999</v>
      </c>
      <c r="AA10" s="17">
        <v>0.252311466760965</v>
      </c>
      <c r="AB10" s="17">
        <v>0.29018290323521601</v>
      </c>
      <c r="AC10" s="17">
        <v>0.25256182781542103</v>
      </c>
      <c r="AD10" s="17">
        <v>0.15228874672575901</v>
      </c>
      <c r="AE10" s="17"/>
      <c r="AF10" s="17">
        <v>0.18645108690878801</v>
      </c>
      <c r="AG10" s="17">
        <v>0.26660503670168401</v>
      </c>
      <c r="AH10" s="17">
        <v>0.211236932493161</v>
      </c>
      <c r="AI10" s="17"/>
      <c r="AJ10" s="17">
        <v>0.15411194711287499</v>
      </c>
      <c r="AK10" s="17">
        <v>0.27770546249693401</v>
      </c>
      <c r="AL10" s="17">
        <v>0.22825372154107201</v>
      </c>
      <c r="AM10" s="17">
        <v>0.23805514343438799</v>
      </c>
      <c r="AN10" s="17">
        <v>0.28190556108901099</v>
      </c>
      <c r="AO10" s="17"/>
      <c r="AP10" s="17">
        <v>9.1795399778317299E-2</v>
      </c>
      <c r="AQ10" s="17">
        <v>0.26398664081634499</v>
      </c>
      <c r="AR10" s="17">
        <v>0.245733236343391</v>
      </c>
      <c r="AS10" s="17">
        <v>0.19424765962125801</v>
      </c>
      <c r="AT10" s="17">
        <v>0.25037005518876299</v>
      </c>
      <c r="AU10" s="17"/>
      <c r="AV10" s="17">
        <v>0.24602736317725801</v>
      </c>
      <c r="AW10" s="17">
        <v>0.19515449402614099</v>
      </c>
      <c r="AX10" s="17">
        <v>0.204206469498566</v>
      </c>
      <c r="AY10" s="17">
        <v>0.227001210736474</v>
      </c>
      <c r="AZ10" s="17">
        <v>0.35684175760253301</v>
      </c>
    </row>
    <row r="11" spans="2:52">
      <c r="B11" s="18" t="s">
        <v>114</v>
      </c>
      <c r="C11" s="17">
        <v>0.26167001491120401</v>
      </c>
      <c r="D11" s="17">
        <v>0.22179768365422201</v>
      </c>
      <c r="E11" s="17">
        <v>0.302068072482711</v>
      </c>
      <c r="F11" s="17"/>
      <c r="G11" s="17">
        <v>0.20976798711241301</v>
      </c>
      <c r="H11" s="17">
        <v>0.25533149371887698</v>
      </c>
      <c r="I11" s="17">
        <v>0.20586303146433699</v>
      </c>
      <c r="J11" s="17">
        <v>0.30895512894801802</v>
      </c>
      <c r="K11" s="17">
        <v>0.30947285849245698</v>
      </c>
      <c r="L11" s="17">
        <v>0.268557216065687</v>
      </c>
      <c r="M11" s="17"/>
      <c r="N11" s="17">
        <v>0.23638960419970501</v>
      </c>
      <c r="O11" s="17">
        <v>0.31348319941601699</v>
      </c>
      <c r="P11" s="17">
        <v>0.19747846459912599</v>
      </c>
      <c r="Q11" s="17">
        <v>0.2871530438355</v>
      </c>
      <c r="R11" s="17"/>
      <c r="S11" s="17">
        <v>0.25006618056226898</v>
      </c>
      <c r="T11" s="17">
        <v>0.285267492019039</v>
      </c>
      <c r="U11" s="17">
        <v>0.27062610846722801</v>
      </c>
      <c r="V11" s="17">
        <v>0.274333220997106</v>
      </c>
      <c r="W11" s="17">
        <v>0.29026077148872798</v>
      </c>
      <c r="X11" s="17">
        <v>0.28916880417448299</v>
      </c>
      <c r="Y11" s="17">
        <v>0.25848432345313399</v>
      </c>
      <c r="Z11" s="17">
        <v>0.278893810649115</v>
      </c>
      <c r="AA11" s="17">
        <v>0.20954625441404201</v>
      </c>
      <c r="AB11" s="17">
        <v>0.226785061489786</v>
      </c>
      <c r="AC11" s="17">
        <v>0.252850946746417</v>
      </c>
      <c r="AD11" s="17">
        <v>0.29934066373636797</v>
      </c>
      <c r="AE11" s="17"/>
      <c r="AF11" s="17">
        <v>0.26953434788263098</v>
      </c>
      <c r="AG11" s="17">
        <v>0.23476502705993499</v>
      </c>
      <c r="AH11" s="17">
        <v>0.34625623319600601</v>
      </c>
      <c r="AI11" s="17"/>
      <c r="AJ11" s="17">
        <v>0.25837690785060502</v>
      </c>
      <c r="AK11" s="17">
        <v>0.26190302465862603</v>
      </c>
      <c r="AL11" s="17">
        <v>0.34350469837054298</v>
      </c>
      <c r="AM11" s="17">
        <v>0.14376772531495099</v>
      </c>
      <c r="AN11" s="17">
        <v>0.293899527459414</v>
      </c>
      <c r="AO11" s="17"/>
      <c r="AP11" s="17">
        <v>0.18739298615894101</v>
      </c>
      <c r="AQ11" s="17">
        <v>0.25509879375196498</v>
      </c>
      <c r="AR11" s="17">
        <v>0.26124005267433098</v>
      </c>
      <c r="AS11" s="17">
        <v>0.30245560325556098</v>
      </c>
      <c r="AT11" s="17">
        <v>0.42996259373295798</v>
      </c>
      <c r="AU11" s="17"/>
      <c r="AV11" s="17">
        <v>0.253148457172923</v>
      </c>
      <c r="AW11" s="17">
        <v>0.312445268255785</v>
      </c>
      <c r="AX11" s="17">
        <v>0.28454317755512898</v>
      </c>
      <c r="AY11" s="17">
        <v>0.208838124850804</v>
      </c>
      <c r="AZ11" s="17">
        <v>5.1527817708682797E-2</v>
      </c>
    </row>
    <row r="12" spans="2:52">
      <c r="B12" s="18" t="s">
        <v>115</v>
      </c>
      <c r="C12" s="17">
        <v>0.29946830529530399</v>
      </c>
      <c r="D12" s="17">
        <v>0.32134060282489302</v>
      </c>
      <c r="E12" s="17">
        <v>0.27638514897925798</v>
      </c>
      <c r="F12" s="17"/>
      <c r="G12" s="17">
        <v>0.331629385085566</v>
      </c>
      <c r="H12" s="17">
        <v>0.344032272643846</v>
      </c>
      <c r="I12" s="17">
        <v>0.27021114168301702</v>
      </c>
      <c r="J12" s="17">
        <v>0.26633741388072302</v>
      </c>
      <c r="K12" s="17">
        <v>0.27741698355948402</v>
      </c>
      <c r="L12" s="17">
        <v>0.310983338754873</v>
      </c>
      <c r="M12" s="17"/>
      <c r="N12" s="17">
        <v>0.35096667092295097</v>
      </c>
      <c r="O12" s="17">
        <v>0.30908053494200599</v>
      </c>
      <c r="P12" s="17">
        <v>0.248057173364232</v>
      </c>
      <c r="Q12" s="17">
        <v>0.26938413783221299</v>
      </c>
      <c r="R12" s="17"/>
      <c r="S12" s="17">
        <v>0.28222850020346801</v>
      </c>
      <c r="T12" s="17">
        <v>0.288522837204095</v>
      </c>
      <c r="U12" s="17">
        <v>0.31280944767154001</v>
      </c>
      <c r="V12" s="17">
        <v>0.34945065627969302</v>
      </c>
      <c r="W12" s="17">
        <v>0.38810764063103398</v>
      </c>
      <c r="X12" s="17">
        <v>0.25491924621225498</v>
      </c>
      <c r="Y12" s="17">
        <v>0.32499065034334401</v>
      </c>
      <c r="Z12" s="17">
        <v>0.288421464026414</v>
      </c>
      <c r="AA12" s="17">
        <v>0.29264032710799398</v>
      </c>
      <c r="AB12" s="17">
        <v>0.23048154967082399</v>
      </c>
      <c r="AC12" s="17">
        <v>0.40103149026881302</v>
      </c>
      <c r="AD12" s="17">
        <v>0.223600038377995</v>
      </c>
      <c r="AE12" s="17"/>
      <c r="AF12" s="17">
        <v>0.33320105654620702</v>
      </c>
      <c r="AG12" s="17">
        <v>0.28548750298960901</v>
      </c>
      <c r="AH12" s="17">
        <v>0.215407369707172</v>
      </c>
      <c r="AI12" s="17"/>
      <c r="AJ12" s="17">
        <v>0.40451344472617601</v>
      </c>
      <c r="AK12" s="17">
        <v>0.226493636892379</v>
      </c>
      <c r="AL12" s="17">
        <v>0.28069875043699299</v>
      </c>
      <c r="AM12" s="17">
        <v>0.39116112058993302</v>
      </c>
      <c r="AN12" s="17">
        <v>0.251951128785113</v>
      </c>
      <c r="AO12" s="17"/>
      <c r="AP12" s="17">
        <v>0.51367238546266503</v>
      </c>
      <c r="AQ12" s="17">
        <v>0.25169499377021098</v>
      </c>
      <c r="AR12" s="17">
        <v>0.28967364535906598</v>
      </c>
      <c r="AS12" s="17">
        <v>0.24843617333211801</v>
      </c>
      <c r="AT12" s="17">
        <v>0.24157941801965699</v>
      </c>
      <c r="AU12" s="17"/>
      <c r="AV12" s="17">
        <v>0.28134149888765497</v>
      </c>
      <c r="AW12" s="17">
        <v>0.26931469293148402</v>
      </c>
      <c r="AX12" s="17">
        <v>0.32387297345534299</v>
      </c>
      <c r="AY12" s="17">
        <v>0.367177919287211</v>
      </c>
      <c r="AZ12" s="17">
        <v>0.32123225296005098</v>
      </c>
    </row>
    <row r="13" spans="2:52">
      <c r="B13" s="18" t="s">
        <v>116</v>
      </c>
      <c r="C13" s="19">
        <v>8.1001620270942307E-2</v>
      </c>
      <c r="D13" s="19">
        <v>0.102965700483062</v>
      </c>
      <c r="E13" s="19">
        <v>5.9993675829537803E-2</v>
      </c>
      <c r="F13" s="19"/>
      <c r="G13" s="19">
        <v>0.15262891354239999</v>
      </c>
      <c r="H13" s="19">
        <v>3.5526850592697203E-2</v>
      </c>
      <c r="I13" s="19">
        <v>0.11442768181141701</v>
      </c>
      <c r="J13" s="19">
        <v>8.0626753907087997E-2</v>
      </c>
      <c r="K13" s="19">
        <v>4.4281877792902602E-2</v>
      </c>
      <c r="L13" s="19">
        <v>6.7359269436563202E-2</v>
      </c>
      <c r="M13" s="19"/>
      <c r="N13" s="19">
        <v>0.113540866894143</v>
      </c>
      <c r="O13" s="19">
        <v>5.5534021134621601E-2</v>
      </c>
      <c r="P13" s="19">
        <v>0.13080403192776699</v>
      </c>
      <c r="Q13" s="19">
        <v>3.7069832212172402E-2</v>
      </c>
      <c r="R13" s="19"/>
      <c r="S13" s="19">
        <v>0.12451178533351701</v>
      </c>
      <c r="T13" s="19">
        <v>7.7102391795615302E-2</v>
      </c>
      <c r="U13" s="19">
        <v>3.8513766460583403E-2</v>
      </c>
      <c r="V13" s="19">
        <v>9.77300549304599E-2</v>
      </c>
      <c r="W13" s="19">
        <v>5.6513597708918499E-2</v>
      </c>
      <c r="X13" s="19">
        <v>8.27343128261184E-2</v>
      </c>
      <c r="Y13" s="19">
        <v>9.4712292937560796E-2</v>
      </c>
      <c r="Z13" s="19">
        <v>8.8079037509914401E-2</v>
      </c>
      <c r="AA13" s="19">
        <v>4.2128275025825501E-2</v>
      </c>
      <c r="AB13" s="19">
        <v>7.3694044258508506E-2</v>
      </c>
      <c r="AC13" s="19">
        <v>9.3555735169348703E-2</v>
      </c>
      <c r="AD13" s="19">
        <v>9.9360644759983296E-2</v>
      </c>
      <c r="AE13" s="19"/>
      <c r="AF13" s="19">
        <v>8.6618757094351295E-2</v>
      </c>
      <c r="AG13" s="19">
        <v>8.87070981326612E-2</v>
      </c>
      <c r="AH13" s="19">
        <v>5.8186218598019403E-2</v>
      </c>
      <c r="AI13" s="19"/>
      <c r="AJ13" s="19">
        <v>0.11999695395811499</v>
      </c>
      <c r="AK13" s="19">
        <v>6.10357056328251E-2</v>
      </c>
      <c r="AL13" s="19">
        <v>9.7182463499783198E-2</v>
      </c>
      <c r="AM13" s="19">
        <v>7.8290913573819204E-2</v>
      </c>
      <c r="AN13" s="19">
        <v>3.1034345025546299E-2</v>
      </c>
      <c r="AO13" s="19"/>
      <c r="AP13" s="19">
        <v>0.19116310237317199</v>
      </c>
      <c r="AQ13" s="19">
        <v>5.3528410550189302E-2</v>
      </c>
      <c r="AR13" s="19">
        <v>9.1102907956488802E-2</v>
      </c>
      <c r="AS13" s="19">
        <v>9.69535723290436E-2</v>
      </c>
      <c r="AT13" s="19">
        <v>1.24531879983919E-2</v>
      </c>
      <c r="AU13" s="19"/>
      <c r="AV13" s="19">
        <v>5.2135839171781398E-2</v>
      </c>
      <c r="AW13" s="19">
        <v>7.9347034998692195E-2</v>
      </c>
      <c r="AX13" s="19">
        <v>0.11339874090054999</v>
      </c>
      <c r="AY13" s="19">
        <v>8.7303200318938401E-2</v>
      </c>
      <c r="AZ13" s="19">
        <v>0.193908473271757</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1048</v>
      </c>
      <c r="D7" s="10">
        <v>524</v>
      </c>
      <c r="E7" s="10">
        <v>521</v>
      </c>
      <c r="F7" s="10"/>
      <c r="G7" s="10">
        <v>140</v>
      </c>
      <c r="H7" s="10">
        <v>160</v>
      </c>
      <c r="I7" s="10">
        <v>172</v>
      </c>
      <c r="J7" s="10">
        <v>193</v>
      </c>
      <c r="K7" s="10">
        <v>164</v>
      </c>
      <c r="L7" s="10">
        <v>219</v>
      </c>
      <c r="M7" s="10"/>
      <c r="N7" s="10">
        <v>314</v>
      </c>
      <c r="O7" s="10">
        <v>297</v>
      </c>
      <c r="P7" s="10">
        <v>174</v>
      </c>
      <c r="Q7" s="10">
        <v>260</v>
      </c>
      <c r="R7" s="10"/>
      <c r="S7" s="10">
        <v>144</v>
      </c>
      <c r="T7" s="10">
        <v>144</v>
      </c>
      <c r="U7" s="10">
        <v>82</v>
      </c>
      <c r="V7" s="10">
        <v>102</v>
      </c>
      <c r="W7" s="10">
        <v>78</v>
      </c>
      <c r="X7" s="10">
        <v>93</v>
      </c>
      <c r="Y7" s="10">
        <v>84</v>
      </c>
      <c r="Z7" s="10">
        <v>52</v>
      </c>
      <c r="AA7" s="10">
        <v>118</v>
      </c>
      <c r="AB7" s="10">
        <v>79</v>
      </c>
      <c r="AC7" s="10">
        <v>43</v>
      </c>
      <c r="AD7" s="10">
        <v>29</v>
      </c>
      <c r="AE7" s="10"/>
      <c r="AF7" s="10">
        <v>351</v>
      </c>
      <c r="AG7" s="10">
        <v>454</v>
      </c>
      <c r="AH7" s="10">
        <v>143</v>
      </c>
      <c r="AI7" s="10"/>
      <c r="AJ7" s="10">
        <v>341</v>
      </c>
      <c r="AK7" s="10">
        <v>313</v>
      </c>
      <c r="AL7" s="10">
        <v>79</v>
      </c>
      <c r="AM7" s="10">
        <v>13</v>
      </c>
      <c r="AN7" s="10">
        <v>151</v>
      </c>
      <c r="AO7" s="10"/>
      <c r="AP7" s="10">
        <v>190</v>
      </c>
      <c r="AQ7" s="10">
        <v>412</v>
      </c>
      <c r="AR7" s="10">
        <v>82</v>
      </c>
      <c r="AS7" s="10">
        <v>98</v>
      </c>
      <c r="AT7" s="10">
        <v>106</v>
      </c>
      <c r="AU7" s="10"/>
      <c r="AV7" s="10">
        <v>292</v>
      </c>
      <c r="AW7" s="10">
        <v>219</v>
      </c>
      <c r="AX7" s="10">
        <v>283</v>
      </c>
      <c r="AY7" s="10">
        <v>130</v>
      </c>
      <c r="AZ7" s="10">
        <v>13</v>
      </c>
    </row>
    <row r="8" spans="2:52" ht="30" customHeight="1">
      <c r="B8" s="11" t="s">
        <v>68</v>
      </c>
      <c r="C8" s="11">
        <v>1049</v>
      </c>
      <c r="D8" s="11">
        <v>517</v>
      </c>
      <c r="E8" s="11">
        <v>529</v>
      </c>
      <c r="F8" s="11"/>
      <c r="G8" s="11">
        <v>152</v>
      </c>
      <c r="H8" s="11">
        <v>165</v>
      </c>
      <c r="I8" s="11">
        <v>166</v>
      </c>
      <c r="J8" s="11">
        <v>189</v>
      </c>
      <c r="K8" s="11">
        <v>162</v>
      </c>
      <c r="L8" s="11">
        <v>215</v>
      </c>
      <c r="M8" s="11"/>
      <c r="N8" s="11">
        <v>282</v>
      </c>
      <c r="O8" s="11">
        <v>273</v>
      </c>
      <c r="P8" s="11">
        <v>209</v>
      </c>
      <c r="Q8" s="11">
        <v>282</v>
      </c>
      <c r="R8" s="11"/>
      <c r="S8" s="11">
        <v>149</v>
      </c>
      <c r="T8" s="11">
        <v>132</v>
      </c>
      <c r="U8" s="11">
        <v>82</v>
      </c>
      <c r="V8" s="11">
        <v>100</v>
      </c>
      <c r="W8" s="11">
        <v>73</v>
      </c>
      <c r="X8" s="11">
        <v>96</v>
      </c>
      <c r="Y8" s="11">
        <v>79</v>
      </c>
      <c r="Z8" s="11">
        <v>46</v>
      </c>
      <c r="AA8" s="11">
        <v>112</v>
      </c>
      <c r="AB8" s="11">
        <v>103</v>
      </c>
      <c r="AC8" s="11">
        <v>45</v>
      </c>
      <c r="AD8" s="11">
        <v>32</v>
      </c>
      <c r="AE8" s="11"/>
      <c r="AF8" s="11">
        <v>348</v>
      </c>
      <c r="AG8" s="11">
        <v>445</v>
      </c>
      <c r="AH8" s="11">
        <v>148</v>
      </c>
      <c r="AI8" s="11"/>
      <c r="AJ8" s="11">
        <v>332</v>
      </c>
      <c r="AK8" s="11">
        <v>310</v>
      </c>
      <c r="AL8" s="11">
        <v>77</v>
      </c>
      <c r="AM8" s="11">
        <v>13</v>
      </c>
      <c r="AN8" s="11">
        <v>157</v>
      </c>
      <c r="AO8" s="11"/>
      <c r="AP8" s="11">
        <v>188</v>
      </c>
      <c r="AQ8" s="11">
        <v>411</v>
      </c>
      <c r="AR8" s="11">
        <v>80</v>
      </c>
      <c r="AS8" s="11">
        <v>95</v>
      </c>
      <c r="AT8" s="11">
        <v>107</v>
      </c>
      <c r="AU8" s="11"/>
      <c r="AV8" s="11">
        <v>302</v>
      </c>
      <c r="AW8" s="11">
        <v>224</v>
      </c>
      <c r="AX8" s="11">
        <v>275</v>
      </c>
      <c r="AY8" s="11">
        <v>124</v>
      </c>
      <c r="AZ8" s="11">
        <v>11</v>
      </c>
    </row>
    <row r="9" spans="2:52">
      <c r="B9" s="18" t="s">
        <v>112</v>
      </c>
      <c r="C9" s="17">
        <v>0.22227025037519799</v>
      </c>
      <c r="D9" s="17">
        <v>0.238510930005426</v>
      </c>
      <c r="E9" s="17">
        <v>0.207634989715029</v>
      </c>
      <c r="F9" s="17"/>
      <c r="G9" s="17">
        <v>0.20446640485043699</v>
      </c>
      <c r="H9" s="17">
        <v>0.18609827319191199</v>
      </c>
      <c r="I9" s="17">
        <v>0.174466345956069</v>
      </c>
      <c r="J9" s="17">
        <v>0.21657611329153201</v>
      </c>
      <c r="K9" s="17">
        <v>0.235904574831274</v>
      </c>
      <c r="L9" s="17">
        <v>0.294249845597569</v>
      </c>
      <c r="M9" s="17"/>
      <c r="N9" s="17">
        <v>0.219134380116079</v>
      </c>
      <c r="O9" s="17">
        <v>0.20284765838072999</v>
      </c>
      <c r="P9" s="17">
        <v>0.25359881504801601</v>
      </c>
      <c r="Q9" s="17">
        <v>0.219953504098266</v>
      </c>
      <c r="R9" s="17"/>
      <c r="S9" s="17">
        <v>0.20521047658552899</v>
      </c>
      <c r="T9" s="17">
        <v>0.23162125969804301</v>
      </c>
      <c r="U9" s="17">
        <v>0.18297458985182799</v>
      </c>
      <c r="V9" s="17">
        <v>0.20049154236884101</v>
      </c>
      <c r="W9" s="17">
        <v>0.24159506742113099</v>
      </c>
      <c r="X9" s="17">
        <v>0.246455343855533</v>
      </c>
      <c r="Y9" s="17">
        <v>0.30398786439008502</v>
      </c>
      <c r="Z9" s="17">
        <v>0.211400225333604</v>
      </c>
      <c r="AA9" s="17">
        <v>0.16863168823883601</v>
      </c>
      <c r="AB9" s="17">
        <v>0.27549508364210701</v>
      </c>
      <c r="AC9" s="17">
        <v>0.181308801094785</v>
      </c>
      <c r="AD9" s="17">
        <v>0.20377488877886399</v>
      </c>
      <c r="AE9" s="17"/>
      <c r="AF9" s="17">
        <v>0.23310635015803999</v>
      </c>
      <c r="AG9" s="17">
        <v>0.24014462484093299</v>
      </c>
      <c r="AH9" s="17">
        <v>0.179375969147443</v>
      </c>
      <c r="AI9" s="17"/>
      <c r="AJ9" s="17">
        <v>0.240544713703227</v>
      </c>
      <c r="AK9" s="17">
        <v>0.20008838614862401</v>
      </c>
      <c r="AL9" s="17">
        <v>0.24491851947222601</v>
      </c>
      <c r="AM9" s="17">
        <v>8.2027959142937298E-2</v>
      </c>
      <c r="AN9" s="17">
        <v>0.152090051090882</v>
      </c>
      <c r="AO9" s="17"/>
      <c r="AP9" s="17">
        <v>0.26623051677738702</v>
      </c>
      <c r="AQ9" s="17">
        <v>0.22077762188021299</v>
      </c>
      <c r="AR9" s="17">
        <v>0.20344303635515901</v>
      </c>
      <c r="AS9" s="17">
        <v>0.265741757930127</v>
      </c>
      <c r="AT9" s="17">
        <v>0.13820679873000299</v>
      </c>
      <c r="AU9" s="17"/>
      <c r="AV9" s="17">
        <v>0.23988994942744299</v>
      </c>
      <c r="AW9" s="17">
        <v>0.227900191780121</v>
      </c>
      <c r="AX9" s="17">
        <v>0.18039818906110799</v>
      </c>
      <c r="AY9" s="17">
        <v>0.24314152516475901</v>
      </c>
      <c r="AZ9" s="17">
        <v>0.28257570518499298</v>
      </c>
    </row>
    <row r="10" spans="2:52">
      <c r="B10" s="18" t="s">
        <v>113</v>
      </c>
      <c r="C10" s="17">
        <v>0.36209692741680799</v>
      </c>
      <c r="D10" s="17">
        <v>0.347837602714824</v>
      </c>
      <c r="E10" s="17">
        <v>0.372496941793452</v>
      </c>
      <c r="F10" s="17"/>
      <c r="G10" s="17">
        <v>0.34077823945272301</v>
      </c>
      <c r="H10" s="17">
        <v>0.32204678578785201</v>
      </c>
      <c r="I10" s="17">
        <v>0.39497463901327101</v>
      </c>
      <c r="J10" s="17">
        <v>0.30643604273178598</v>
      </c>
      <c r="K10" s="17">
        <v>0.40111838872768102</v>
      </c>
      <c r="L10" s="17">
        <v>0.40215247773196</v>
      </c>
      <c r="M10" s="17"/>
      <c r="N10" s="17">
        <v>0.41531209007508602</v>
      </c>
      <c r="O10" s="17">
        <v>0.37035825296716002</v>
      </c>
      <c r="P10" s="17">
        <v>0.29880206191053499</v>
      </c>
      <c r="Q10" s="17">
        <v>0.34443743956193201</v>
      </c>
      <c r="R10" s="17"/>
      <c r="S10" s="17">
        <v>0.27727533409558103</v>
      </c>
      <c r="T10" s="17">
        <v>0.34254571477323398</v>
      </c>
      <c r="U10" s="17">
        <v>0.42878258359409199</v>
      </c>
      <c r="V10" s="17">
        <v>0.41645541198091202</v>
      </c>
      <c r="W10" s="17">
        <v>0.39459739932342902</v>
      </c>
      <c r="X10" s="17">
        <v>0.324791801843406</v>
      </c>
      <c r="Y10" s="17">
        <v>0.33141664917087799</v>
      </c>
      <c r="Z10" s="17">
        <v>0.38728469946781702</v>
      </c>
      <c r="AA10" s="17">
        <v>0.42906904509344201</v>
      </c>
      <c r="AB10" s="17">
        <v>0.283159459203913</v>
      </c>
      <c r="AC10" s="17">
        <v>0.51865672376077099</v>
      </c>
      <c r="AD10" s="17">
        <v>0.37506971294893199</v>
      </c>
      <c r="AE10" s="17"/>
      <c r="AF10" s="17">
        <v>0.42356014884652898</v>
      </c>
      <c r="AG10" s="17">
        <v>0.34271057820296502</v>
      </c>
      <c r="AH10" s="17">
        <v>0.240701417351733</v>
      </c>
      <c r="AI10" s="17"/>
      <c r="AJ10" s="17">
        <v>0.45891866254031799</v>
      </c>
      <c r="AK10" s="17">
        <v>0.32296770896875499</v>
      </c>
      <c r="AL10" s="17">
        <v>0.38413435524281803</v>
      </c>
      <c r="AM10" s="17">
        <v>0.28520363082196898</v>
      </c>
      <c r="AN10" s="17">
        <v>0.28945166722913102</v>
      </c>
      <c r="AO10" s="17"/>
      <c r="AP10" s="17">
        <v>0.400243259780514</v>
      </c>
      <c r="AQ10" s="17">
        <v>0.32330655231569599</v>
      </c>
      <c r="AR10" s="17">
        <v>0.44062089094805901</v>
      </c>
      <c r="AS10" s="17">
        <v>0.407222274501295</v>
      </c>
      <c r="AT10" s="17">
        <v>0.40391986136746499</v>
      </c>
      <c r="AU10" s="17"/>
      <c r="AV10" s="17">
        <v>0.32954335669079299</v>
      </c>
      <c r="AW10" s="17">
        <v>0.358198468386138</v>
      </c>
      <c r="AX10" s="17">
        <v>0.43112112302496203</v>
      </c>
      <c r="AY10" s="17">
        <v>0.34109251120910999</v>
      </c>
      <c r="AZ10" s="17">
        <v>0.32812721142967899</v>
      </c>
    </row>
    <row r="11" spans="2:52">
      <c r="B11" s="18" t="s">
        <v>114</v>
      </c>
      <c r="C11" s="17">
        <v>0.215940690407742</v>
      </c>
      <c r="D11" s="17">
        <v>0.19737073242151701</v>
      </c>
      <c r="E11" s="17">
        <v>0.23527600018719699</v>
      </c>
      <c r="F11" s="17"/>
      <c r="G11" s="17">
        <v>0.18198248130099201</v>
      </c>
      <c r="H11" s="17">
        <v>0.23070158380279701</v>
      </c>
      <c r="I11" s="17">
        <v>0.17601706083191501</v>
      </c>
      <c r="J11" s="17">
        <v>0.30028261420802699</v>
      </c>
      <c r="K11" s="17">
        <v>0.22664105090453299</v>
      </c>
      <c r="L11" s="17">
        <v>0.17701714343799499</v>
      </c>
      <c r="M11" s="17"/>
      <c r="N11" s="17">
        <v>0.21185026260027601</v>
      </c>
      <c r="O11" s="17">
        <v>0.24612751561558299</v>
      </c>
      <c r="P11" s="17">
        <v>0.185245295790083</v>
      </c>
      <c r="Q11" s="17">
        <v>0.215860548483024</v>
      </c>
      <c r="R11" s="17"/>
      <c r="S11" s="17">
        <v>0.274474851596123</v>
      </c>
      <c r="T11" s="17">
        <v>0.221257844409678</v>
      </c>
      <c r="U11" s="17">
        <v>0.219353056038254</v>
      </c>
      <c r="V11" s="17">
        <v>0.219512295003397</v>
      </c>
      <c r="W11" s="17">
        <v>0.217080102153518</v>
      </c>
      <c r="X11" s="17">
        <v>0.20426800525411701</v>
      </c>
      <c r="Y11" s="17">
        <v>0.18703127570803699</v>
      </c>
      <c r="Z11" s="17">
        <v>0.20616315837891999</v>
      </c>
      <c r="AA11" s="17">
        <v>0.223747858093894</v>
      </c>
      <c r="AB11" s="17">
        <v>0.18658381764580101</v>
      </c>
      <c r="AC11" s="17">
        <v>0.14028094738774899</v>
      </c>
      <c r="AD11" s="17">
        <v>0.19239812995978101</v>
      </c>
      <c r="AE11" s="17"/>
      <c r="AF11" s="17">
        <v>0.17425242500513699</v>
      </c>
      <c r="AG11" s="17">
        <v>0.20229012663532001</v>
      </c>
      <c r="AH11" s="17">
        <v>0.35225962168309299</v>
      </c>
      <c r="AI11" s="17"/>
      <c r="AJ11" s="17">
        <v>0.152522128977685</v>
      </c>
      <c r="AK11" s="17">
        <v>0.196047322092158</v>
      </c>
      <c r="AL11" s="17">
        <v>0.23240337254634699</v>
      </c>
      <c r="AM11" s="17">
        <v>0.42319558274842101</v>
      </c>
      <c r="AN11" s="17">
        <v>0.35536941918265202</v>
      </c>
      <c r="AO11" s="17"/>
      <c r="AP11" s="17">
        <v>0.176683727589142</v>
      </c>
      <c r="AQ11" s="17">
        <v>0.18548987364517699</v>
      </c>
      <c r="AR11" s="17">
        <v>0.17572473665346799</v>
      </c>
      <c r="AS11" s="17">
        <v>0.220002024395551</v>
      </c>
      <c r="AT11" s="17">
        <v>0.33900841445698499</v>
      </c>
      <c r="AU11" s="17"/>
      <c r="AV11" s="17">
        <v>0.21797313829812701</v>
      </c>
      <c r="AW11" s="17">
        <v>0.230120406887106</v>
      </c>
      <c r="AX11" s="17">
        <v>0.21953253779161699</v>
      </c>
      <c r="AY11" s="17">
        <v>0.20137735869684401</v>
      </c>
      <c r="AZ11" s="17">
        <v>0.21736046555292801</v>
      </c>
    </row>
    <row r="12" spans="2:52">
      <c r="B12" s="18" t="s">
        <v>115</v>
      </c>
      <c r="C12" s="17">
        <v>0.13505285422329</v>
      </c>
      <c r="D12" s="17">
        <v>0.15342296364886299</v>
      </c>
      <c r="E12" s="17">
        <v>0.117854832522183</v>
      </c>
      <c r="F12" s="17"/>
      <c r="G12" s="17">
        <v>0.18666248603413499</v>
      </c>
      <c r="H12" s="17">
        <v>0.18347296397496299</v>
      </c>
      <c r="I12" s="17">
        <v>0.18235257798030999</v>
      </c>
      <c r="J12" s="17">
        <v>0.13627656452124401</v>
      </c>
      <c r="K12" s="17">
        <v>5.5573351133488401E-2</v>
      </c>
      <c r="L12" s="17">
        <v>8.3822603497624298E-2</v>
      </c>
      <c r="M12" s="17"/>
      <c r="N12" s="17">
        <v>0.103344084151146</v>
      </c>
      <c r="O12" s="17">
        <v>0.122013170032921</v>
      </c>
      <c r="P12" s="17">
        <v>0.18545639964386601</v>
      </c>
      <c r="Q12" s="17">
        <v>0.143446140537661</v>
      </c>
      <c r="R12" s="17"/>
      <c r="S12" s="17">
        <v>0.17237133027795701</v>
      </c>
      <c r="T12" s="17">
        <v>0.15379749213156299</v>
      </c>
      <c r="U12" s="17">
        <v>0.11798628750000301</v>
      </c>
      <c r="V12" s="17">
        <v>0.12163029462714001</v>
      </c>
      <c r="W12" s="17">
        <v>0.110882970476623</v>
      </c>
      <c r="X12" s="17">
        <v>0.119587783853735</v>
      </c>
      <c r="Y12" s="17">
        <v>0.116344342809249</v>
      </c>
      <c r="Z12" s="17">
        <v>0.15125291240185601</v>
      </c>
      <c r="AA12" s="17">
        <v>8.7760703511552005E-2</v>
      </c>
      <c r="AB12" s="17">
        <v>0.17875211310813199</v>
      </c>
      <c r="AC12" s="17">
        <v>0.10886017836218199</v>
      </c>
      <c r="AD12" s="17">
        <v>0.155498016083887</v>
      </c>
      <c r="AE12" s="17"/>
      <c r="AF12" s="17">
        <v>0.110873660920106</v>
      </c>
      <c r="AG12" s="17">
        <v>0.1478259059491</v>
      </c>
      <c r="AH12" s="17">
        <v>0.15467804734992599</v>
      </c>
      <c r="AI12" s="17"/>
      <c r="AJ12" s="17">
        <v>0.104097855890281</v>
      </c>
      <c r="AK12" s="17">
        <v>0.172901514991743</v>
      </c>
      <c r="AL12" s="17">
        <v>0.138543752738609</v>
      </c>
      <c r="AM12" s="17">
        <v>0.20957282728667301</v>
      </c>
      <c r="AN12" s="17">
        <v>0.141667779684058</v>
      </c>
      <c r="AO12" s="17"/>
      <c r="AP12" s="17">
        <v>0.13862628513842701</v>
      </c>
      <c r="AQ12" s="17">
        <v>0.16472410445055399</v>
      </c>
      <c r="AR12" s="17">
        <v>0.10749444684581599</v>
      </c>
      <c r="AS12" s="17">
        <v>6.4458173518095199E-2</v>
      </c>
      <c r="AT12" s="17">
        <v>8.9751392479746103E-2</v>
      </c>
      <c r="AU12" s="17"/>
      <c r="AV12" s="17">
        <v>0.14989181256070799</v>
      </c>
      <c r="AW12" s="17">
        <v>0.109433411028507</v>
      </c>
      <c r="AX12" s="17">
        <v>0.112269201902435</v>
      </c>
      <c r="AY12" s="17">
        <v>0.133976041508998</v>
      </c>
      <c r="AZ12" s="17">
        <v>8.2377372990990697E-2</v>
      </c>
    </row>
    <row r="13" spans="2:52">
      <c r="B13" s="18" t="s">
        <v>116</v>
      </c>
      <c r="C13" s="19">
        <v>6.4639277576962598E-2</v>
      </c>
      <c r="D13" s="19">
        <v>6.2857771209369903E-2</v>
      </c>
      <c r="E13" s="19">
        <v>6.6737235782139401E-2</v>
      </c>
      <c r="F13" s="19"/>
      <c r="G13" s="19">
        <v>8.6110388361713197E-2</v>
      </c>
      <c r="H13" s="19">
        <v>7.7680393242475401E-2</v>
      </c>
      <c r="I13" s="19">
        <v>7.2189376218433604E-2</v>
      </c>
      <c r="J13" s="19">
        <v>4.0428665247410199E-2</v>
      </c>
      <c r="K13" s="19">
        <v>8.0762634403023795E-2</v>
      </c>
      <c r="L13" s="19">
        <v>4.2757929734851902E-2</v>
      </c>
      <c r="M13" s="19"/>
      <c r="N13" s="19">
        <v>5.0359183057412597E-2</v>
      </c>
      <c r="O13" s="19">
        <v>5.8653403003605803E-2</v>
      </c>
      <c r="P13" s="19">
        <v>7.6897427607499402E-2</v>
      </c>
      <c r="Q13" s="19">
        <v>7.6302367319117007E-2</v>
      </c>
      <c r="R13" s="19"/>
      <c r="S13" s="19">
        <v>7.0668007444810693E-2</v>
      </c>
      <c r="T13" s="19">
        <v>5.0777688987480703E-2</v>
      </c>
      <c r="U13" s="19">
        <v>5.0903483015824098E-2</v>
      </c>
      <c r="V13" s="19">
        <v>4.1910456019709698E-2</v>
      </c>
      <c r="W13" s="19">
        <v>3.58444606252998E-2</v>
      </c>
      <c r="X13" s="19">
        <v>0.104897065193209</v>
      </c>
      <c r="Y13" s="19">
        <v>6.12198679217512E-2</v>
      </c>
      <c r="Z13" s="19">
        <v>4.3899004417802701E-2</v>
      </c>
      <c r="AA13" s="19">
        <v>9.0790705062275004E-2</v>
      </c>
      <c r="AB13" s="19">
        <v>7.6009526400047295E-2</v>
      </c>
      <c r="AC13" s="19">
        <v>5.0893349394512899E-2</v>
      </c>
      <c r="AD13" s="19">
        <v>7.3259252228534896E-2</v>
      </c>
      <c r="AE13" s="19"/>
      <c r="AF13" s="19">
        <v>5.8207415070188E-2</v>
      </c>
      <c r="AG13" s="19">
        <v>6.7028764371680996E-2</v>
      </c>
      <c r="AH13" s="19">
        <v>7.2984944467805096E-2</v>
      </c>
      <c r="AI13" s="19"/>
      <c r="AJ13" s="19">
        <v>4.39166388884892E-2</v>
      </c>
      <c r="AK13" s="19">
        <v>0.10799506779871899</v>
      </c>
      <c r="AL13" s="19">
        <v>0</v>
      </c>
      <c r="AM13" s="19">
        <v>0</v>
      </c>
      <c r="AN13" s="19">
        <v>6.1421082813276899E-2</v>
      </c>
      <c r="AO13" s="19"/>
      <c r="AP13" s="19">
        <v>1.8216210714529699E-2</v>
      </c>
      <c r="AQ13" s="19">
        <v>0.10570184770836</v>
      </c>
      <c r="AR13" s="19">
        <v>7.27168891974979E-2</v>
      </c>
      <c r="AS13" s="19">
        <v>4.2575769654931497E-2</v>
      </c>
      <c r="AT13" s="19">
        <v>2.9113532965801301E-2</v>
      </c>
      <c r="AU13" s="19"/>
      <c r="AV13" s="19">
        <v>6.2701743022929704E-2</v>
      </c>
      <c r="AW13" s="19">
        <v>7.43475219181291E-2</v>
      </c>
      <c r="AX13" s="19">
        <v>5.6678948219878802E-2</v>
      </c>
      <c r="AY13" s="19">
        <v>8.0412563420288796E-2</v>
      </c>
      <c r="AZ13" s="19">
        <v>8.9559244841409105E-2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1048</v>
      </c>
      <c r="D7" s="10">
        <v>524</v>
      </c>
      <c r="E7" s="10">
        <v>521</v>
      </c>
      <c r="F7" s="10"/>
      <c r="G7" s="10">
        <v>140</v>
      </c>
      <c r="H7" s="10">
        <v>160</v>
      </c>
      <c r="I7" s="10">
        <v>172</v>
      </c>
      <c r="J7" s="10">
        <v>193</v>
      </c>
      <c r="K7" s="10">
        <v>164</v>
      </c>
      <c r="L7" s="10">
        <v>219</v>
      </c>
      <c r="M7" s="10"/>
      <c r="N7" s="10">
        <v>314</v>
      </c>
      <c r="O7" s="10">
        <v>297</v>
      </c>
      <c r="P7" s="10">
        <v>174</v>
      </c>
      <c r="Q7" s="10">
        <v>260</v>
      </c>
      <c r="R7" s="10"/>
      <c r="S7" s="10">
        <v>144</v>
      </c>
      <c r="T7" s="10">
        <v>144</v>
      </c>
      <c r="U7" s="10">
        <v>82</v>
      </c>
      <c r="V7" s="10">
        <v>102</v>
      </c>
      <c r="W7" s="10">
        <v>78</v>
      </c>
      <c r="X7" s="10">
        <v>93</v>
      </c>
      <c r="Y7" s="10">
        <v>84</v>
      </c>
      <c r="Z7" s="10">
        <v>52</v>
      </c>
      <c r="AA7" s="10">
        <v>118</v>
      </c>
      <c r="AB7" s="10">
        <v>79</v>
      </c>
      <c r="AC7" s="10">
        <v>43</v>
      </c>
      <c r="AD7" s="10">
        <v>29</v>
      </c>
      <c r="AE7" s="10"/>
      <c r="AF7" s="10">
        <v>351</v>
      </c>
      <c r="AG7" s="10">
        <v>454</v>
      </c>
      <c r="AH7" s="10">
        <v>143</v>
      </c>
      <c r="AI7" s="10"/>
      <c r="AJ7" s="10">
        <v>341</v>
      </c>
      <c r="AK7" s="10">
        <v>313</v>
      </c>
      <c r="AL7" s="10">
        <v>79</v>
      </c>
      <c r="AM7" s="10">
        <v>13</v>
      </c>
      <c r="AN7" s="10">
        <v>151</v>
      </c>
      <c r="AO7" s="10"/>
      <c r="AP7" s="10">
        <v>190</v>
      </c>
      <c r="AQ7" s="10">
        <v>412</v>
      </c>
      <c r="AR7" s="10">
        <v>82</v>
      </c>
      <c r="AS7" s="10">
        <v>98</v>
      </c>
      <c r="AT7" s="10">
        <v>106</v>
      </c>
      <c r="AU7" s="10"/>
      <c r="AV7" s="10">
        <v>292</v>
      </c>
      <c r="AW7" s="10">
        <v>219</v>
      </c>
      <c r="AX7" s="10">
        <v>283</v>
      </c>
      <c r="AY7" s="10">
        <v>130</v>
      </c>
      <c r="AZ7" s="10">
        <v>13</v>
      </c>
    </row>
    <row r="8" spans="2:52" ht="30" customHeight="1">
      <c r="B8" s="11" t="s">
        <v>68</v>
      </c>
      <c r="C8" s="11">
        <v>1049</v>
      </c>
      <c r="D8" s="11">
        <v>517</v>
      </c>
      <c r="E8" s="11">
        <v>529</v>
      </c>
      <c r="F8" s="11"/>
      <c r="G8" s="11">
        <v>152</v>
      </c>
      <c r="H8" s="11">
        <v>165</v>
      </c>
      <c r="I8" s="11">
        <v>166</v>
      </c>
      <c r="J8" s="11">
        <v>189</v>
      </c>
      <c r="K8" s="11">
        <v>162</v>
      </c>
      <c r="L8" s="11">
        <v>215</v>
      </c>
      <c r="M8" s="11"/>
      <c r="N8" s="11">
        <v>282</v>
      </c>
      <c r="O8" s="11">
        <v>273</v>
      </c>
      <c r="P8" s="11">
        <v>209</v>
      </c>
      <c r="Q8" s="11">
        <v>282</v>
      </c>
      <c r="R8" s="11"/>
      <c r="S8" s="11">
        <v>149</v>
      </c>
      <c r="T8" s="11">
        <v>132</v>
      </c>
      <c r="U8" s="11">
        <v>82</v>
      </c>
      <c r="V8" s="11">
        <v>100</v>
      </c>
      <c r="W8" s="11">
        <v>73</v>
      </c>
      <c r="X8" s="11">
        <v>96</v>
      </c>
      <c r="Y8" s="11">
        <v>79</v>
      </c>
      <c r="Z8" s="11">
        <v>46</v>
      </c>
      <c r="AA8" s="11">
        <v>112</v>
      </c>
      <c r="AB8" s="11">
        <v>103</v>
      </c>
      <c r="AC8" s="11">
        <v>45</v>
      </c>
      <c r="AD8" s="11">
        <v>32</v>
      </c>
      <c r="AE8" s="11"/>
      <c r="AF8" s="11">
        <v>348</v>
      </c>
      <c r="AG8" s="11">
        <v>445</v>
      </c>
      <c r="AH8" s="11">
        <v>148</v>
      </c>
      <c r="AI8" s="11"/>
      <c r="AJ8" s="11">
        <v>332</v>
      </c>
      <c r="AK8" s="11">
        <v>310</v>
      </c>
      <c r="AL8" s="11">
        <v>77</v>
      </c>
      <c r="AM8" s="11">
        <v>13</v>
      </c>
      <c r="AN8" s="11">
        <v>157</v>
      </c>
      <c r="AO8" s="11"/>
      <c r="AP8" s="11">
        <v>188</v>
      </c>
      <c r="AQ8" s="11">
        <v>411</v>
      </c>
      <c r="AR8" s="11">
        <v>80</v>
      </c>
      <c r="AS8" s="11">
        <v>95</v>
      </c>
      <c r="AT8" s="11">
        <v>107</v>
      </c>
      <c r="AU8" s="11"/>
      <c r="AV8" s="11">
        <v>302</v>
      </c>
      <c r="AW8" s="11">
        <v>224</v>
      </c>
      <c r="AX8" s="11">
        <v>275</v>
      </c>
      <c r="AY8" s="11">
        <v>124</v>
      </c>
      <c r="AZ8" s="11">
        <v>11</v>
      </c>
    </row>
    <row r="9" spans="2:52">
      <c r="B9" s="18" t="s">
        <v>112</v>
      </c>
      <c r="C9" s="17">
        <v>8.6754897619487001E-2</v>
      </c>
      <c r="D9" s="17">
        <v>0.12098049562404201</v>
      </c>
      <c r="E9" s="17">
        <v>5.3800833524347898E-2</v>
      </c>
      <c r="F9" s="17"/>
      <c r="G9" s="17">
        <v>0.117532217363602</v>
      </c>
      <c r="H9" s="17">
        <v>6.1348441231826201E-2</v>
      </c>
      <c r="I9" s="17">
        <v>5.48959124840986E-2</v>
      </c>
      <c r="J9" s="17">
        <v>0.113072216536618</v>
      </c>
      <c r="K9" s="17">
        <v>9.0067699025298903E-2</v>
      </c>
      <c r="L9" s="17">
        <v>8.3277126912676094E-2</v>
      </c>
      <c r="M9" s="17"/>
      <c r="N9" s="17">
        <v>9.3761846046194003E-2</v>
      </c>
      <c r="O9" s="17">
        <v>6.9377475595145899E-2</v>
      </c>
      <c r="P9" s="17">
        <v>0.12987836361409599</v>
      </c>
      <c r="Q9" s="17">
        <v>6.5528266793081894E-2</v>
      </c>
      <c r="R9" s="17"/>
      <c r="S9" s="17">
        <v>0.10040272285301501</v>
      </c>
      <c r="T9" s="17">
        <v>8.5060763257106695E-2</v>
      </c>
      <c r="U9" s="17">
        <v>7.0974649240289303E-2</v>
      </c>
      <c r="V9" s="17">
        <v>7.7910739812656907E-2</v>
      </c>
      <c r="W9" s="17">
        <v>6.6625095969452097E-2</v>
      </c>
      <c r="X9" s="17">
        <v>7.5771470113696296E-2</v>
      </c>
      <c r="Y9" s="17">
        <v>7.99023066384104E-2</v>
      </c>
      <c r="Z9" s="17">
        <v>7.9192954756553899E-2</v>
      </c>
      <c r="AA9" s="17">
        <v>0.136758564872827</v>
      </c>
      <c r="AB9" s="17">
        <v>7.90115596655942E-2</v>
      </c>
      <c r="AC9" s="17">
        <v>5.58334516452446E-2</v>
      </c>
      <c r="AD9" s="17">
        <v>9.7188892419319203E-2</v>
      </c>
      <c r="AE9" s="17"/>
      <c r="AF9" s="17">
        <v>0.10453940496500699</v>
      </c>
      <c r="AG9" s="17">
        <v>7.9679960896903199E-2</v>
      </c>
      <c r="AH9" s="17">
        <v>5.8886254353450199E-2</v>
      </c>
      <c r="AI9" s="17"/>
      <c r="AJ9" s="17">
        <v>0.128467220084936</v>
      </c>
      <c r="AK9" s="17">
        <v>5.7820821952795802E-2</v>
      </c>
      <c r="AL9" s="17">
        <v>3.5912133125454097E-2</v>
      </c>
      <c r="AM9" s="17">
        <v>7.8290913573819204E-2</v>
      </c>
      <c r="AN9" s="17">
        <v>7.0875160934394499E-2</v>
      </c>
      <c r="AO9" s="17"/>
      <c r="AP9" s="17">
        <v>0.13049709920421701</v>
      </c>
      <c r="AQ9" s="17">
        <v>8.2728654196999304E-2</v>
      </c>
      <c r="AR9" s="17">
        <v>6.1740167180594899E-2</v>
      </c>
      <c r="AS9" s="17">
        <v>0.12548912386005001</v>
      </c>
      <c r="AT9" s="17">
        <v>3.5280339617208598E-2</v>
      </c>
      <c r="AU9" s="17"/>
      <c r="AV9" s="17">
        <v>7.2042712318229798E-2</v>
      </c>
      <c r="AW9" s="17">
        <v>0.10177607452112</v>
      </c>
      <c r="AX9" s="17">
        <v>7.65029033570232E-2</v>
      </c>
      <c r="AY9" s="17">
        <v>8.7403638747979698E-2</v>
      </c>
      <c r="AZ9" s="17">
        <v>0.18804082997826399</v>
      </c>
    </row>
    <row r="10" spans="2:52">
      <c r="B10" s="18" t="s">
        <v>113</v>
      </c>
      <c r="C10" s="17">
        <v>0.23735108275254199</v>
      </c>
      <c r="D10" s="17">
        <v>0.247861651227932</v>
      </c>
      <c r="E10" s="17">
        <v>0.22665630559285399</v>
      </c>
      <c r="F10" s="17"/>
      <c r="G10" s="17">
        <v>0.24377397792817099</v>
      </c>
      <c r="H10" s="17">
        <v>0.23069908638365</v>
      </c>
      <c r="I10" s="17">
        <v>0.217879092871262</v>
      </c>
      <c r="J10" s="17">
        <v>0.24090375698921501</v>
      </c>
      <c r="K10" s="17">
        <v>0.17419768763754101</v>
      </c>
      <c r="L10" s="17">
        <v>0.29753904425511501</v>
      </c>
      <c r="M10" s="17"/>
      <c r="N10" s="17">
        <v>0.29223655044522101</v>
      </c>
      <c r="O10" s="17">
        <v>0.25885092188285103</v>
      </c>
      <c r="P10" s="17">
        <v>0.19624652552820601</v>
      </c>
      <c r="Q10" s="17">
        <v>0.184099803097628</v>
      </c>
      <c r="R10" s="17"/>
      <c r="S10" s="17">
        <v>0.257662222012702</v>
      </c>
      <c r="T10" s="17">
        <v>0.198746835033214</v>
      </c>
      <c r="U10" s="17">
        <v>0.22402451217010899</v>
      </c>
      <c r="V10" s="17">
        <v>0.249830273611508</v>
      </c>
      <c r="W10" s="17">
        <v>0.30682845396955499</v>
      </c>
      <c r="X10" s="17">
        <v>0.14610892097029499</v>
      </c>
      <c r="Y10" s="17">
        <v>0.30482800199670801</v>
      </c>
      <c r="Z10" s="17">
        <v>0.28577119785487098</v>
      </c>
      <c r="AA10" s="17">
        <v>0.222890738295244</v>
      </c>
      <c r="AB10" s="17">
        <v>0.21101690937099801</v>
      </c>
      <c r="AC10" s="17">
        <v>0.28292736646990302</v>
      </c>
      <c r="AD10" s="17">
        <v>0.24765361396628799</v>
      </c>
      <c r="AE10" s="17"/>
      <c r="AF10" s="17">
        <v>0.23117979420861601</v>
      </c>
      <c r="AG10" s="17">
        <v>0.24988862737767301</v>
      </c>
      <c r="AH10" s="17">
        <v>0.21688148881116301</v>
      </c>
      <c r="AI10" s="17"/>
      <c r="AJ10" s="17">
        <v>0.290217398949695</v>
      </c>
      <c r="AK10" s="17">
        <v>0.24545948523915101</v>
      </c>
      <c r="AL10" s="17">
        <v>0.17612283294498601</v>
      </c>
      <c r="AM10" s="17">
        <v>0.21547562286130201</v>
      </c>
      <c r="AN10" s="17">
        <v>0.16648974954511001</v>
      </c>
      <c r="AO10" s="17"/>
      <c r="AP10" s="17">
        <v>0.40212336773843099</v>
      </c>
      <c r="AQ10" s="17">
        <v>0.22025080190264801</v>
      </c>
      <c r="AR10" s="17">
        <v>0.17981583942602999</v>
      </c>
      <c r="AS10" s="17">
        <v>0.18460322017326999</v>
      </c>
      <c r="AT10" s="17">
        <v>0.164942333906724</v>
      </c>
      <c r="AU10" s="17"/>
      <c r="AV10" s="17">
        <v>0.20482162935730799</v>
      </c>
      <c r="AW10" s="17">
        <v>0.216645051440468</v>
      </c>
      <c r="AX10" s="17">
        <v>0.24591038114984901</v>
      </c>
      <c r="AY10" s="17">
        <v>0.30820982783805301</v>
      </c>
      <c r="AZ10" s="17">
        <v>0.32123225296005098</v>
      </c>
    </row>
    <row r="11" spans="2:52">
      <c r="B11" s="18" t="s">
        <v>114</v>
      </c>
      <c r="C11" s="17">
        <v>0.30573641594141798</v>
      </c>
      <c r="D11" s="17">
        <v>0.26817382345859397</v>
      </c>
      <c r="E11" s="17">
        <v>0.34412197188731802</v>
      </c>
      <c r="F11" s="17"/>
      <c r="G11" s="17">
        <v>0.254115820326556</v>
      </c>
      <c r="H11" s="17">
        <v>0.32208053215868099</v>
      </c>
      <c r="I11" s="17">
        <v>0.30132873983912001</v>
      </c>
      <c r="J11" s="17">
        <v>0.32299313078099101</v>
      </c>
      <c r="K11" s="17">
        <v>0.32717595303698699</v>
      </c>
      <c r="L11" s="17">
        <v>0.30178026742227798</v>
      </c>
      <c r="M11" s="17"/>
      <c r="N11" s="17">
        <v>0.30004604805526602</v>
      </c>
      <c r="O11" s="17">
        <v>0.32921434753061501</v>
      </c>
      <c r="P11" s="17">
        <v>0.28325527167373998</v>
      </c>
      <c r="Q11" s="17">
        <v>0.308605601930109</v>
      </c>
      <c r="R11" s="17"/>
      <c r="S11" s="17">
        <v>0.32466233268712402</v>
      </c>
      <c r="T11" s="17">
        <v>0.31745191193259897</v>
      </c>
      <c r="U11" s="17">
        <v>0.29547267242522801</v>
      </c>
      <c r="V11" s="17">
        <v>0.370081187289722</v>
      </c>
      <c r="W11" s="17">
        <v>0.273201483480081</v>
      </c>
      <c r="X11" s="17">
        <v>0.28058873633870701</v>
      </c>
      <c r="Y11" s="17">
        <v>0.31129430711789102</v>
      </c>
      <c r="Z11" s="17">
        <v>0.30213526869971902</v>
      </c>
      <c r="AA11" s="17">
        <v>0.24801179599780901</v>
      </c>
      <c r="AB11" s="17">
        <v>0.265632140659049</v>
      </c>
      <c r="AC11" s="17">
        <v>0.36647074887892001</v>
      </c>
      <c r="AD11" s="17">
        <v>0.38269559259209601</v>
      </c>
      <c r="AE11" s="17"/>
      <c r="AF11" s="17">
        <v>0.29212621833105501</v>
      </c>
      <c r="AG11" s="17">
        <v>0.28705827838082298</v>
      </c>
      <c r="AH11" s="17">
        <v>0.36452987050583602</v>
      </c>
      <c r="AI11" s="17"/>
      <c r="AJ11" s="17">
        <v>0.26694749924202599</v>
      </c>
      <c r="AK11" s="17">
        <v>0.27503238577035799</v>
      </c>
      <c r="AL11" s="17">
        <v>0.41363560253206899</v>
      </c>
      <c r="AM11" s="17">
        <v>0.58718694463534604</v>
      </c>
      <c r="AN11" s="17">
        <v>0.35732380519684898</v>
      </c>
      <c r="AO11" s="17"/>
      <c r="AP11" s="17">
        <v>0.25126851674057799</v>
      </c>
      <c r="AQ11" s="17">
        <v>0.27943900837819702</v>
      </c>
      <c r="AR11" s="17">
        <v>0.328137231064907</v>
      </c>
      <c r="AS11" s="17">
        <v>0.29492570345957397</v>
      </c>
      <c r="AT11" s="17">
        <v>0.48777560676221199</v>
      </c>
      <c r="AU11" s="17"/>
      <c r="AV11" s="17">
        <v>0.327085507143691</v>
      </c>
      <c r="AW11" s="17">
        <v>0.29823619372343202</v>
      </c>
      <c r="AX11" s="17">
        <v>0.32565351603256298</v>
      </c>
      <c r="AY11" s="17">
        <v>0.27529890424931402</v>
      </c>
      <c r="AZ11" s="17">
        <v>0.140870767095953</v>
      </c>
    </row>
    <row r="12" spans="2:52">
      <c r="B12" s="18" t="s">
        <v>115</v>
      </c>
      <c r="C12" s="17">
        <v>0.23508461171383299</v>
      </c>
      <c r="D12" s="17">
        <v>0.218287386816263</v>
      </c>
      <c r="E12" s="17">
        <v>0.24900162305988</v>
      </c>
      <c r="F12" s="17"/>
      <c r="G12" s="17">
        <v>0.26335399102915702</v>
      </c>
      <c r="H12" s="17">
        <v>0.26496549999864599</v>
      </c>
      <c r="I12" s="17">
        <v>0.30507957902372801</v>
      </c>
      <c r="J12" s="17">
        <v>0.19501587495754799</v>
      </c>
      <c r="K12" s="17">
        <v>0.21893897882979799</v>
      </c>
      <c r="L12" s="17">
        <v>0.185652897257858</v>
      </c>
      <c r="M12" s="17"/>
      <c r="N12" s="17">
        <v>0.214532963567269</v>
      </c>
      <c r="O12" s="17">
        <v>0.22989498613161399</v>
      </c>
      <c r="P12" s="17">
        <v>0.257767294567672</v>
      </c>
      <c r="Q12" s="17">
        <v>0.246325220667067</v>
      </c>
      <c r="R12" s="17"/>
      <c r="S12" s="17">
        <v>0.23492001321544501</v>
      </c>
      <c r="T12" s="17">
        <v>0.26149396075772602</v>
      </c>
      <c r="U12" s="17">
        <v>0.28132630707637302</v>
      </c>
      <c r="V12" s="17">
        <v>0.20036239750790999</v>
      </c>
      <c r="W12" s="17">
        <v>0.239834999991168</v>
      </c>
      <c r="X12" s="17">
        <v>0.27714914689416897</v>
      </c>
      <c r="Y12" s="17">
        <v>0.18239609556009401</v>
      </c>
      <c r="Z12" s="17">
        <v>0.253087739587459</v>
      </c>
      <c r="AA12" s="17">
        <v>0.223161028669279</v>
      </c>
      <c r="AB12" s="17">
        <v>0.25993383208964599</v>
      </c>
      <c r="AC12" s="17">
        <v>0.221424075575717</v>
      </c>
      <c r="AD12" s="17">
        <v>6.55770888243455E-2</v>
      </c>
      <c r="AE12" s="17"/>
      <c r="AF12" s="17">
        <v>0.23632747272817101</v>
      </c>
      <c r="AG12" s="17">
        <v>0.25387487409373599</v>
      </c>
      <c r="AH12" s="17">
        <v>0.18435894839354999</v>
      </c>
      <c r="AI12" s="17"/>
      <c r="AJ12" s="17">
        <v>0.22611268809104501</v>
      </c>
      <c r="AK12" s="17">
        <v>0.25285827513855602</v>
      </c>
      <c r="AL12" s="17">
        <v>0.28614661562056898</v>
      </c>
      <c r="AM12" s="17">
        <v>0.119046518929533</v>
      </c>
      <c r="AN12" s="17">
        <v>0.23685746067451399</v>
      </c>
      <c r="AO12" s="17"/>
      <c r="AP12" s="17">
        <v>0.15800865364274999</v>
      </c>
      <c r="AQ12" s="17">
        <v>0.25952694438655299</v>
      </c>
      <c r="AR12" s="17">
        <v>0.30035837327034098</v>
      </c>
      <c r="AS12" s="17">
        <v>0.24921522878799901</v>
      </c>
      <c r="AT12" s="17">
        <v>0.24230392246493901</v>
      </c>
      <c r="AU12" s="17"/>
      <c r="AV12" s="17">
        <v>0.260237510639172</v>
      </c>
      <c r="AW12" s="17">
        <v>0.217984540218257</v>
      </c>
      <c r="AX12" s="17">
        <v>0.23919606025728901</v>
      </c>
      <c r="AY12" s="17">
        <v>0.231774455162987</v>
      </c>
      <c r="AZ12" s="17">
        <v>0.349856149965731</v>
      </c>
    </row>
    <row r="13" spans="2:52">
      <c r="B13" s="18" t="s">
        <v>116</v>
      </c>
      <c r="C13" s="19">
        <v>0.13507299197272099</v>
      </c>
      <c r="D13" s="19">
        <v>0.144696642873169</v>
      </c>
      <c r="E13" s="19">
        <v>0.12641926593560099</v>
      </c>
      <c r="F13" s="19"/>
      <c r="G13" s="19">
        <v>0.12122399335251501</v>
      </c>
      <c r="H13" s="19">
        <v>0.120906440227196</v>
      </c>
      <c r="I13" s="19">
        <v>0.12081667578179101</v>
      </c>
      <c r="J13" s="19">
        <v>0.12801502073562801</v>
      </c>
      <c r="K13" s="19">
        <v>0.189619681470375</v>
      </c>
      <c r="L13" s="19">
        <v>0.13175066415207301</v>
      </c>
      <c r="M13" s="19"/>
      <c r="N13" s="19">
        <v>9.9422591886049794E-2</v>
      </c>
      <c r="O13" s="19">
        <v>0.112662268859774</v>
      </c>
      <c r="P13" s="19">
        <v>0.13285254461628501</v>
      </c>
      <c r="Q13" s="19">
        <v>0.19544110751211499</v>
      </c>
      <c r="R13" s="19"/>
      <c r="S13" s="19">
        <v>8.2352709231714005E-2</v>
      </c>
      <c r="T13" s="19">
        <v>0.137246529019354</v>
      </c>
      <c r="U13" s="19">
        <v>0.128201859088</v>
      </c>
      <c r="V13" s="19">
        <v>0.101815401778203</v>
      </c>
      <c r="W13" s="19">
        <v>0.11350996658974399</v>
      </c>
      <c r="X13" s="19">
        <v>0.220381725683132</v>
      </c>
      <c r="Y13" s="19">
        <v>0.12157928868689601</v>
      </c>
      <c r="Z13" s="19">
        <v>7.9812839101397401E-2</v>
      </c>
      <c r="AA13" s="19">
        <v>0.16917787216484101</v>
      </c>
      <c r="AB13" s="19">
        <v>0.18440555821471399</v>
      </c>
      <c r="AC13" s="19">
        <v>7.3344357430214793E-2</v>
      </c>
      <c r="AD13" s="19">
        <v>0.20688481219795199</v>
      </c>
      <c r="AE13" s="19"/>
      <c r="AF13" s="19">
        <v>0.13582710976715101</v>
      </c>
      <c r="AG13" s="19">
        <v>0.129498259250865</v>
      </c>
      <c r="AH13" s="19">
        <v>0.17534343793599999</v>
      </c>
      <c r="AI13" s="19"/>
      <c r="AJ13" s="19">
        <v>8.8255193632298196E-2</v>
      </c>
      <c r="AK13" s="19">
        <v>0.168829031899138</v>
      </c>
      <c r="AL13" s="19">
        <v>8.81828157769219E-2</v>
      </c>
      <c r="AM13" s="19">
        <v>0</v>
      </c>
      <c r="AN13" s="19">
        <v>0.168453823649132</v>
      </c>
      <c r="AO13" s="19"/>
      <c r="AP13" s="19">
        <v>5.8102362674023703E-2</v>
      </c>
      <c r="AQ13" s="19">
        <v>0.158054591135602</v>
      </c>
      <c r="AR13" s="19">
        <v>0.129948389058128</v>
      </c>
      <c r="AS13" s="19">
        <v>0.14576672371910701</v>
      </c>
      <c r="AT13" s="19">
        <v>6.9697797248916199E-2</v>
      </c>
      <c r="AU13" s="19"/>
      <c r="AV13" s="19">
        <v>0.135812640541599</v>
      </c>
      <c r="AW13" s="19">
        <v>0.165358140096724</v>
      </c>
      <c r="AX13" s="19">
        <v>0.11273713920327599</v>
      </c>
      <c r="AY13" s="19">
        <v>9.73131740016666E-2</v>
      </c>
      <c r="AZ13" s="19">
        <v>0</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Z1851"/>
  <sheetViews>
    <sheetView showGridLines="0" workbookViewId="0">
      <pane xSplit="2" ySplit="8" topLeftCell="C1499" activePane="bottomRight" state="frozen"/>
      <selection pane="bottomRight" activeCell="B1499" sqref="B1499"/>
      <selection pane="bottomLeft"/>
      <selection pane="topRight"/>
    </sheetView>
  </sheetViews>
  <sheetFormatPr defaultColWidth="11.42578125" defaultRowHeight="15"/>
  <cols>
    <col min="2" max="2" width="20.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5" t="s">
        <v>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3"/>
      <c r="C5" s="13"/>
      <c r="D5" s="27" t="s">
        <v>18</v>
      </c>
      <c r="E5" s="27"/>
      <c r="F5" s="13"/>
      <c r="G5" s="27" t="s">
        <v>19</v>
      </c>
      <c r="H5" s="27"/>
      <c r="I5" s="27"/>
      <c r="J5" s="27"/>
      <c r="K5" s="27"/>
      <c r="L5" s="27"/>
      <c r="M5" s="13"/>
      <c r="N5" s="27" t="s">
        <v>20</v>
      </c>
      <c r="O5" s="27"/>
      <c r="P5" s="27"/>
      <c r="Q5" s="27"/>
      <c r="R5" s="13"/>
      <c r="S5" s="27" t="s">
        <v>21</v>
      </c>
      <c r="T5" s="27"/>
      <c r="U5" s="27"/>
      <c r="V5" s="27"/>
      <c r="W5" s="27"/>
      <c r="X5" s="27"/>
      <c r="Y5" s="27"/>
      <c r="Z5" s="27"/>
      <c r="AA5" s="27"/>
      <c r="AB5" s="27"/>
      <c r="AC5" s="27"/>
      <c r="AD5" s="27"/>
      <c r="AE5" s="13"/>
      <c r="AF5" s="27" t="s">
        <v>22</v>
      </c>
      <c r="AG5" s="27"/>
      <c r="AH5" s="27"/>
      <c r="AI5" s="13"/>
      <c r="AJ5" s="27" t="s">
        <v>23</v>
      </c>
      <c r="AK5" s="27"/>
      <c r="AL5" s="27"/>
      <c r="AM5" s="27"/>
      <c r="AN5" s="27"/>
      <c r="AO5" s="13"/>
      <c r="AP5" s="27" t="s">
        <v>24</v>
      </c>
      <c r="AQ5" s="27"/>
      <c r="AR5" s="27"/>
      <c r="AS5" s="27"/>
      <c r="AT5" s="27"/>
      <c r="AU5" s="13"/>
      <c r="AV5" s="27" t="s">
        <v>25</v>
      </c>
      <c r="AW5" s="27"/>
      <c r="AX5" s="27"/>
      <c r="AY5" s="27"/>
      <c r="AZ5" s="27"/>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20.100000000000001"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20.100000000000001"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11" spans="2:52">
      <c r="B11" s="6" t="s">
        <v>69</v>
      </c>
    </row>
    <row r="12" spans="2:52">
      <c r="B12" s="24" t="s">
        <v>15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row>
    <row r="13" spans="2:52">
      <c r="B13" t="s">
        <v>70</v>
      </c>
      <c r="C13" s="17">
        <v>0.66613954033062595</v>
      </c>
      <c r="D13" s="17">
        <v>0.63214598645960096</v>
      </c>
      <c r="E13" s="17">
        <v>0.69913964765367698</v>
      </c>
      <c r="F13" s="17"/>
      <c r="G13" s="17">
        <v>0.70747895078108003</v>
      </c>
      <c r="H13" s="17">
        <v>0.75420015956583997</v>
      </c>
      <c r="I13" s="17">
        <v>0.77219013124081803</v>
      </c>
      <c r="J13" s="17">
        <v>0.70800502528868803</v>
      </c>
      <c r="K13" s="17">
        <v>0.61246797954601595</v>
      </c>
      <c r="L13" s="17">
        <v>0.48239210929840898</v>
      </c>
      <c r="M13" s="17"/>
      <c r="N13" s="17">
        <v>0.57976100359915905</v>
      </c>
      <c r="O13" s="17">
        <v>0.69369933455715904</v>
      </c>
      <c r="P13" s="17">
        <v>0.67505096145843102</v>
      </c>
      <c r="Q13" s="17">
        <v>0.72397667882278505</v>
      </c>
      <c r="R13" s="17"/>
      <c r="S13" s="17">
        <v>0.66623336675788503</v>
      </c>
      <c r="T13" s="17">
        <v>0.65838804897605296</v>
      </c>
      <c r="U13" s="17">
        <v>0.58725714037871801</v>
      </c>
      <c r="V13" s="17">
        <v>0.62911495077789503</v>
      </c>
      <c r="W13" s="17">
        <v>0.70284748297691002</v>
      </c>
      <c r="X13" s="17">
        <v>0.66724175256390805</v>
      </c>
      <c r="Y13" s="17">
        <v>0.67427809988117104</v>
      </c>
      <c r="Z13" s="17">
        <v>0.65767796484221197</v>
      </c>
      <c r="AA13" s="17">
        <v>0.70697712527095902</v>
      </c>
      <c r="AB13" s="17">
        <v>0.65969958676434004</v>
      </c>
      <c r="AC13" s="17">
        <v>0.65288755422816902</v>
      </c>
      <c r="AD13" s="17">
        <v>0.81300625801820103</v>
      </c>
      <c r="AE13" s="17"/>
      <c r="AF13" s="17">
        <v>0.58304809575479499</v>
      </c>
      <c r="AG13" s="17">
        <v>0.67415947362374296</v>
      </c>
      <c r="AH13" s="17">
        <v>0.76674473854626501</v>
      </c>
      <c r="AI13" s="17"/>
      <c r="AJ13" s="17">
        <v>0.56503134757484197</v>
      </c>
      <c r="AK13" s="17">
        <v>0.73351597640743305</v>
      </c>
      <c r="AL13" s="17">
        <v>0.57236537316170599</v>
      </c>
      <c r="AM13" s="17">
        <v>0.47323662948626599</v>
      </c>
      <c r="AN13" s="17">
        <v>0.78932662995807301</v>
      </c>
      <c r="AO13" s="17"/>
      <c r="AP13" s="17">
        <v>0.54944322274591795</v>
      </c>
      <c r="AQ13" s="17">
        <v>0.75112957529026303</v>
      </c>
      <c r="AR13" s="17">
        <v>0.598035765954256</v>
      </c>
      <c r="AS13" s="17">
        <v>0.524001739180463</v>
      </c>
      <c r="AT13" s="17">
        <v>0.67563983136439698</v>
      </c>
      <c r="AU13" s="17"/>
      <c r="AV13" s="17">
        <v>0.67010984555379804</v>
      </c>
      <c r="AW13" s="17">
        <v>0.70646567638952595</v>
      </c>
      <c r="AX13" s="17">
        <v>0.66064323869913699</v>
      </c>
      <c r="AY13" s="17">
        <v>0.64769486247653696</v>
      </c>
      <c r="AZ13" s="17">
        <v>0.53968206560402399</v>
      </c>
    </row>
    <row r="14" spans="2:52">
      <c r="B14" t="s">
        <v>71</v>
      </c>
      <c r="C14" s="17">
        <v>0.58099125424991604</v>
      </c>
      <c r="D14" s="17">
        <v>0.52162227223184399</v>
      </c>
      <c r="E14" s="17">
        <v>0.63848518252714004</v>
      </c>
      <c r="F14" s="17"/>
      <c r="G14" s="17">
        <v>0.4843477504714</v>
      </c>
      <c r="H14" s="17">
        <v>0.50464872897567603</v>
      </c>
      <c r="I14" s="17">
        <v>0.57828324429381806</v>
      </c>
      <c r="J14" s="17">
        <v>0.59488334223586004</v>
      </c>
      <c r="K14" s="17">
        <v>0.60544847997488205</v>
      </c>
      <c r="L14" s="17">
        <v>0.682065516630322</v>
      </c>
      <c r="M14" s="17"/>
      <c r="N14" s="17">
        <v>0.57108884795947501</v>
      </c>
      <c r="O14" s="17">
        <v>0.59888941624412895</v>
      </c>
      <c r="P14" s="17">
        <v>0.56307227951762495</v>
      </c>
      <c r="Q14" s="17">
        <v>0.58977358061233898</v>
      </c>
      <c r="R14" s="17"/>
      <c r="S14" s="17">
        <v>0.42735996208018301</v>
      </c>
      <c r="T14" s="17">
        <v>0.61510195731856598</v>
      </c>
      <c r="U14" s="17">
        <v>0.64358406642203703</v>
      </c>
      <c r="V14" s="17">
        <v>0.58919386148050501</v>
      </c>
      <c r="W14" s="17">
        <v>0.60222955523588295</v>
      </c>
      <c r="X14" s="17">
        <v>0.54823971886410405</v>
      </c>
      <c r="Y14" s="17">
        <v>0.58275147540626204</v>
      </c>
      <c r="Z14" s="17">
        <v>0.555657094470555</v>
      </c>
      <c r="AA14" s="17">
        <v>0.59893193883115303</v>
      </c>
      <c r="AB14" s="17">
        <v>0.644301843555246</v>
      </c>
      <c r="AC14" s="17">
        <v>0.63253031847138896</v>
      </c>
      <c r="AD14" s="17">
        <v>0.69476555642405202</v>
      </c>
      <c r="AE14" s="17"/>
      <c r="AF14" s="17">
        <v>0.55072195014365799</v>
      </c>
      <c r="AG14" s="17">
        <v>0.62312337960431696</v>
      </c>
      <c r="AH14" s="17">
        <v>0.53824110424870797</v>
      </c>
      <c r="AI14" s="17"/>
      <c r="AJ14" s="17">
        <v>0.55369593864031097</v>
      </c>
      <c r="AK14" s="17">
        <v>0.60984010972426705</v>
      </c>
      <c r="AL14" s="17">
        <v>0.60709465822117803</v>
      </c>
      <c r="AM14" s="17">
        <v>0.46415282280432102</v>
      </c>
      <c r="AN14" s="17">
        <v>0.55415039541396605</v>
      </c>
      <c r="AO14" s="17"/>
      <c r="AP14" s="17">
        <v>0.51761528800594503</v>
      </c>
      <c r="AQ14" s="17">
        <v>0.62362953165010304</v>
      </c>
      <c r="AR14" s="17">
        <v>0.62595174739562698</v>
      </c>
      <c r="AS14" s="17">
        <v>0.47752782241130998</v>
      </c>
      <c r="AT14" s="17">
        <v>0.59643088814342604</v>
      </c>
      <c r="AU14" s="17"/>
      <c r="AV14" s="17">
        <v>0.59020566758820503</v>
      </c>
      <c r="AW14" s="17">
        <v>0.59992885471361201</v>
      </c>
      <c r="AX14" s="17">
        <v>0.57684990206384501</v>
      </c>
      <c r="AY14" s="17">
        <v>0.55101808498898996</v>
      </c>
      <c r="AZ14" s="17">
        <v>0.492890416045205</v>
      </c>
    </row>
    <row r="15" spans="2:52">
      <c r="B15" t="s">
        <v>72</v>
      </c>
      <c r="C15" s="17">
        <v>0.376072558504781</v>
      </c>
      <c r="D15" s="17">
        <v>0.38916389031600102</v>
      </c>
      <c r="E15" s="17">
        <v>0.36321943472226098</v>
      </c>
      <c r="F15" s="17"/>
      <c r="G15" s="17">
        <v>0.34667802193626801</v>
      </c>
      <c r="H15" s="17">
        <v>0.39781904084660002</v>
      </c>
      <c r="I15" s="17">
        <v>0.367231909058372</v>
      </c>
      <c r="J15" s="17">
        <v>0.36224590911156701</v>
      </c>
      <c r="K15" s="17">
        <v>0.38221727514169401</v>
      </c>
      <c r="L15" s="17">
        <v>0.39218834344175102</v>
      </c>
      <c r="M15" s="17"/>
      <c r="N15" s="17">
        <v>0.440828602463264</v>
      </c>
      <c r="O15" s="17">
        <v>0.39246943397299899</v>
      </c>
      <c r="P15" s="17">
        <v>0.33052571413731602</v>
      </c>
      <c r="Q15" s="17">
        <v>0.33253257402367498</v>
      </c>
      <c r="R15" s="17"/>
      <c r="S15" s="17">
        <v>0.40136005490062898</v>
      </c>
      <c r="T15" s="17">
        <v>0.382624254403575</v>
      </c>
      <c r="U15" s="17">
        <v>0.38515311396310498</v>
      </c>
      <c r="V15" s="17">
        <v>0.341808420911071</v>
      </c>
      <c r="W15" s="17">
        <v>0.329491992990743</v>
      </c>
      <c r="X15" s="17">
        <v>0.34542861943139203</v>
      </c>
      <c r="Y15" s="17">
        <v>0.356044786741741</v>
      </c>
      <c r="Z15" s="17">
        <v>0.386197463487225</v>
      </c>
      <c r="AA15" s="17">
        <v>0.37214846030602799</v>
      </c>
      <c r="AB15" s="17">
        <v>0.43794123520891198</v>
      </c>
      <c r="AC15" s="17">
        <v>0.35872992498043899</v>
      </c>
      <c r="AD15" s="17">
        <v>0.40648341549065198</v>
      </c>
      <c r="AE15" s="17"/>
      <c r="AF15" s="17">
        <v>0.34963084960359098</v>
      </c>
      <c r="AG15" s="17">
        <v>0.41360569194689001</v>
      </c>
      <c r="AH15" s="17">
        <v>0.35195719473891302</v>
      </c>
      <c r="AI15" s="17"/>
      <c r="AJ15" s="17">
        <v>0.37945974087833401</v>
      </c>
      <c r="AK15" s="17">
        <v>0.385180395805303</v>
      </c>
      <c r="AL15" s="17">
        <v>0.417715872629981</v>
      </c>
      <c r="AM15" s="17">
        <v>0.286488195160714</v>
      </c>
      <c r="AN15" s="17">
        <v>0.33487511555975902</v>
      </c>
      <c r="AO15" s="17"/>
      <c r="AP15" s="17">
        <v>0.397646775168779</v>
      </c>
      <c r="AQ15" s="17">
        <v>0.39718095178903801</v>
      </c>
      <c r="AR15" s="17">
        <v>0.39955046745543399</v>
      </c>
      <c r="AS15" s="17">
        <v>0.31414240402632898</v>
      </c>
      <c r="AT15" s="17">
        <v>0.37369504874415599</v>
      </c>
      <c r="AU15" s="17"/>
      <c r="AV15" s="17">
        <v>0.34022907807182301</v>
      </c>
      <c r="AW15" s="17">
        <v>0.36570187349567301</v>
      </c>
      <c r="AX15" s="17">
        <v>0.432028582973155</v>
      </c>
      <c r="AY15" s="17">
        <v>0.42091351361253798</v>
      </c>
      <c r="AZ15" s="17">
        <v>0.354771778439671</v>
      </c>
    </row>
    <row r="16" spans="2:52">
      <c r="B16" t="s">
        <v>73</v>
      </c>
      <c r="C16" s="17">
        <v>0.32646013454202699</v>
      </c>
      <c r="D16" s="17">
        <v>0.34200612589967799</v>
      </c>
      <c r="E16" s="17">
        <v>0.31293005869163398</v>
      </c>
      <c r="F16" s="17"/>
      <c r="G16" s="17">
        <v>0.16187319914387599</v>
      </c>
      <c r="H16" s="17">
        <v>0.22469805525365899</v>
      </c>
      <c r="I16" s="17">
        <v>0.27424873813525003</v>
      </c>
      <c r="J16" s="17">
        <v>0.34686910066542498</v>
      </c>
      <c r="K16" s="17">
        <v>0.42304034741908803</v>
      </c>
      <c r="L16" s="17">
        <v>0.48008950264985001</v>
      </c>
      <c r="M16" s="17"/>
      <c r="N16" s="17">
        <v>0.27815588212636799</v>
      </c>
      <c r="O16" s="17">
        <v>0.32252852488614803</v>
      </c>
      <c r="P16" s="17">
        <v>0.35444372896014997</v>
      </c>
      <c r="Q16" s="17">
        <v>0.35799790686518701</v>
      </c>
      <c r="R16" s="17"/>
      <c r="S16" s="17">
        <v>0.22016058699112501</v>
      </c>
      <c r="T16" s="17">
        <v>0.34735246844828899</v>
      </c>
      <c r="U16" s="17">
        <v>0.323815294939853</v>
      </c>
      <c r="V16" s="17">
        <v>0.40966268217003698</v>
      </c>
      <c r="W16" s="17">
        <v>0.38703132343311197</v>
      </c>
      <c r="X16" s="17">
        <v>0.31017343151131799</v>
      </c>
      <c r="Y16" s="17">
        <v>0.36204396443581799</v>
      </c>
      <c r="Z16" s="17">
        <v>0.39665922664835201</v>
      </c>
      <c r="AA16" s="17">
        <v>0.35235524252261902</v>
      </c>
      <c r="AB16" s="17">
        <v>0.266455419982502</v>
      </c>
      <c r="AC16" s="17">
        <v>0.31886582776961903</v>
      </c>
      <c r="AD16" s="17">
        <v>0.30616885461508597</v>
      </c>
      <c r="AE16" s="17"/>
      <c r="AF16" s="17">
        <v>0.55684552044166102</v>
      </c>
      <c r="AG16" s="17">
        <v>0.19543993662866899</v>
      </c>
      <c r="AH16" s="17">
        <v>0.28373338986917701</v>
      </c>
      <c r="AI16" s="17"/>
      <c r="AJ16" s="17">
        <v>0.51955258678786698</v>
      </c>
      <c r="AK16" s="17">
        <v>0.19060855076706501</v>
      </c>
      <c r="AL16" s="17">
        <v>0.13481903207214199</v>
      </c>
      <c r="AM16" s="17">
        <v>0.76275030923244802</v>
      </c>
      <c r="AN16" s="17">
        <v>0.32094584576989299</v>
      </c>
      <c r="AO16" s="17"/>
      <c r="AP16" s="17">
        <v>0.46418029716484099</v>
      </c>
      <c r="AQ16" s="17">
        <v>0.19767151531166399</v>
      </c>
      <c r="AR16" s="17">
        <v>0.19178620632285401</v>
      </c>
      <c r="AS16" s="17">
        <v>0.74914765516414905</v>
      </c>
      <c r="AT16" s="17">
        <v>0.33704687750102402</v>
      </c>
      <c r="AU16" s="17"/>
      <c r="AV16" s="17">
        <v>0.43987146373942498</v>
      </c>
      <c r="AW16" s="17">
        <v>0.308724307174708</v>
      </c>
      <c r="AX16" s="17">
        <v>0.235237396067704</v>
      </c>
      <c r="AY16" s="17">
        <v>0.20950832140899101</v>
      </c>
      <c r="AZ16" s="17">
        <v>0.22448915817329701</v>
      </c>
    </row>
    <row r="17" spans="2:52">
      <c r="B17" t="s">
        <v>74</v>
      </c>
      <c r="C17" s="17">
        <v>0.182034550046827</v>
      </c>
      <c r="D17" s="17">
        <v>0.17288023872932701</v>
      </c>
      <c r="E17" s="17">
        <v>0.19048399679195099</v>
      </c>
      <c r="F17" s="17"/>
      <c r="G17" s="17">
        <v>0.20776920904975901</v>
      </c>
      <c r="H17" s="17">
        <v>0.179627850977436</v>
      </c>
      <c r="I17" s="17">
        <v>0.15556674986720401</v>
      </c>
      <c r="J17" s="17">
        <v>0.16286597733539501</v>
      </c>
      <c r="K17" s="17">
        <v>0.20432171994690301</v>
      </c>
      <c r="L17" s="17">
        <v>0.18905902382704801</v>
      </c>
      <c r="M17" s="17"/>
      <c r="N17" s="17">
        <v>0.21793057350966499</v>
      </c>
      <c r="O17" s="17">
        <v>0.177747057791864</v>
      </c>
      <c r="P17" s="17">
        <v>0.155801856931091</v>
      </c>
      <c r="Q17" s="17">
        <v>0.169088883089904</v>
      </c>
      <c r="R17" s="17"/>
      <c r="S17" s="17">
        <v>0.170969343934645</v>
      </c>
      <c r="T17" s="17">
        <v>0.19679298785940399</v>
      </c>
      <c r="U17" s="17">
        <v>0.21787449838278899</v>
      </c>
      <c r="V17" s="17">
        <v>0.17708879191968799</v>
      </c>
      <c r="W17" s="17">
        <v>0.18022939480657599</v>
      </c>
      <c r="X17" s="17">
        <v>0.18522289753660801</v>
      </c>
      <c r="Y17" s="17">
        <v>0.15875995552219899</v>
      </c>
      <c r="Z17" s="17">
        <v>0.172011267209883</v>
      </c>
      <c r="AA17" s="17">
        <v>0.15678792798823901</v>
      </c>
      <c r="AB17" s="17">
        <v>0.20168198391370201</v>
      </c>
      <c r="AC17" s="17">
        <v>0.197759605524923</v>
      </c>
      <c r="AD17" s="17">
        <v>0.16648452372362399</v>
      </c>
      <c r="AE17" s="17"/>
      <c r="AF17" s="17">
        <v>0.12552092277901</v>
      </c>
      <c r="AG17" s="17">
        <v>0.22788523946049599</v>
      </c>
      <c r="AH17" s="17">
        <v>0.16678506893105499</v>
      </c>
      <c r="AI17" s="17"/>
      <c r="AJ17" s="17">
        <v>0.13858373320376399</v>
      </c>
      <c r="AK17" s="17">
        <v>0.200957262235583</v>
      </c>
      <c r="AL17" s="17">
        <v>0.29913024133777</v>
      </c>
      <c r="AM17" s="17">
        <v>0.11039097599961201</v>
      </c>
      <c r="AN17" s="17">
        <v>0.17227151879182201</v>
      </c>
      <c r="AO17" s="17"/>
      <c r="AP17" s="17">
        <v>0.164305786876624</v>
      </c>
      <c r="AQ17" s="17">
        <v>0.19543074230723201</v>
      </c>
      <c r="AR17" s="17">
        <v>0.28179385320323902</v>
      </c>
      <c r="AS17" s="17">
        <v>5.9148867112039101E-2</v>
      </c>
      <c r="AT17" s="17">
        <v>0.13724729955359799</v>
      </c>
      <c r="AU17" s="17"/>
      <c r="AV17" s="17">
        <v>0.141277494386055</v>
      </c>
      <c r="AW17" s="17">
        <v>0.18201242227217301</v>
      </c>
      <c r="AX17" s="17">
        <v>0.21348286956705401</v>
      </c>
      <c r="AY17" s="17">
        <v>0.26177587599660401</v>
      </c>
      <c r="AZ17" s="17">
        <v>0.15264584685459101</v>
      </c>
    </row>
    <row r="18" spans="2:52">
      <c r="B18" t="s">
        <v>75</v>
      </c>
      <c r="C18" s="17">
        <v>0.16884141105574399</v>
      </c>
      <c r="D18" s="17">
        <v>0.17506290610458899</v>
      </c>
      <c r="E18" s="17">
        <v>0.163379180703488</v>
      </c>
      <c r="F18" s="17"/>
      <c r="G18" s="17">
        <v>0.24054947724421299</v>
      </c>
      <c r="H18" s="17">
        <v>0.22388193008313401</v>
      </c>
      <c r="I18" s="17">
        <v>0.179048170044144</v>
      </c>
      <c r="J18" s="17">
        <v>0.13714193437484601</v>
      </c>
      <c r="K18" s="17">
        <v>0.140043922800622</v>
      </c>
      <c r="L18" s="17">
        <v>0.113003102223283</v>
      </c>
      <c r="M18" s="17"/>
      <c r="N18" s="17">
        <v>0.15760561333808701</v>
      </c>
      <c r="O18" s="17">
        <v>0.15972597131522101</v>
      </c>
      <c r="P18" s="17">
        <v>0.17771067514450301</v>
      </c>
      <c r="Q18" s="17">
        <v>0.183709615314671</v>
      </c>
      <c r="R18" s="17"/>
      <c r="S18" s="17">
        <v>0.22708470796289501</v>
      </c>
      <c r="T18" s="17">
        <v>0.173854835913512</v>
      </c>
      <c r="U18" s="17">
        <v>0.16656737121592</v>
      </c>
      <c r="V18" s="17">
        <v>0.15846572493001801</v>
      </c>
      <c r="W18" s="17">
        <v>0.12637570375212001</v>
      </c>
      <c r="X18" s="17">
        <v>0.14988911996242399</v>
      </c>
      <c r="Y18" s="17">
        <v>0.14919834595422601</v>
      </c>
      <c r="Z18" s="17">
        <v>0.19168807783674499</v>
      </c>
      <c r="AA18" s="17">
        <v>0.169090585224763</v>
      </c>
      <c r="AB18" s="17">
        <v>0.16524892727016899</v>
      </c>
      <c r="AC18" s="17">
        <v>0.122599204902801</v>
      </c>
      <c r="AD18" s="17">
        <v>0.17731345793539499</v>
      </c>
      <c r="AE18" s="17"/>
      <c r="AF18" s="17">
        <v>0.12416175228648201</v>
      </c>
      <c r="AG18" s="17">
        <v>0.17640309263933299</v>
      </c>
      <c r="AH18" s="17">
        <v>0.19093520401501701</v>
      </c>
      <c r="AI18" s="17"/>
      <c r="AJ18" s="17">
        <v>0.112387655101947</v>
      </c>
      <c r="AK18" s="17">
        <v>0.20610073910813301</v>
      </c>
      <c r="AL18" s="17">
        <v>0.17507614575046701</v>
      </c>
      <c r="AM18" s="17">
        <v>9.4836708600201394E-2</v>
      </c>
      <c r="AN18" s="17">
        <v>0.20883502598650999</v>
      </c>
      <c r="AO18" s="17"/>
      <c r="AP18" s="17">
        <v>0.11089185304311699</v>
      </c>
      <c r="AQ18" s="17">
        <v>0.19228057793745601</v>
      </c>
      <c r="AR18" s="17">
        <v>0.235190095298899</v>
      </c>
      <c r="AS18" s="17">
        <v>0.12296454866531099</v>
      </c>
      <c r="AT18" s="17">
        <v>0.14564279309497999</v>
      </c>
      <c r="AU18" s="17"/>
      <c r="AV18" s="17">
        <v>0.14792620321870101</v>
      </c>
      <c r="AW18" s="17">
        <v>0.17451954145024101</v>
      </c>
      <c r="AX18" s="17">
        <v>0.186266565296727</v>
      </c>
      <c r="AY18" s="17">
        <v>0.177389992036632</v>
      </c>
      <c r="AZ18" s="17">
        <v>0.160132248558916</v>
      </c>
    </row>
    <row r="19" spans="2:52">
      <c r="B19" t="s">
        <v>76</v>
      </c>
      <c r="C19" s="17">
        <v>0.16701469564088001</v>
      </c>
      <c r="D19" s="17">
        <v>0.17061972402772899</v>
      </c>
      <c r="E19" s="17">
        <v>0.164093242217457</v>
      </c>
      <c r="F19" s="17"/>
      <c r="G19" s="17">
        <v>0.237985953273987</v>
      </c>
      <c r="H19" s="17">
        <v>0.162790198844494</v>
      </c>
      <c r="I19" s="17">
        <v>0.14510364891022201</v>
      </c>
      <c r="J19" s="17">
        <v>0.18957648323335299</v>
      </c>
      <c r="K19" s="17">
        <v>0.158096786380414</v>
      </c>
      <c r="L19" s="17">
        <v>0.128773852801468</v>
      </c>
      <c r="M19" s="17"/>
      <c r="N19" s="17">
        <v>0.15111134088893</v>
      </c>
      <c r="O19" s="17">
        <v>0.15247680818034301</v>
      </c>
      <c r="P19" s="17">
        <v>0.20755299721956599</v>
      </c>
      <c r="Q19" s="17">
        <v>0.16464998305294001</v>
      </c>
      <c r="R19" s="17"/>
      <c r="S19" s="17">
        <v>0.220814398747536</v>
      </c>
      <c r="T19" s="17">
        <v>0.194017070440622</v>
      </c>
      <c r="U19" s="17">
        <v>0.124286911193842</v>
      </c>
      <c r="V19" s="17">
        <v>0.16508848557966199</v>
      </c>
      <c r="W19" s="17">
        <v>0.175454207902383</v>
      </c>
      <c r="X19" s="17">
        <v>0.20078071153079</v>
      </c>
      <c r="Y19" s="17">
        <v>0.168623498098043</v>
      </c>
      <c r="Z19" s="17">
        <v>0.14417191372568899</v>
      </c>
      <c r="AA19" s="17">
        <v>0.17510731942723801</v>
      </c>
      <c r="AB19" s="17">
        <v>9.1542516269923199E-2</v>
      </c>
      <c r="AC19" s="17">
        <v>0.10940942533546</v>
      </c>
      <c r="AD19" s="17">
        <v>0.116583853208909</v>
      </c>
      <c r="AE19" s="17"/>
      <c r="AF19" s="17">
        <v>0.18000232612183101</v>
      </c>
      <c r="AG19" s="17">
        <v>0.136877790618564</v>
      </c>
      <c r="AH19" s="17">
        <v>0.188309194692453</v>
      </c>
      <c r="AI19" s="17"/>
      <c r="AJ19" s="17">
        <v>0.192442826940769</v>
      </c>
      <c r="AK19" s="17">
        <v>0.150274901518268</v>
      </c>
      <c r="AL19" s="17">
        <v>0.12952378255876801</v>
      </c>
      <c r="AM19" s="17">
        <v>0.28420031607107199</v>
      </c>
      <c r="AN19" s="17">
        <v>0.16939891431944501</v>
      </c>
      <c r="AO19" s="17"/>
      <c r="AP19" s="17">
        <v>0.18101395844305501</v>
      </c>
      <c r="AQ19" s="17">
        <v>0.135570507750052</v>
      </c>
      <c r="AR19" s="17">
        <v>0.16313117164226401</v>
      </c>
      <c r="AS19" s="17">
        <v>0.25607637034619302</v>
      </c>
      <c r="AT19" s="17">
        <v>0.19848938051071</v>
      </c>
      <c r="AU19" s="17"/>
      <c r="AV19" s="17">
        <v>0.179407634296361</v>
      </c>
      <c r="AW19" s="17">
        <v>0.17100028730806899</v>
      </c>
      <c r="AX19" s="17">
        <v>0.15137583503017801</v>
      </c>
      <c r="AY19" s="17">
        <v>0.138546051662324</v>
      </c>
      <c r="AZ19" s="17">
        <v>0.18955626230209699</v>
      </c>
    </row>
    <row r="20" spans="2:52">
      <c r="B20" t="s">
        <v>77</v>
      </c>
      <c r="C20" s="17">
        <v>0.14290027698805599</v>
      </c>
      <c r="D20" s="17">
        <v>0.15424570516557001</v>
      </c>
      <c r="E20" s="17">
        <v>0.13273151665400601</v>
      </c>
      <c r="F20" s="17"/>
      <c r="G20" s="17">
        <v>0.22555646958157</v>
      </c>
      <c r="H20" s="17">
        <v>0.20928683174735099</v>
      </c>
      <c r="I20" s="17">
        <v>0.15917406942458101</v>
      </c>
      <c r="J20" s="17">
        <v>0.12041750138674601</v>
      </c>
      <c r="K20" s="17">
        <v>6.3078211666621906E-2</v>
      </c>
      <c r="L20" s="17">
        <v>9.2348227201935307E-2</v>
      </c>
      <c r="M20" s="17"/>
      <c r="N20" s="17">
        <v>0.15659921789598799</v>
      </c>
      <c r="O20" s="17">
        <v>0.15358119500531001</v>
      </c>
      <c r="P20" s="17">
        <v>0.15451651261562899</v>
      </c>
      <c r="Q20" s="17">
        <v>0.10752282544998699</v>
      </c>
      <c r="R20" s="17"/>
      <c r="S20" s="17">
        <v>0.174171290330314</v>
      </c>
      <c r="T20" s="17">
        <v>0.13017859341742799</v>
      </c>
      <c r="U20" s="17">
        <v>0.12060959095997199</v>
      </c>
      <c r="V20" s="17">
        <v>0.122602349042949</v>
      </c>
      <c r="W20" s="17">
        <v>0.13448013150750601</v>
      </c>
      <c r="X20" s="17">
        <v>0.14193438793729499</v>
      </c>
      <c r="Y20" s="17">
        <v>0.16770532855619499</v>
      </c>
      <c r="Z20" s="17">
        <v>0.174302303743815</v>
      </c>
      <c r="AA20" s="17">
        <v>0.13440821812588499</v>
      </c>
      <c r="AB20" s="17">
        <v>0.140844540381795</v>
      </c>
      <c r="AC20" s="17">
        <v>0.111531464086486</v>
      </c>
      <c r="AD20" s="17">
        <v>0.17654979027142401</v>
      </c>
      <c r="AE20" s="17"/>
      <c r="AF20" s="17">
        <v>0.11158657713148901</v>
      </c>
      <c r="AG20" s="17">
        <v>0.13707723240375899</v>
      </c>
      <c r="AH20" s="17">
        <v>0.18280119823996199</v>
      </c>
      <c r="AI20" s="17"/>
      <c r="AJ20" s="17">
        <v>0.144239777624564</v>
      </c>
      <c r="AK20" s="17">
        <v>0.143531106397322</v>
      </c>
      <c r="AL20" s="17">
        <v>0.11151496226964</v>
      </c>
      <c r="AM20" s="17">
        <v>6.7166408589493701E-2</v>
      </c>
      <c r="AN20" s="17">
        <v>0.16269298742993099</v>
      </c>
      <c r="AO20" s="17"/>
      <c r="AP20" s="17">
        <v>0.152000707907712</v>
      </c>
      <c r="AQ20" s="17">
        <v>0.15785554264540799</v>
      </c>
      <c r="AR20" s="17">
        <v>0.10090503910982</v>
      </c>
      <c r="AS20" s="17">
        <v>0.12014553338647201</v>
      </c>
      <c r="AT20" s="17">
        <v>0.13612295197788399</v>
      </c>
      <c r="AU20" s="17"/>
      <c r="AV20" s="17">
        <v>9.9144686430510401E-2</v>
      </c>
      <c r="AW20" s="17">
        <v>0.14383555843993601</v>
      </c>
      <c r="AX20" s="17">
        <v>0.17322715032495001</v>
      </c>
      <c r="AY20" s="17">
        <v>0.181738023618842</v>
      </c>
      <c r="AZ20" s="17">
        <v>0.226291286327018</v>
      </c>
    </row>
    <row r="21" spans="2:52">
      <c r="B21" t="s">
        <v>78</v>
      </c>
      <c r="C21" s="17">
        <v>0.11687973482476401</v>
      </c>
      <c r="D21" s="17">
        <v>0.140143006436626</v>
      </c>
      <c r="E21" s="17">
        <v>9.3443276134442296E-2</v>
      </c>
      <c r="F21" s="17"/>
      <c r="G21" s="17">
        <v>0.117292129694411</v>
      </c>
      <c r="H21" s="17">
        <v>0.13338009788577401</v>
      </c>
      <c r="I21" s="17">
        <v>0.13801662753090299</v>
      </c>
      <c r="J21" s="17">
        <v>0.113205090465541</v>
      </c>
      <c r="K21" s="17">
        <v>0.111979336083449</v>
      </c>
      <c r="L21" s="17">
        <v>9.2191852113521502E-2</v>
      </c>
      <c r="M21" s="17"/>
      <c r="N21" s="17">
        <v>0.130429594140268</v>
      </c>
      <c r="O21" s="17">
        <v>0.12789366044132899</v>
      </c>
      <c r="P21" s="17">
        <v>0.116925338105851</v>
      </c>
      <c r="Q21" s="17">
        <v>9.0111325747052204E-2</v>
      </c>
      <c r="R21" s="17"/>
      <c r="S21" s="17">
        <v>0.165296275710998</v>
      </c>
      <c r="T21" s="17">
        <v>0.11329239901570499</v>
      </c>
      <c r="U21" s="17">
        <v>0.131394391747339</v>
      </c>
      <c r="V21" s="17">
        <v>8.66714476987369E-2</v>
      </c>
      <c r="W21" s="17">
        <v>0.11936363456084099</v>
      </c>
      <c r="X21" s="17">
        <v>0.102546570321222</v>
      </c>
      <c r="Y21" s="17">
        <v>7.2876813304126195E-2</v>
      </c>
      <c r="Z21" s="17">
        <v>8.9360064581298596E-2</v>
      </c>
      <c r="AA21" s="17">
        <v>0.109039346890549</v>
      </c>
      <c r="AB21" s="17">
        <v>0.14612683791803699</v>
      </c>
      <c r="AC21" s="17">
        <v>0.102723312787025</v>
      </c>
      <c r="AD21" s="17">
        <v>0.114254083898676</v>
      </c>
      <c r="AE21" s="17"/>
      <c r="AF21" s="17">
        <v>5.2442606884072498E-2</v>
      </c>
      <c r="AG21" s="17">
        <v>0.185035581122974</v>
      </c>
      <c r="AH21" s="17">
        <v>9.2588587595252694E-2</v>
      </c>
      <c r="AI21" s="17"/>
      <c r="AJ21" s="17">
        <v>6.8675237901204195E-2</v>
      </c>
      <c r="AK21" s="17">
        <v>0.14434665665302401</v>
      </c>
      <c r="AL21" s="17">
        <v>0.23600115488964901</v>
      </c>
      <c r="AM21" s="17">
        <v>0.111280482077125</v>
      </c>
      <c r="AN21" s="17">
        <v>9.4876781067694399E-2</v>
      </c>
      <c r="AO21" s="17"/>
      <c r="AP21" s="17">
        <v>8.45340129851887E-2</v>
      </c>
      <c r="AQ21" s="17">
        <v>0.138571278204458</v>
      </c>
      <c r="AR21" s="17">
        <v>0.17619837774595501</v>
      </c>
      <c r="AS21" s="17">
        <v>4.5578166195435602E-2</v>
      </c>
      <c r="AT21" s="17">
        <v>8.6224443499465495E-2</v>
      </c>
      <c r="AU21" s="17"/>
      <c r="AV21" s="17">
        <v>9.4039172770148102E-2</v>
      </c>
      <c r="AW21" s="17">
        <v>9.7496831167560805E-2</v>
      </c>
      <c r="AX21" s="17">
        <v>0.136872712527389</v>
      </c>
      <c r="AY21" s="17">
        <v>0.153184143493201</v>
      </c>
      <c r="AZ21" s="17">
        <v>0.227892734878053</v>
      </c>
    </row>
    <row r="22" spans="2:52">
      <c r="B22" t="s">
        <v>79</v>
      </c>
      <c r="C22" s="17">
        <v>8.0652167256181004E-2</v>
      </c>
      <c r="D22" s="17">
        <v>7.2840298746171303E-2</v>
      </c>
      <c r="E22" s="17">
        <v>8.8779305490745905E-2</v>
      </c>
      <c r="F22" s="17"/>
      <c r="G22" s="17">
        <v>6.7847490401330895E-2</v>
      </c>
      <c r="H22" s="17">
        <v>6.8516105373393393E-2</v>
      </c>
      <c r="I22" s="17">
        <v>7.7898354866625594E-2</v>
      </c>
      <c r="J22" s="17">
        <v>8.0950789365730094E-2</v>
      </c>
      <c r="K22" s="17">
        <v>7.7425956625378503E-2</v>
      </c>
      <c r="L22" s="17">
        <v>0.10323910722617299</v>
      </c>
      <c r="M22" s="17"/>
      <c r="N22" s="17">
        <v>9.1650459582994004E-2</v>
      </c>
      <c r="O22" s="17">
        <v>8.5280671279367906E-2</v>
      </c>
      <c r="P22" s="17">
        <v>8.1465720185573298E-2</v>
      </c>
      <c r="Q22" s="17">
        <v>6.3221805131005199E-2</v>
      </c>
      <c r="R22" s="17"/>
      <c r="S22" s="17">
        <v>8.0726129653402007E-2</v>
      </c>
      <c r="T22" s="17">
        <v>7.1031806697591002E-2</v>
      </c>
      <c r="U22" s="17">
        <v>9.6794502873569305E-2</v>
      </c>
      <c r="V22" s="17">
        <v>9.1283053825539806E-2</v>
      </c>
      <c r="W22" s="17">
        <v>8.5632393536975507E-2</v>
      </c>
      <c r="X22" s="17">
        <v>7.07365974425153E-2</v>
      </c>
      <c r="Y22" s="17">
        <v>9.2319790957822695E-2</v>
      </c>
      <c r="Z22" s="17">
        <v>5.2210205244780497E-2</v>
      </c>
      <c r="AA22" s="17">
        <v>7.7740459848954196E-2</v>
      </c>
      <c r="AB22" s="17">
        <v>7.1590143440438403E-2</v>
      </c>
      <c r="AC22" s="17">
        <v>0.109145618494793</v>
      </c>
      <c r="AD22" s="17">
        <v>6.2363370635953097E-2</v>
      </c>
      <c r="AE22" s="17"/>
      <c r="AF22" s="17">
        <v>0.115894363330341</v>
      </c>
      <c r="AG22" s="17">
        <v>6.7545445001281595E-2</v>
      </c>
      <c r="AH22" s="17">
        <v>6.1313779245599699E-2</v>
      </c>
      <c r="AI22" s="17"/>
      <c r="AJ22" s="17">
        <v>0.10874451687928501</v>
      </c>
      <c r="AK22" s="17">
        <v>6.4564783252118105E-2</v>
      </c>
      <c r="AL22" s="17">
        <v>0.102047231464967</v>
      </c>
      <c r="AM22" s="17">
        <v>0.156240634108855</v>
      </c>
      <c r="AN22" s="17">
        <v>4.0778563957634399E-2</v>
      </c>
      <c r="AO22" s="17"/>
      <c r="AP22" s="17">
        <v>0.115399518329537</v>
      </c>
      <c r="AQ22" s="17">
        <v>5.9251019600919198E-2</v>
      </c>
      <c r="AR22" s="17">
        <v>7.4533424439943499E-2</v>
      </c>
      <c r="AS22" s="17">
        <v>0.107486417314595</v>
      </c>
      <c r="AT22" s="17">
        <v>7.7711768515368596E-2</v>
      </c>
      <c r="AU22" s="17"/>
      <c r="AV22" s="17">
        <v>8.4016945490084399E-2</v>
      </c>
      <c r="AW22" s="17">
        <v>7.6687766477313402E-2</v>
      </c>
      <c r="AX22" s="17">
        <v>6.7462025784030002E-2</v>
      </c>
      <c r="AY22" s="17">
        <v>6.7714774080764303E-2</v>
      </c>
      <c r="AZ22" s="17">
        <v>5.58606577971065E-2</v>
      </c>
    </row>
    <row r="23" spans="2:52">
      <c r="B23" t="s">
        <v>80</v>
      </c>
      <c r="C23" s="17">
        <v>5.9396929320892203E-2</v>
      </c>
      <c r="D23" s="17">
        <v>5.0895567601905001E-2</v>
      </c>
      <c r="E23" s="17">
        <v>6.7163156566849097E-2</v>
      </c>
      <c r="F23" s="17"/>
      <c r="G23" s="17">
        <v>0.11876402491266499</v>
      </c>
      <c r="H23" s="17">
        <v>7.5464480679935095E-2</v>
      </c>
      <c r="I23" s="17">
        <v>6.07630248311197E-2</v>
      </c>
      <c r="J23" s="17">
        <v>4.4036572251749201E-2</v>
      </c>
      <c r="K23" s="17">
        <v>3.8321539066133302E-2</v>
      </c>
      <c r="L23" s="17">
        <v>3.2315313949261702E-2</v>
      </c>
      <c r="M23" s="17"/>
      <c r="N23" s="17">
        <v>7.2156722014130995E-2</v>
      </c>
      <c r="O23" s="17">
        <v>5.0999978874272302E-2</v>
      </c>
      <c r="P23" s="17">
        <v>6.8167987958662302E-2</v>
      </c>
      <c r="Q23" s="17">
        <v>4.73291491133742E-2</v>
      </c>
      <c r="R23" s="17"/>
      <c r="S23" s="17">
        <v>8.4311562075938803E-2</v>
      </c>
      <c r="T23" s="17">
        <v>3.95122280175857E-2</v>
      </c>
      <c r="U23" s="17">
        <v>6.0335055935328903E-2</v>
      </c>
      <c r="V23" s="17">
        <v>6.3608040668676799E-2</v>
      </c>
      <c r="W23" s="17">
        <v>5.8622329293993698E-2</v>
      </c>
      <c r="X23" s="17">
        <v>6.5389085911728401E-2</v>
      </c>
      <c r="Y23" s="17">
        <v>4.2905145185763598E-2</v>
      </c>
      <c r="Z23" s="17">
        <v>5.14956298877483E-2</v>
      </c>
      <c r="AA23" s="17">
        <v>4.9615575652237801E-2</v>
      </c>
      <c r="AB23" s="17">
        <v>6.6685376991924894E-2</v>
      </c>
      <c r="AC23" s="17">
        <v>6.21668912079925E-2</v>
      </c>
      <c r="AD23" s="17">
        <v>6.1891014803193298E-2</v>
      </c>
      <c r="AE23" s="17"/>
      <c r="AF23" s="17">
        <v>4.0766339334011401E-2</v>
      </c>
      <c r="AG23" s="17">
        <v>6.1620119216408899E-2</v>
      </c>
      <c r="AH23" s="17">
        <v>4.7591865232995897E-2</v>
      </c>
      <c r="AI23" s="17"/>
      <c r="AJ23" s="17">
        <v>4.59209577785663E-2</v>
      </c>
      <c r="AK23" s="17">
        <v>6.7375609833408998E-2</v>
      </c>
      <c r="AL23" s="17">
        <v>8.0938344279887803E-2</v>
      </c>
      <c r="AM23" s="17">
        <v>6.1029645608166198E-2</v>
      </c>
      <c r="AN23" s="17">
        <v>4.6116553392332102E-2</v>
      </c>
      <c r="AO23" s="17"/>
      <c r="AP23" s="17">
        <v>4.5363448288413502E-2</v>
      </c>
      <c r="AQ23" s="17">
        <v>7.1496136507654004E-2</v>
      </c>
      <c r="AR23" s="17">
        <v>8.7647935566805502E-2</v>
      </c>
      <c r="AS23" s="17">
        <v>2.0520363847046599E-2</v>
      </c>
      <c r="AT23" s="17">
        <v>5.1830571609966597E-2</v>
      </c>
      <c r="AU23" s="17"/>
      <c r="AV23" s="17">
        <v>4.1031800956527698E-2</v>
      </c>
      <c r="AW23" s="17">
        <v>5.79152688630847E-2</v>
      </c>
      <c r="AX23" s="17">
        <v>7.0148510230253994E-2</v>
      </c>
      <c r="AY23" s="17">
        <v>9.7755832153169894E-2</v>
      </c>
      <c r="AZ23" s="17">
        <v>4.98513962248592E-2</v>
      </c>
    </row>
    <row r="24" spans="2:52">
      <c r="B24" t="s">
        <v>81</v>
      </c>
      <c r="C24" s="17">
        <v>5.8626669509002499E-2</v>
      </c>
      <c r="D24" s="17">
        <v>5.58139300509135E-2</v>
      </c>
      <c r="E24" s="17">
        <v>6.1267145921222399E-2</v>
      </c>
      <c r="F24" s="17"/>
      <c r="G24" s="17">
        <v>0.10379313311282</v>
      </c>
      <c r="H24" s="17">
        <v>8.3790067973572593E-2</v>
      </c>
      <c r="I24" s="17">
        <v>7.3217816041718606E-2</v>
      </c>
      <c r="J24" s="17">
        <v>5.1281612043969298E-2</v>
      </c>
      <c r="K24" s="17">
        <v>3.6740365396113903E-2</v>
      </c>
      <c r="L24" s="17">
        <v>1.68238259759718E-2</v>
      </c>
      <c r="M24" s="17"/>
      <c r="N24" s="17">
        <v>6.4365037659966706E-2</v>
      </c>
      <c r="O24" s="17">
        <v>5.3417652294536801E-2</v>
      </c>
      <c r="P24" s="17">
        <v>4.7795402313223503E-2</v>
      </c>
      <c r="Q24" s="17">
        <v>6.7131071871729397E-2</v>
      </c>
      <c r="R24" s="17"/>
      <c r="S24" s="17">
        <v>8.9798879235182705E-2</v>
      </c>
      <c r="T24" s="17">
        <v>4.60858806812703E-2</v>
      </c>
      <c r="U24" s="17">
        <v>5.17725426329168E-2</v>
      </c>
      <c r="V24" s="17">
        <v>4.1723037652966297E-2</v>
      </c>
      <c r="W24" s="17">
        <v>3.4777746855534399E-2</v>
      </c>
      <c r="X24" s="17">
        <v>6.5554448235392401E-2</v>
      </c>
      <c r="Y24" s="17">
        <v>6.2623083686383793E-2</v>
      </c>
      <c r="Z24" s="17">
        <v>4.5695963372076299E-2</v>
      </c>
      <c r="AA24" s="17">
        <v>5.2192660524211697E-2</v>
      </c>
      <c r="AB24" s="17">
        <v>6.4937494446021607E-2</v>
      </c>
      <c r="AC24" s="17">
        <v>6.7496567970589394E-2</v>
      </c>
      <c r="AD24" s="17">
        <v>6.7817245708505794E-2</v>
      </c>
      <c r="AE24" s="17"/>
      <c r="AF24" s="17">
        <v>3.4339050474511898E-2</v>
      </c>
      <c r="AG24" s="17">
        <v>6.7832514266046098E-2</v>
      </c>
      <c r="AH24" s="17">
        <v>6.9413105391180396E-2</v>
      </c>
      <c r="AI24" s="17"/>
      <c r="AJ24" s="17">
        <v>4.13674946794007E-2</v>
      </c>
      <c r="AK24" s="17">
        <v>7.5561958646870694E-2</v>
      </c>
      <c r="AL24" s="17">
        <v>5.1120337493146699E-2</v>
      </c>
      <c r="AM24" s="17">
        <v>6.3981027821279596E-2</v>
      </c>
      <c r="AN24" s="17">
        <v>4.0783764079348202E-2</v>
      </c>
      <c r="AO24" s="17"/>
      <c r="AP24" s="17">
        <v>4.6171087258395499E-2</v>
      </c>
      <c r="AQ24" s="17">
        <v>7.0249072706919796E-2</v>
      </c>
      <c r="AR24" s="17">
        <v>5.9796925333462002E-2</v>
      </c>
      <c r="AS24" s="17">
        <v>3.8155358123788202E-2</v>
      </c>
      <c r="AT24" s="17">
        <v>3.47687271692039E-2</v>
      </c>
      <c r="AU24" s="17"/>
      <c r="AV24" s="17">
        <v>5.0515410826048997E-2</v>
      </c>
      <c r="AW24" s="17">
        <v>6.1943197135611201E-2</v>
      </c>
      <c r="AX24" s="17">
        <v>6.6426866031363496E-2</v>
      </c>
      <c r="AY24" s="17">
        <v>6.7889026334076799E-2</v>
      </c>
      <c r="AZ24" s="17">
        <v>6.2593625514197601E-2</v>
      </c>
    </row>
    <row r="25" spans="2:52">
      <c r="B25" t="s">
        <v>82</v>
      </c>
      <c r="C25" s="17">
        <v>5.6546087328851198E-2</v>
      </c>
      <c r="D25" s="17">
        <v>7.2983512050931398E-2</v>
      </c>
      <c r="E25" s="17">
        <v>4.0867473722873797E-2</v>
      </c>
      <c r="F25" s="17"/>
      <c r="G25" s="17">
        <v>3.4953411619831301E-2</v>
      </c>
      <c r="H25" s="17">
        <v>3.8371022740462703E-2</v>
      </c>
      <c r="I25" s="17">
        <v>2.8604674053973701E-2</v>
      </c>
      <c r="J25" s="17">
        <v>4.98880929527937E-2</v>
      </c>
      <c r="K25" s="17">
        <v>6.5187415237028395E-2</v>
      </c>
      <c r="L25" s="17">
        <v>0.10811449928733601</v>
      </c>
      <c r="M25" s="17"/>
      <c r="N25" s="17">
        <v>6.0475261240485703E-2</v>
      </c>
      <c r="O25" s="17">
        <v>5.8349374686785499E-2</v>
      </c>
      <c r="P25" s="17">
        <v>4.9664690989049E-2</v>
      </c>
      <c r="Q25" s="17">
        <v>5.6120580942610097E-2</v>
      </c>
      <c r="R25" s="17"/>
      <c r="S25" s="17">
        <v>3.2082363885218901E-2</v>
      </c>
      <c r="T25" s="17">
        <v>5.9088699807801598E-2</v>
      </c>
      <c r="U25" s="17">
        <v>7.4592622336992695E-2</v>
      </c>
      <c r="V25" s="17">
        <v>7.6174121539901496E-2</v>
      </c>
      <c r="W25" s="17">
        <v>5.5042991371004601E-2</v>
      </c>
      <c r="X25" s="17">
        <v>7.4925353636316194E-2</v>
      </c>
      <c r="Y25" s="17">
        <v>5.9717821426933E-2</v>
      </c>
      <c r="Z25" s="17">
        <v>5.0512717660557198E-2</v>
      </c>
      <c r="AA25" s="17">
        <v>4.4869756094390999E-2</v>
      </c>
      <c r="AB25" s="17">
        <v>4.7808032387652397E-2</v>
      </c>
      <c r="AC25" s="17">
        <v>6.6327464763906899E-2</v>
      </c>
      <c r="AD25" s="17">
        <v>5.3358599541231198E-2</v>
      </c>
      <c r="AE25" s="17"/>
      <c r="AF25" s="17">
        <v>9.7375139297917399E-2</v>
      </c>
      <c r="AG25" s="17">
        <v>4.3211259240059897E-2</v>
      </c>
      <c r="AH25" s="17">
        <v>2.45783400151353E-2</v>
      </c>
      <c r="AI25" s="17"/>
      <c r="AJ25" s="17">
        <v>0.10013353677059</v>
      </c>
      <c r="AK25" s="17">
        <v>3.7288644340254098E-2</v>
      </c>
      <c r="AL25" s="17">
        <v>2.6291765649655598E-2</v>
      </c>
      <c r="AM25" s="17">
        <v>0.13399203190596501</v>
      </c>
      <c r="AN25" s="17">
        <v>2.5675193695598501E-2</v>
      </c>
      <c r="AO25" s="17"/>
      <c r="AP25" s="17">
        <v>7.8445575958424399E-2</v>
      </c>
      <c r="AQ25" s="17">
        <v>3.6670454150763303E-2</v>
      </c>
      <c r="AR25" s="17">
        <v>2.4993006348246499E-2</v>
      </c>
      <c r="AS25" s="17">
        <v>0.14153079014902101</v>
      </c>
      <c r="AT25" s="17">
        <v>5.7607767711685201E-2</v>
      </c>
      <c r="AU25" s="17"/>
      <c r="AV25" s="17">
        <v>5.5357374278943501E-2</v>
      </c>
      <c r="AW25" s="17">
        <v>6.1833389630721602E-2</v>
      </c>
      <c r="AX25" s="17">
        <v>4.6487311814003701E-2</v>
      </c>
      <c r="AY25" s="17">
        <v>4.9185491016951001E-2</v>
      </c>
      <c r="AZ25" s="17">
        <v>4.5759154056420802E-2</v>
      </c>
    </row>
    <row r="26" spans="2:52">
      <c r="B26" t="s">
        <v>83</v>
      </c>
      <c r="C26" s="17">
        <v>5.6147826231845499E-2</v>
      </c>
      <c r="D26" s="17">
        <v>6.2628720816413797E-2</v>
      </c>
      <c r="E26" s="17">
        <v>5.0178909453064503E-2</v>
      </c>
      <c r="F26" s="17"/>
      <c r="G26" s="17">
        <v>6.2812452304931696E-2</v>
      </c>
      <c r="H26" s="17">
        <v>5.9068701644332401E-2</v>
      </c>
      <c r="I26" s="17">
        <v>7.2790601471021996E-2</v>
      </c>
      <c r="J26" s="17">
        <v>4.6009882408859198E-2</v>
      </c>
      <c r="K26" s="17">
        <v>5.8352241788617198E-2</v>
      </c>
      <c r="L26" s="17">
        <v>4.2525051676410901E-2</v>
      </c>
      <c r="M26" s="17"/>
      <c r="N26" s="17">
        <v>5.6269173533680897E-2</v>
      </c>
      <c r="O26" s="17">
        <v>4.78709437714386E-2</v>
      </c>
      <c r="P26" s="17">
        <v>6.6180002449646003E-2</v>
      </c>
      <c r="Q26" s="17">
        <v>5.6460160996195601E-2</v>
      </c>
      <c r="R26" s="17"/>
      <c r="S26" s="17">
        <v>5.9416876952170197E-2</v>
      </c>
      <c r="T26" s="17">
        <v>4.0449518906791097E-2</v>
      </c>
      <c r="U26" s="17">
        <v>4.6606511193693703E-2</v>
      </c>
      <c r="V26" s="17">
        <v>5.9109869969383097E-2</v>
      </c>
      <c r="W26" s="17">
        <v>5.8559846121799597E-2</v>
      </c>
      <c r="X26" s="17">
        <v>5.6250813429537097E-2</v>
      </c>
      <c r="Y26" s="17">
        <v>6.05458042003073E-2</v>
      </c>
      <c r="Z26" s="17">
        <v>7.7770246024332301E-2</v>
      </c>
      <c r="AA26" s="17">
        <v>6.2825157951359997E-2</v>
      </c>
      <c r="AB26" s="17">
        <v>4.2145714214789298E-2</v>
      </c>
      <c r="AC26" s="17">
        <v>8.5499029092325193E-2</v>
      </c>
      <c r="AD26" s="17">
        <v>4.7580853770549499E-2</v>
      </c>
      <c r="AE26" s="17"/>
      <c r="AF26" s="17">
        <v>7.7626431949114102E-2</v>
      </c>
      <c r="AG26" s="17">
        <v>4.1951360910336299E-2</v>
      </c>
      <c r="AH26" s="17">
        <v>5.2834579920632403E-2</v>
      </c>
      <c r="AI26" s="17"/>
      <c r="AJ26" s="17">
        <v>7.5517883995213905E-2</v>
      </c>
      <c r="AK26" s="17">
        <v>4.9302159487385797E-2</v>
      </c>
      <c r="AL26" s="17">
        <v>4.6578755010876799E-2</v>
      </c>
      <c r="AM26" s="17">
        <v>7.2805553582186003E-2</v>
      </c>
      <c r="AN26" s="17">
        <v>4.0567631645983399E-2</v>
      </c>
      <c r="AO26" s="17"/>
      <c r="AP26" s="17">
        <v>7.7940271082546503E-2</v>
      </c>
      <c r="AQ26" s="17">
        <v>3.9648656281096303E-2</v>
      </c>
      <c r="AR26" s="17">
        <v>4.19536917968205E-2</v>
      </c>
      <c r="AS26" s="17">
        <v>9.9768423947837595E-2</v>
      </c>
      <c r="AT26" s="17">
        <v>3.8548043265609302E-2</v>
      </c>
      <c r="AU26" s="17"/>
      <c r="AV26" s="17">
        <v>5.4677545394064803E-2</v>
      </c>
      <c r="AW26" s="17">
        <v>5.3258826514297898E-2</v>
      </c>
      <c r="AX26" s="17">
        <v>4.10783994849016E-2</v>
      </c>
      <c r="AY26" s="17">
        <v>5.9753551168100598E-2</v>
      </c>
      <c r="AZ26" s="17">
        <v>6.4874944346031096E-2</v>
      </c>
    </row>
    <row r="27" spans="2:52">
      <c r="B27" t="s">
        <v>84</v>
      </c>
      <c r="C27" s="17">
        <v>5.06596509896617E-2</v>
      </c>
      <c r="D27" s="17">
        <v>5.32658603290488E-2</v>
      </c>
      <c r="E27" s="17">
        <v>4.8435837944350697E-2</v>
      </c>
      <c r="F27" s="17"/>
      <c r="G27" s="17">
        <v>5.2040395603683898E-2</v>
      </c>
      <c r="H27" s="17">
        <v>5.1446066306585297E-2</v>
      </c>
      <c r="I27" s="17">
        <v>3.1285090943199298E-2</v>
      </c>
      <c r="J27" s="17">
        <v>5.1273310577124101E-2</v>
      </c>
      <c r="K27" s="17">
        <v>6.1681987683622597E-2</v>
      </c>
      <c r="L27" s="17">
        <v>5.6989127694035899E-2</v>
      </c>
      <c r="M27" s="17"/>
      <c r="N27" s="17">
        <v>5.1995446956605802E-2</v>
      </c>
      <c r="O27" s="17">
        <v>5.4948098692381597E-2</v>
      </c>
      <c r="P27" s="17">
        <v>5.2760685004402799E-2</v>
      </c>
      <c r="Q27" s="17">
        <v>4.2541902951538903E-2</v>
      </c>
      <c r="R27" s="17"/>
      <c r="S27" s="17">
        <v>6.4692017885282393E-2</v>
      </c>
      <c r="T27" s="17">
        <v>4.7022128351346601E-2</v>
      </c>
      <c r="U27" s="17">
        <v>3.6565821702419003E-2</v>
      </c>
      <c r="V27" s="17">
        <v>4.6480583395476997E-2</v>
      </c>
      <c r="W27" s="17">
        <v>4.57987322613429E-2</v>
      </c>
      <c r="X27" s="17">
        <v>4.2757469051033802E-2</v>
      </c>
      <c r="Y27" s="17">
        <v>4.2941918699997403E-2</v>
      </c>
      <c r="Z27" s="17">
        <v>6.6570960247732097E-2</v>
      </c>
      <c r="AA27" s="17">
        <v>6.4739827317268697E-2</v>
      </c>
      <c r="AB27" s="17">
        <v>5.3789146065421997E-2</v>
      </c>
      <c r="AC27" s="17">
        <v>2.5224333899162999E-2</v>
      </c>
      <c r="AD27" s="17">
        <v>6.6851567308197704E-2</v>
      </c>
      <c r="AE27" s="17"/>
      <c r="AF27" s="17">
        <v>4.8368484724463402E-2</v>
      </c>
      <c r="AG27" s="17">
        <v>5.7545098334169001E-2</v>
      </c>
      <c r="AH27" s="17">
        <v>4.4791327622442902E-2</v>
      </c>
      <c r="AI27" s="17"/>
      <c r="AJ27" s="17">
        <v>5.3037540331814098E-2</v>
      </c>
      <c r="AK27" s="17">
        <v>6.0047926809775602E-2</v>
      </c>
      <c r="AL27" s="17">
        <v>5.9521502109258599E-2</v>
      </c>
      <c r="AM27" s="17">
        <v>2.0380624781768601E-2</v>
      </c>
      <c r="AN27" s="17">
        <v>3.3608962261669699E-2</v>
      </c>
      <c r="AO27" s="17"/>
      <c r="AP27" s="17">
        <v>5.9281907747178099E-2</v>
      </c>
      <c r="AQ27" s="17">
        <v>4.9690717846253001E-2</v>
      </c>
      <c r="AR27" s="17">
        <v>5.1920088958066102E-2</v>
      </c>
      <c r="AS27" s="17">
        <v>3.44260384403237E-2</v>
      </c>
      <c r="AT27" s="17">
        <v>4.7350180404206001E-2</v>
      </c>
      <c r="AU27" s="17"/>
      <c r="AV27" s="17">
        <v>5.3065373080375997E-2</v>
      </c>
      <c r="AW27" s="17">
        <v>3.6852026896113103E-2</v>
      </c>
      <c r="AX27" s="17">
        <v>4.10881635892714E-2</v>
      </c>
      <c r="AY27" s="17">
        <v>7.1533589458758706E-2</v>
      </c>
      <c r="AZ27" s="17">
        <v>6.5666228354130607E-2</v>
      </c>
    </row>
    <row r="28" spans="2:52">
      <c r="B28" t="s">
        <v>85</v>
      </c>
      <c r="C28" s="17">
        <v>2.4781815801867501E-3</v>
      </c>
      <c r="D28" s="17">
        <v>3.9530416988439697E-3</v>
      </c>
      <c r="E28" s="17">
        <v>1.0550915978650799E-3</v>
      </c>
      <c r="F28" s="17"/>
      <c r="G28" s="17">
        <v>0</v>
      </c>
      <c r="H28" s="17">
        <v>1.5836836547440101E-3</v>
      </c>
      <c r="I28" s="17">
        <v>4.5438927238708997E-3</v>
      </c>
      <c r="J28" s="17">
        <v>6.9052381328474797E-3</v>
      </c>
      <c r="K28" s="17">
        <v>1.84768732441409E-3</v>
      </c>
      <c r="L28" s="17">
        <v>0</v>
      </c>
      <c r="M28" s="17"/>
      <c r="N28" s="17">
        <v>3.6252823173266E-3</v>
      </c>
      <c r="O28" s="17">
        <v>7.6141862353417105E-4</v>
      </c>
      <c r="P28" s="17">
        <v>1.19504974567282E-3</v>
      </c>
      <c r="Q28" s="17">
        <v>4.1824805110180201E-3</v>
      </c>
      <c r="R28" s="17"/>
      <c r="S28" s="17">
        <v>3.4545962045634199E-3</v>
      </c>
      <c r="T28" s="17">
        <v>4.0567339019792099E-3</v>
      </c>
      <c r="U28" s="17">
        <v>3.2441999967712299E-3</v>
      </c>
      <c r="V28" s="17">
        <v>0</v>
      </c>
      <c r="W28" s="17">
        <v>2.8201434273247899E-3</v>
      </c>
      <c r="X28" s="17">
        <v>2.5307478349788602E-3</v>
      </c>
      <c r="Y28" s="17">
        <v>0</v>
      </c>
      <c r="Z28" s="17">
        <v>0</v>
      </c>
      <c r="AA28" s="17">
        <v>1.9650294125121001E-3</v>
      </c>
      <c r="AB28" s="17">
        <v>3.28830581464619E-3</v>
      </c>
      <c r="AC28" s="17">
        <v>0</v>
      </c>
      <c r="AD28" s="17">
        <v>9.0122920692553201E-3</v>
      </c>
      <c r="AE28" s="17"/>
      <c r="AF28" s="17">
        <v>1.4054287982021799E-3</v>
      </c>
      <c r="AG28" s="17">
        <v>3.0675053952487E-3</v>
      </c>
      <c r="AH28" s="17">
        <v>4.8271962023082402E-3</v>
      </c>
      <c r="AI28" s="17"/>
      <c r="AJ28" s="17">
        <v>7.1401194620031804E-4</v>
      </c>
      <c r="AK28" s="17">
        <v>1.6310757995173599E-3</v>
      </c>
      <c r="AL28" s="17">
        <v>3.0921004258667498E-3</v>
      </c>
      <c r="AM28" s="17">
        <v>0</v>
      </c>
      <c r="AN28" s="17">
        <v>5.1949989531355698E-3</v>
      </c>
      <c r="AO28" s="17"/>
      <c r="AP28" s="17">
        <v>1.26500928496853E-3</v>
      </c>
      <c r="AQ28" s="17">
        <v>1.2186372193522599E-3</v>
      </c>
      <c r="AR28" s="17">
        <v>0</v>
      </c>
      <c r="AS28" s="17">
        <v>0</v>
      </c>
      <c r="AT28" s="17">
        <v>2.9021613398338502E-3</v>
      </c>
      <c r="AU28" s="17"/>
      <c r="AV28" s="17">
        <v>2.9076870395017399E-3</v>
      </c>
      <c r="AW28" s="17">
        <v>9.1519097388031198E-4</v>
      </c>
      <c r="AX28" s="17">
        <v>2.51458261734339E-3</v>
      </c>
      <c r="AY28" s="17">
        <v>2.8862155764504899E-3</v>
      </c>
      <c r="AZ28" s="17">
        <v>0</v>
      </c>
    </row>
    <row r="29" spans="2:52">
      <c r="B29" t="s">
        <v>61</v>
      </c>
      <c r="C29" s="17">
        <v>7.4834701277146998E-3</v>
      </c>
      <c r="D29" s="17">
        <v>7.02368077076397E-3</v>
      </c>
      <c r="E29" s="17">
        <v>6.95657366435038E-3</v>
      </c>
      <c r="F29" s="17"/>
      <c r="G29" s="17">
        <v>8.63334003743986E-3</v>
      </c>
      <c r="H29" s="17">
        <v>1.52784379583838E-2</v>
      </c>
      <c r="I29" s="17">
        <v>5.9407885217740899E-3</v>
      </c>
      <c r="J29" s="17">
        <v>1.17952022573788E-2</v>
      </c>
      <c r="K29" s="17">
        <v>4.6721557860851396E-3</v>
      </c>
      <c r="L29" s="17">
        <v>0</v>
      </c>
      <c r="M29" s="17"/>
      <c r="N29" s="17">
        <v>2.1082718627475801E-3</v>
      </c>
      <c r="O29" s="17">
        <v>5.6786407878838402E-3</v>
      </c>
      <c r="P29" s="17">
        <v>7.66474232653362E-3</v>
      </c>
      <c r="Q29" s="17">
        <v>1.4048661298971201E-2</v>
      </c>
      <c r="R29" s="17"/>
      <c r="S29" s="17">
        <v>6.1591994580448197E-3</v>
      </c>
      <c r="T29" s="17">
        <v>1.0537601013703501E-2</v>
      </c>
      <c r="U29" s="17">
        <v>3.5493607092799201E-3</v>
      </c>
      <c r="V29" s="17">
        <v>9.81985585711408E-3</v>
      </c>
      <c r="W29" s="17">
        <v>9.1074605119722003E-3</v>
      </c>
      <c r="X29" s="17">
        <v>1.62134706464147E-2</v>
      </c>
      <c r="Y29" s="17">
        <v>1.43448082215424E-2</v>
      </c>
      <c r="Z29" s="17">
        <v>0</v>
      </c>
      <c r="AA29" s="17">
        <v>5.0016753220729904E-3</v>
      </c>
      <c r="AB29" s="17">
        <v>0</v>
      </c>
      <c r="AC29" s="17">
        <v>5.7800259599105402E-3</v>
      </c>
      <c r="AD29" s="17">
        <v>0</v>
      </c>
      <c r="AE29" s="17"/>
      <c r="AF29" s="17">
        <v>4.3153195786900999E-3</v>
      </c>
      <c r="AG29" s="17">
        <v>2.8686349114768902E-3</v>
      </c>
      <c r="AH29" s="17">
        <v>1.7651442829463002E-2</v>
      </c>
      <c r="AI29" s="17"/>
      <c r="AJ29" s="17">
        <v>2.4731889838698101E-3</v>
      </c>
      <c r="AK29" s="17">
        <v>2.41095225766247E-3</v>
      </c>
      <c r="AL29" s="17">
        <v>0</v>
      </c>
      <c r="AM29" s="17">
        <v>0</v>
      </c>
      <c r="AN29" s="17">
        <v>2.6911842515363799E-2</v>
      </c>
      <c r="AO29" s="17"/>
      <c r="AP29" s="17">
        <v>1.5200544266078999E-3</v>
      </c>
      <c r="AQ29" s="17">
        <v>1.80131184347056E-3</v>
      </c>
      <c r="AR29" s="17">
        <v>3.3061796561853398E-3</v>
      </c>
      <c r="AS29" s="17">
        <v>0</v>
      </c>
      <c r="AT29" s="17">
        <v>3.1417750727563303E-2</v>
      </c>
      <c r="AU29" s="17"/>
      <c r="AV29" s="17">
        <v>8.3160188896081108E-3</v>
      </c>
      <c r="AW29" s="17">
        <v>6.4495091975955796E-3</v>
      </c>
      <c r="AX29" s="17">
        <v>3.91283740304375E-3</v>
      </c>
      <c r="AY29" s="17">
        <v>2.5468676311365102E-3</v>
      </c>
      <c r="AZ29" s="17">
        <v>1.25890627539314E-2</v>
      </c>
    </row>
    <row r="30" spans="2:52">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row>
    <row r="31" spans="2:52">
      <c r="B31" s="6" t="s">
        <v>86</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2:52">
      <c r="B32" s="24" t="s">
        <v>15</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row>
    <row r="33" spans="2:52">
      <c r="B33" t="s">
        <v>87</v>
      </c>
      <c r="C33" s="17">
        <v>0.100573423886069</v>
      </c>
      <c r="D33" s="17">
        <v>0.11843913467499199</v>
      </c>
      <c r="E33" s="17">
        <v>8.2397111610038196E-2</v>
      </c>
      <c r="F33" s="17"/>
      <c r="G33" s="17">
        <v>8.74240062412521E-2</v>
      </c>
      <c r="H33" s="17">
        <v>8.9816901625814696E-2</v>
      </c>
      <c r="I33" s="17">
        <v>8.7748713729950398E-2</v>
      </c>
      <c r="J33" s="17">
        <v>0.13357527775801301</v>
      </c>
      <c r="K33" s="17">
        <v>0.11471920550065599</v>
      </c>
      <c r="L33" s="17">
        <v>9.2241102691675098E-2</v>
      </c>
      <c r="M33" s="17"/>
      <c r="N33" s="17">
        <v>7.8862009968078697E-2</v>
      </c>
      <c r="O33" s="17">
        <v>0.11507498780818</v>
      </c>
      <c r="P33" s="17">
        <v>0.104605354057192</v>
      </c>
      <c r="Q33" s="17">
        <v>0.106577743239347</v>
      </c>
      <c r="R33" s="17"/>
      <c r="S33" s="17">
        <v>8.61686964305938E-2</v>
      </c>
      <c r="T33" s="17">
        <v>9.4789893084862603E-2</v>
      </c>
      <c r="U33" s="17">
        <v>9.7127984637312606E-2</v>
      </c>
      <c r="V33" s="17">
        <v>0.12029068272617501</v>
      </c>
      <c r="W33" s="17">
        <v>0.11589209478858201</v>
      </c>
      <c r="X33" s="17">
        <v>8.2841971638249495E-2</v>
      </c>
      <c r="Y33" s="17">
        <v>0.11244098438689901</v>
      </c>
      <c r="Z33" s="17">
        <v>0.13768606624983001</v>
      </c>
      <c r="AA33" s="17">
        <v>0.100954345587752</v>
      </c>
      <c r="AB33" s="17">
        <v>0.10923341949915499</v>
      </c>
      <c r="AC33" s="17">
        <v>0.104117720443598</v>
      </c>
      <c r="AD33" s="17">
        <v>4.5927819254881E-2</v>
      </c>
      <c r="AE33" s="17"/>
      <c r="AF33" s="17">
        <v>0.13628481860941699</v>
      </c>
      <c r="AG33" s="17">
        <v>7.8431997772857906E-2</v>
      </c>
      <c r="AH33" s="17">
        <v>9.9928531013752403E-2</v>
      </c>
      <c r="AI33" s="17"/>
      <c r="AJ33" s="17">
        <v>0.112761645360411</v>
      </c>
      <c r="AK33" s="17">
        <v>7.0115440425979406E-2</v>
      </c>
      <c r="AL33" s="17">
        <v>5.0902983829867202E-2</v>
      </c>
      <c r="AM33" s="17">
        <v>0.31061590748025403</v>
      </c>
      <c r="AN33" s="17">
        <v>0.119888836193369</v>
      </c>
      <c r="AO33" s="17"/>
      <c r="AP33" s="17">
        <v>5.1922103561424397E-2</v>
      </c>
      <c r="AQ33" s="17">
        <v>2.9084066045788001E-2</v>
      </c>
      <c r="AR33" s="17">
        <v>8.9027419955296602E-2</v>
      </c>
      <c r="AS33" s="17">
        <v>0.287038085879326</v>
      </c>
      <c r="AT33" s="17">
        <v>9.6360936368244998E-2</v>
      </c>
      <c r="AU33" s="17"/>
      <c r="AV33" s="17">
        <v>9.4800847500339902E-2</v>
      </c>
      <c r="AW33" s="17">
        <v>0.105861184291117</v>
      </c>
      <c r="AX33" s="17">
        <v>9.8159832264652705E-2</v>
      </c>
      <c r="AY33" s="17">
        <v>7.9981967924199496E-2</v>
      </c>
      <c r="AZ33" s="17">
        <v>8.8402677915170202E-2</v>
      </c>
    </row>
    <row r="34" spans="2:52">
      <c r="B34" t="s">
        <v>88</v>
      </c>
      <c r="C34" s="17">
        <v>0.22388087218699701</v>
      </c>
      <c r="D34" s="17">
        <v>0.22185962211355001</v>
      </c>
      <c r="E34" s="17">
        <v>0.226811547751607</v>
      </c>
      <c r="F34" s="17"/>
      <c r="G34" s="17">
        <v>0.22497821772165399</v>
      </c>
      <c r="H34" s="17">
        <v>0.22653826330256999</v>
      </c>
      <c r="I34" s="17">
        <v>0.20183286376472301</v>
      </c>
      <c r="J34" s="17">
        <v>0.22042623184371801</v>
      </c>
      <c r="K34" s="17">
        <v>0.27842595252298902</v>
      </c>
      <c r="L34" s="17">
        <v>0.205134861405671</v>
      </c>
      <c r="M34" s="17"/>
      <c r="N34" s="17">
        <v>0.20968211950476101</v>
      </c>
      <c r="O34" s="17">
        <v>0.231167720530567</v>
      </c>
      <c r="P34" s="17">
        <v>0.23133348935905401</v>
      </c>
      <c r="Q34" s="17">
        <v>0.22278317688135901</v>
      </c>
      <c r="R34" s="17"/>
      <c r="S34" s="17">
        <v>0.211202500724611</v>
      </c>
      <c r="T34" s="17">
        <v>0.22480811501509701</v>
      </c>
      <c r="U34" s="17">
        <v>0.21860451149631099</v>
      </c>
      <c r="V34" s="17">
        <v>0.19576523481493799</v>
      </c>
      <c r="W34" s="17">
        <v>0.25503809302249097</v>
      </c>
      <c r="X34" s="17">
        <v>0.20074603615908401</v>
      </c>
      <c r="Y34" s="17">
        <v>0.20999891537596599</v>
      </c>
      <c r="Z34" s="17">
        <v>0.267846658620294</v>
      </c>
      <c r="AA34" s="17">
        <v>0.20489845210652599</v>
      </c>
      <c r="AB34" s="17">
        <v>0.23562070200690899</v>
      </c>
      <c r="AC34" s="17">
        <v>0.25680087028278198</v>
      </c>
      <c r="AD34" s="17">
        <v>0.332067244851875</v>
      </c>
      <c r="AE34" s="17"/>
      <c r="AF34" s="17">
        <v>0.26065213149699901</v>
      </c>
      <c r="AG34" s="17">
        <v>0.20026926670933101</v>
      </c>
      <c r="AH34" s="17">
        <v>0.223128532350862</v>
      </c>
      <c r="AI34" s="17"/>
      <c r="AJ34" s="17">
        <v>0.242978160925304</v>
      </c>
      <c r="AK34" s="17">
        <v>0.16969963363933299</v>
      </c>
      <c r="AL34" s="17">
        <v>0.20718650452468601</v>
      </c>
      <c r="AM34" s="17">
        <v>0.34367608710205699</v>
      </c>
      <c r="AN34" s="17">
        <v>0.22818031151797999</v>
      </c>
      <c r="AO34" s="17"/>
      <c r="AP34" s="17">
        <v>0.193427450543562</v>
      </c>
      <c r="AQ34" s="17">
        <v>0.139707761226883</v>
      </c>
      <c r="AR34" s="17">
        <v>0.27519661532553902</v>
      </c>
      <c r="AS34" s="17">
        <v>0.34432310266544602</v>
      </c>
      <c r="AT34" s="17">
        <v>0.33329736553127898</v>
      </c>
      <c r="AU34" s="17"/>
      <c r="AV34" s="17">
        <v>0.238988547396805</v>
      </c>
      <c r="AW34" s="17">
        <v>0.21866789515627399</v>
      </c>
      <c r="AX34" s="17">
        <v>0.222457901327904</v>
      </c>
      <c r="AY34" s="17">
        <v>0.18797704256380501</v>
      </c>
      <c r="AZ34" s="17">
        <v>0.239614600457357</v>
      </c>
    </row>
    <row r="35" spans="2:52">
      <c r="B35" t="s">
        <v>89</v>
      </c>
      <c r="C35" s="17">
        <v>0.19199255816021801</v>
      </c>
      <c r="D35" s="17">
        <v>0.17793827577299001</v>
      </c>
      <c r="E35" s="17">
        <v>0.20445862855948399</v>
      </c>
      <c r="F35" s="17"/>
      <c r="G35" s="17">
        <v>0.23960607157540501</v>
      </c>
      <c r="H35" s="17">
        <v>0.22591406296049901</v>
      </c>
      <c r="I35" s="17">
        <v>0.235649379695826</v>
      </c>
      <c r="J35" s="17">
        <v>0.16798530600778599</v>
      </c>
      <c r="K35" s="17">
        <v>0.14821715136986</v>
      </c>
      <c r="L35" s="17">
        <v>0.14596150219771001</v>
      </c>
      <c r="M35" s="17"/>
      <c r="N35" s="17">
        <v>0.18152482584920199</v>
      </c>
      <c r="O35" s="17">
        <v>0.16555502688031701</v>
      </c>
      <c r="P35" s="17">
        <v>0.212156441499989</v>
      </c>
      <c r="Q35" s="17">
        <v>0.21341905320469601</v>
      </c>
      <c r="R35" s="17"/>
      <c r="S35" s="17">
        <v>0.237133451107605</v>
      </c>
      <c r="T35" s="17">
        <v>0.22113676913694399</v>
      </c>
      <c r="U35" s="17">
        <v>0.15847992124646301</v>
      </c>
      <c r="V35" s="17">
        <v>0.18149451992636401</v>
      </c>
      <c r="W35" s="17">
        <v>0.211976924708456</v>
      </c>
      <c r="X35" s="17">
        <v>0.22076825437943001</v>
      </c>
      <c r="Y35" s="17">
        <v>0.20221735008512901</v>
      </c>
      <c r="Z35" s="17">
        <v>0.155522907385959</v>
      </c>
      <c r="AA35" s="17">
        <v>0.17255430250200299</v>
      </c>
      <c r="AB35" s="17">
        <v>0.14823506279983001</v>
      </c>
      <c r="AC35" s="17">
        <v>0.14634876126556101</v>
      </c>
      <c r="AD35" s="17">
        <v>0.142928374759314</v>
      </c>
      <c r="AE35" s="17"/>
      <c r="AF35" s="17">
        <v>0.17645206411474901</v>
      </c>
      <c r="AG35" s="17">
        <v>0.18591853845843201</v>
      </c>
      <c r="AH35" s="17">
        <v>0.20995238592918899</v>
      </c>
      <c r="AI35" s="17"/>
      <c r="AJ35" s="17">
        <v>0.17982429823849899</v>
      </c>
      <c r="AK35" s="17">
        <v>0.18132910942029801</v>
      </c>
      <c r="AL35" s="17">
        <v>0.201257245193563</v>
      </c>
      <c r="AM35" s="17">
        <v>0.19766366632084001</v>
      </c>
      <c r="AN35" s="17">
        <v>0.21283796884235401</v>
      </c>
      <c r="AO35" s="17"/>
      <c r="AP35" s="17">
        <v>0.18701124600989999</v>
      </c>
      <c r="AQ35" s="17">
        <v>0.189052118474759</v>
      </c>
      <c r="AR35" s="17">
        <v>0.182003824270554</v>
      </c>
      <c r="AS35" s="17">
        <v>0.17264377405117901</v>
      </c>
      <c r="AT35" s="17">
        <v>0.23044008250235801</v>
      </c>
      <c r="AU35" s="17"/>
      <c r="AV35" s="17">
        <v>0.20182853841334</v>
      </c>
      <c r="AW35" s="17">
        <v>0.19047952213825201</v>
      </c>
      <c r="AX35" s="17">
        <v>0.184565792338273</v>
      </c>
      <c r="AY35" s="17">
        <v>0.209426224308363</v>
      </c>
      <c r="AZ35" s="17">
        <v>0.15881540270470099</v>
      </c>
    </row>
    <row r="36" spans="2:52">
      <c r="B36" t="s">
        <v>90</v>
      </c>
      <c r="C36" s="17">
        <v>0.27193468718739899</v>
      </c>
      <c r="D36" s="17">
        <v>0.27607971530485298</v>
      </c>
      <c r="E36" s="17">
        <v>0.26916919456636601</v>
      </c>
      <c r="F36" s="17"/>
      <c r="G36" s="17">
        <v>0.27246708023257199</v>
      </c>
      <c r="H36" s="17">
        <v>0.24101005695337799</v>
      </c>
      <c r="I36" s="17">
        <v>0.24678593129107901</v>
      </c>
      <c r="J36" s="17">
        <v>0.27933719335238799</v>
      </c>
      <c r="K36" s="17">
        <v>0.24342148467087699</v>
      </c>
      <c r="L36" s="17">
        <v>0.33043890841700202</v>
      </c>
      <c r="M36" s="17"/>
      <c r="N36" s="17">
        <v>0.30806999573069199</v>
      </c>
      <c r="O36" s="17">
        <v>0.28743336749260201</v>
      </c>
      <c r="P36" s="17">
        <v>0.25605307248531201</v>
      </c>
      <c r="Q36" s="17">
        <v>0.23201573334410899</v>
      </c>
      <c r="R36" s="17"/>
      <c r="S36" s="17">
        <v>0.250933343367785</v>
      </c>
      <c r="T36" s="17">
        <v>0.252387036962466</v>
      </c>
      <c r="U36" s="17">
        <v>0.30392379054235602</v>
      </c>
      <c r="V36" s="17">
        <v>0.26784365341515998</v>
      </c>
      <c r="W36" s="17">
        <v>0.26070434922594798</v>
      </c>
      <c r="X36" s="17">
        <v>0.27512415394275103</v>
      </c>
      <c r="Y36" s="17">
        <v>0.27831046478577898</v>
      </c>
      <c r="Z36" s="17">
        <v>0.231154418686221</v>
      </c>
      <c r="AA36" s="17">
        <v>0.31272729069097899</v>
      </c>
      <c r="AB36" s="17">
        <v>0.28355962248128402</v>
      </c>
      <c r="AC36" s="17">
        <v>0.258360962341107</v>
      </c>
      <c r="AD36" s="17">
        <v>0.27379465262316699</v>
      </c>
      <c r="AE36" s="17"/>
      <c r="AF36" s="17">
        <v>0.23491527492553599</v>
      </c>
      <c r="AG36" s="17">
        <v>0.30782756549111401</v>
      </c>
      <c r="AH36" s="17">
        <v>0.25312359507270998</v>
      </c>
      <c r="AI36" s="17"/>
      <c r="AJ36" s="17">
        <v>0.28327683767791501</v>
      </c>
      <c r="AK36" s="17">
        <v>0.32046383884947499</v>
      </c>
      <c r="AL36" s="17">
        <v>0.30763172178763798</v>
      </c>
      <c r="AM36" s="17">
        <v>5.81096654623557E-2</v>
      </c>
      <c r="AN36" s="17">
        <v>0.218536850813706</v>
      </c>
      <c r="AO36" s="17"/>
      <c r="AP36" s="17">
        <v>0.34737532400876098</v>
      </c>
      <c r="AQ36" s="17">
        <v>0.35283266506754701</v>
      </c>
      <c r="AR36" s="17">
        <v>0.31876715546290701</v>
      </c>
      <c r="AS36" s="17">
        <v>0.105435959647992</v>
      </c>
      <c r="AT36" s="17">
        <v>0.15989332215843399</v>
      </c>
      <c r="AU36" s="17"/>
      <c r="AV36" s="17">
        <v>0.26140037252265902</v>
      </c>
      <c r="AW36" s="17">
        <v>0.26682974875837501</v>
      </c>
      <c r="AX36" s="17">
        <v>0.28731107265819</v>
      </c>
      <c r="AY36" s="17">
        <v>0.302426992872879</v>
      </c>
      <c r="AZ36" s="17">
        <v>0.246043699373548</v>
      </c>
    </row>
    <row r="37" spans="2:52">
      <c r="B37" t="s">
        <v>91</v>
      </c>
      <c r="C37" s="17">
        <v>0.17381337096426899</v>
      </c>
      <c r="D37" s="17">
        <v>0.181070320882358</v>
      </c>
      <c r="E37" s="17">
        <v>0.16782707520267101</v>
      </c>
      <c r="F37" s="17"/>
      <c r="G37" s="17">
        <v>0.122964050613211</v>
      </c>
      <c r="H37" s="17">
        <v>0.15090432865623701</v>
      </c>
      <c r="I37" s="17">
        <v>0.17312648323267801</v>
      </c>
      <c r="J37" s="17">
        <v>0.16744484555745801</v>
      </c>
      <c r="K37" s="17">
        <v>0.193264374516919</v>
      </c>
      <c r="L37" s="17">
        <v>0.21900091316093101</v>
      </c>
      <c r="M37" s="17"/>
      <c r="N37" s="17">
        <v>0.20404321123108801</v>
      </c>
      <c r="O37" s="17">
        <v>0.17233982983724599</v>
      </c>
      <c r="P37" s="17">
        <v>0.160643386378963</v>
      </c>
      <c r="Q37" s="17">
        <v>0.15437486054117999</v>
      </c>
      <c r="R37" s="17"/>
      <c r="S37" s="17">
        <v>0.17596444650474699</v>
      </c>
      <c r="T37" s="17">
        <v>0.172973626808477</v>
      </c>
      <c r="U37" s="17">
        <v>0.18847840284264999</v>
      </c>
      <c r="V37" s="17">
        <v>0.18955534532715501</v>
      </c>
      <c r="W37" s="17">
        <v>0.11770007956936</v>
      </c>
      <c r="X37" s="17">
        <v>0.171744865484073</v>
      </c>
      <c r="Y37" s="17">
        <v>0.156298253386496</v>
      </c>
      <c r="Z37" s="17">
        <v>0.20229289374069601</v>
      </c>
      <c r="AA37" s="17">
        <v>0.17367665062302501</v>
      </c>
      <c r="AB37" s="17">
        <v>0.193313792994497</v>
      </c>
      <c r="AC37" s="17">
        <v>0.19146808326218401</v>
      </c>
      <c r="AD37" s="17">
        <v>0.13953018330151401</v>
      </c>
      <c r="AE37" s="17"/>
      <c r="AF37" s="17">
        <v>0.16940348809896</v>
      </c>
      <c r="AG37" s="17">
        <v>0.21028489873401601</v>
      </c>
      <c r="AH37" s="17">
        <v>0.124368046694999</v>
      </c>
      <c r="AI37" s="17"/>
      <c r="AJ37" s="17">
        <v>0.16344377928425199</v>
      </c>
      <c r="AK37" s="17">
        <v>0.243406973341286</v>
      </c>
      <c r="AL37" s="17">
        <v>0.225373130768766</v>
      </c>
      <c r="AM37" s="17">
        <v>5.68142646742806E-2</v>
      </c>
      <c r="AN37" s="17">
        <v>0.101635789857467</v>
      </c>
      <c r="AO37" s="17"/>
      <c r="AP37" s="17">
        <v>0.20428829834095799</v>
      </c>
      <c r="AQ37" s="17">
        <v>0.27280519230288303</v>
      </c>
      <c r="AR37" s="17">
        <v>0.12835252434460101</v>
      </c>
      <c r="AS37" s="17">
        <v>7.3184407851300898E-2</v>
      </c>
      <c r="AT37" s="17">
        <v>2.4611330874068801E-2</v>
      </c>
      <c r="AU37" s="17"/>
      <c r="AV37" s="17">
        <v>0.161732956916153</v>
      </c>
      <c r="AW37" s="17">
        <v>0.167473274754176</v>
      </c>
      <c r="AX37" s="17">
        <v>0.18345834923440801</v>
      </c>
      <c r="AY37" s="17">
        <v>0.20077613743831599</v>
      </c>
      <c r="AZ37" s="17">
        <v>0.21866743710155401</v>
      </c>
    </row>
    <row r="38" spans="2:52">
      <c r="B38" t="s">
        <v>61</v>
      </c>
      <c r="C38" s="17">
        <v>3.7805087615048298E-2</v>
      </c>
      <c r="D38" s="17">
        <v>2.46129312512561E-2</v>
      </c>
      <c r="E38" s="17">
        <v>4.93364423098345E-2</v>
      </c>
      <c r="F38" s="17"/>
      <c r="G38" s="17">
        <v>5.2560573615904597E-2</v>
      </c>
      <c r="H38" s="17">
        <v>6.5816386501500998E-2</v>
      </c>
      <c r="I38" s="17">
        <v>5.4856628285743801E-2</v>
      </c>
      <c r="J38" s="17">
        <v>3.1231145480637101E-2</v>
      </c>
      <c r="K38" s="17">
        <v>2.1951831418699101E-2</v>
      </c>
      <c r="L38" s="17">
        <v>7.2227121270103598E-3</v>
      </c>
      <c r="M38" s="17"/>
      <c r="N38" s="17">
        <v>1.7817837716178699E-2</v>
      </c>
      <c r="O38" s="17">
        <v>2.84290674510887E-2</v>
      </c>
      <c r="P38" s="17">
        <v>3.5208256219490502E-2</v>
      </c>
      <c r="Q38" s="17">
        <v>7.0829432789308797E-2</v>
      </c>
      <c r="R38" s="17"/>
      <c r="S38" s="17">
        <v>3.8597561864658098E-2</v>
      </c>
      <c r="T38" s="17">
        <v>3.3904558992153701E-2</v>
      </c>
      <c r="U38" s="17">
        <v>3.3385389234906498E-2</v>
      </c>
      <c r="V38" s="17">
        <v>4.5050563790207297E-2</v>
      </c>
      <c r="W38" s="17">
        <v>3.8688458685163199E-2</v>
      </c>
      <c r="X38" s="17">
        <v>4.8774718396413397E-2</v>
      </c>
      <c r="Y38" s="17">
        <v>4.0734031979730301E-2</v>
      </c>
      <c r="Z38" s="17">
        <v>5.4970553170007397E-3</v>
      </c>
      <c r="AA38" s="17">
        <v>3.5188958489714803E-2</v>
      </c>
      <c r="AB38" s="17">
        <v>3.0037400218324802E-2</v>
      </c>
      <c r="AC38" s="17">
        <v>4.2903602404767399E-2</v>
      </c>
      <c r="AD38" s="17">
        <v>6.5751725209248393E-2</v>
      </c>
      <c r="AE38" s="17"/>
      <c r="AF38" s="17">
        <v>2.22922227543394E-2</v>
      </c>
      <c r="AG38" s="17">
        <v>1.7267732834249899E-2</v>
      </c>
      <c r="AH38" s="17">
        <v>8.9498908938487706E-2</v>
      </c>
      <c r="AI38" s="17"/>
      <c r="AJ38" s="17">
        <v>1.7715278513618499E-2</v>
      </c>
      <c r="AK38" s="17">
        <v>1.49850043236282E-2</v>
      </c>
      <c r="AL38" s="17">
        <v>7.6484138954787204E-3</v>
      </c>
      <c r="AM38" s="17">
        <v>3.3120408960213198E-2</v>
      </c>
      <c r="AN38" s="17">
        <v>0.118920242775123</v>
      </c>
      <c r="AO38" s="17"/>
      <c r="AP38" s="17">
        <v>1.5975577535393901E-2</v>
      </c>
      <c r="AQ38" s="17">
        <v>1.6518196882139902E-2</v>
      </c>
      <c r="AR38" s="17">
        <v>6.6524606411028104E-3</v>
      </c>
      <c r="AS38" s="17">
        <v>1.73746699047563E-2</v>
      </c>
      <c r="AT38" s="17">
        <v>0.155396962565616</v>
      </c>
      <c r="AU38" s="17"/>
      <c r="AV38" s="17">
        <v>4.12487372507035E-2</v>
      </c>
      <c r="AW38" s="17">
        <v>5.0688374901804598E-2</v>
      </c>
      <c r="AX38" s="17">
        <v>2.4047052176572999E-2</v>
      </c>
      <c r="AY38" s="17">
        <v>1.94116348924365E-2</v>
      </c>
      <c r="AZ38" s="17">
        <v>4.84561824476702E-2</v>
      </c>
    </row>
    <row r="39" spans="2:52">
      <c r="B39" t="s">
        <v>92</v>
      </c>
      <c r="C39" s="17">
        <v>0.32445429607306597</v>
      </c>
      <c r="D39" s="17">
        <v>0.34029875678854199</v>
      </c>
      <c r="E39" s="17">
        <v>0.30920865936164499</v>
      </c>
      <c r="F39" s="17"/>
      <c r="G39" s="17">
        <v>0.31240222396290701</v>
      </c>
      <c r="H39" s="17">
        <v>0.316355164928385</v>
      </c>
      <c r="I39" s="17">
        <v>0.289581577494674</v>
      </c>
      <c r="J39" s="17">
        <v>0.35400150960173099</v>
      </c>
      <c r="K39" s="17">
        <v>0.39314515802364502</v>
      </c>
      <c r="L39" s="17">
        <v>0.29737596409734601</v>
      </c>
      <c r="M39" s="17"/>
      <c r="N39" s="17">
        <v>0.28854412947283897</v>
      </c>
      <c r="O39" s="17">
        <v>0.34624270833874599</v>
      </c>
      <c r="P39" s="17">
        <v>0.33593884341624602</v>
      </c>
      <c r="Q39" s="17">
        <v>0.329360920120706</v>
      </c>
      <c r="R39" s="17"/>
      <c r="S39" s="17">
        <v>0.29737119715520499</v>
      </c>
      <c r="T39" s="17">
        <v>0.31959800809995997</v>
      </c>
      <c r="U39" s="17">
        <v>0.31573249613362397</v>
      </c>
      <c r="V39" s="17">
        <v>0.31605591754111301</v>
      </c>
      <c r="W39" s="17">
        <v>0.37093018781107401</v>
      </c>
      <c r="X39" s="17">
        <v>0.28358800779733301</v>
      </c>
      <c r="Y39" s="17">
        <v>0.32243989976286602</v>
      </c>
      <c r="Z39" s="17">
        <v>0.40553272487012398</v>
      </c>
      <c r="AA39" s="17">
        <v>0.30585279769427798</v>
      </c>
      <c r="AB39" s="17">
        <v>0.34485412150606398</v>
      </c>
      <c r="AC39" s="17">
        <v>0.36091859072638</v>
      </c>
      <c r="AD39" s="17">
        <v>0.37799506410675598</v>
      </c>
      <c r="AE39" s="17"/>
      <c r="AF39" s="17">
        <v>0.396936950106415</v>
      </c>
      <c r="AG39" s="17">
        <v>0.27870126448218902</v>
      </c>
      <c r="AH39" s="17">
        <v>0.32305706336461398</v>
      </c>
      <c r="AI39" s="17"/>
      <c r="AJ39" s="17">
        <v>0.355739806285715</v>
      </c>
      <c r="AK39" s="17">
        <v>0.23981507406531299</v>
      </c>
      <c r="AL39" s="17">
        <v>0.25808948835455398</v>
      </c>
      <c r="AM39" s="17">
        <v>0.65429199458231102</v>
      </c>
      <c r="AN39" s="17">
        <v>0.348069147711349</v>
      </c>
      <c r="AO39" s="17"/>
      <c r="AP39" s="17">
        <v>0.24534955410498699</v>
      </c>
      <c r="AQ39" s="17">
        <v>0.168791827272671</v>
      </c>
      <c r="AR39" s="17">
        <v>0.36422403528083502</v>
      </c>
      <c r="AS39" s="17">
        <v>0.63136118854477197</v>
      </c>
      <c r="AT39" s="17">
        <v>0.42965830189952398</v>
      </c>
      <c r="AU39" s="17"/>
      <c r="AV39" s="17">
        <v>0.33378939489714499</v>
      </c>
      <c r="AW39" s="17">
        <v>0.32452907944739101</v>
      </c>
      <c r="AX39" s="17">
        <v>0.32061773359255702</v>
      </c>
      <c r="AY39" s="17">
        <v>0.26795901048800502</v>
      </c>
      <c r="AZ39" s="17">
        <v>0.32801727837252698</v>
      </c>
    </row>
    <row r="40" spans="2:52">
      <c r="B40" t="s">
        <v>93</v>
      </c>
      <c r="C40" s="17">
        <v>0.44574805815166801</v>
      </c>
      <c r="D40" s="17">
        <v>0.45715003618721101</v>
      </c>
      <c r="E40" s="17">
        <v>0.43699626976903599</v>
      </c>
      <c r="F40" s="17"/>
      <c r="G40" s="17">
        <v>0.39543113084578302</v>
      </c>
      <c r="H40" s="17">
        <v>0.391914385609615</v>
      </c>
      <c r="I40" s="17">
        <v>0.41991241452375599</v>
      </c>
      <c r="J40" s="17">
        <v>0.44678203890984602</v>
      </c>
      <c r="K40" s="17">
        <v>0.43668585918779601</v>
      </c>
      <c r="L40" s="17">
        <v>0.54943982157793403</v>
      </c>
      <c r="M40" s="17"/>
      <c r="N40" s="17">
        <v>0.51211320696177998</v>
      </c>
      <c r="O40" s="17">
        <v>0.459773197329848</v>
      </c>
      <c r="P40" s="17">
        <v>0.41669645886427498</v>
      </c>
      <c r="Q40" s="17">
        <v>0.38639059388528901</v>
      </c>
      <c r="R40" s="17"/>
      <c r="S40" s="17">
        <v>0.42689778987253202</v>
      </c>
      <c r="T40" s="17">
        <v>0.425360663770943</v>
      </c>
      <c r="U40" s="17">
        <v>0.49240219338500602</v>
      </c>
      <c r="V40" s="17">
        <v>0.45739899874231499</v>
      </c>
      <c r="W40" s="17">
        <v>0.378404428795307</v>
      </c>
      <c r="X40" s="17">
        <v>0.446869019426824</v>
      </c>
      <c r="Y40" s="17">
        <v>0.43460871817227498</v>
      </c>
      <c r="Z40" s="17">
        <v>0.43344731242691698</v>
      </c>
      <c r="AA40" s="17">
        <v>0.486403941314004</v>
      </c>
      <c r="AB40" s="17">
        <v>0.47687341547578099</v>
      </c>
      <c r="AC40" s="17">
        <v>0.44982904560329101</v>
      </c>
      <c r="AD40" s="17">
        <v>0.413324835924681</v>
      </c>
      <c r="AE40" s="17"/>
      <c r="AF40" s="17">
        <v>0.40431876302449599</v>
      </c>
      <c r="AG40" s="17">
        <v>0.51811246422513002</v>
      </c>
      <c r="AH40" s="17">
        <v>0.377491641767709</v>
      </c>
      <c r="AI40" s="17"/>
      <c r="AJ40" s="17">
        <v>0.44672061696216703</v>
      </c>
      <c r="AK40" s="17">
        <v>0.56387081219076096</v>
      </c>
      <c r="AL40" s="17">
        <v>0.53300485255640395</v>
      </c>
      <c r="AM40" s="17">
        <v>0.114923930136636</v>
      </c>
      <c r="AN40" s="17">
        <v>0.32017264067117301</v>
      </c>
      <c r="AO40" s="17"/>
      <c r="AP40" s="17">
        <v>0.55166362234972</v>
      </c>
      <c r="AQ40" s="17">
        <v>0.62563785737042998</v>
      </c>
      <c r="AR40" s="17">
        <v>0.447119679807508</v>
      </c>
      <c r="AS40" s="17">
        <v>0.178620367499293</v>
      </c>
      <c r="AT40" s="17">
        <v>0.18450465303250299</v>
      </c>
      <c r="AU40" s="17"/>
      <c r="AV40" s="17">
        <v>0.42313332943881199</v>
      </c>
      <c r="AW40" s="17">
        <v>0.43430302351255201</v>
      </c>
      <c r="AX40" s="17">
        <v>0.47076942189259702</v>
      </c>
      <c r="AY40" s="17">
        <v>0.50320313031119601</v>
      </c>
      <c r="AZ40" s="17">
        <v>0.46471113647510098</v>
      </c>
    </row>
    <row r="41" spans="2:52">
      <c r="B41" t="s">
        <v>94</v>
      </c>
      <c r="C41" s="17">
        <v>-0.121293762078603</v>
      </c>
      <c r="D41" s="17">
        <v>-0.116851279398669</v>
      </c>
      <c r="E41" s="17">
        <v>-0.12778761040739101</v>
      </c>
      <c r="F41" s="17"/>
      <c r="G41" s="17">
        <v>-8.3028906882876702E-2</v>
      </c>
      <c r="H41" s="17">
        <v>-7.5559220681230596E-2</v>
      </c>
      <c r="I41" s="17">
        <v>-0.13033083702908299</v>
      </c>
      <c r="J41" s="17">
        <v>-9.2780529308114798E-2</v>
      </c>
      <c r="K41" s="17">
        <v>-4.3540701164150701E-2</v>
      </c>
      <c r="L41" s="17">
        <v>-0.25206385748058702</v>
      </c>
      <c r="M41" s="17"/>
      <c r="N41" s="17">
        <v>-0.223569077488941</v>
      </c>
      <c r="O41" s="17">
        <v>-0.113530488991102</v>
      </c>
      <c r="P41" s="17">
        <v>-8.0757615448029493E-2</v>
      </c>
      <c r="Q41" s="17">
        <v>-5.7029673764582699E-2</v>
      </c>
      <c r="R41" s="17"/>
      <c r="S41" s="17">
        <v>-0.129526592717327</v>
      </c>
      <c r="T41" s="17">
        <v>-0.105762655670983</v>
      </c>
      <c r="U41" s="17">
        <v>-0.17666969725138301</v>
      </c>
      <c r="V41" s="17">
        <v>-0.14134308120120301</v>
      </c>
      <c r="W41" s="17">
        <v>-7.4742409842333797E-3</v>
      </c>
      <c r="X41" s="17">
        <v>-0.16328101162949099</v>
      </c>
      <c r="Y41" s="17">
        <v>-0.112168818409409</v>
      </c>
      <c r="Z41" s="17">
        <v>-2.79145875567933E-2</v>
      </c>
      <c r="AA41" s="17">
        <v>-0.18055114361972599</v>
      </c>
      <c r="AB41" s="17">
        <v>-0.13201929396971701</v>
      </c>
      <c r="AC41" s="17">
        <v>-8.8910454876911502E-2</v>
      </c>
      <c r="AD41" s="17">
        <v>-3.5329771817925099E-2</v>
      </c>
      <c r="AE41" s="17"/>
      <c r="AF41" s="17">
        <v>-7.3818129180803797E-3</v>
      </c>
      <c r="AG41" s="17">
        <v>-0.23941119974294101</v>
      </c>
      <c r="AH41" s="17">
        <v>-5.44345784030952E-2</v>
      </c>
      <c r="AI41" s="17"/>
      <c r="AJ41" s="17">
        <v>-9.0980810676451807E-2</v>
      </c>
      <c r="AK41" s="17">
        <v>-0.32405573812544902</v>
      </c>
      <c r="AL41" s="17">
        <v>-0.27491536420185098</v>
      </c>
      <c r="AM41" s="17">
        <v>0.53936806444567398</v>
      </c>
      <c r="AN41" s="17">
        <v>2.7896507040175701E-2</v>
      </c>
      <c r="AO41" s="17"/>
      <c r="AP41" s="17">
        <v>-0.30631406824473301</v>
      </c>
      <c r="AQ41" s="17">
        <v>-0.45684603009775798</v>
      </c>
      <c r="AR41" s="17">
        <v>-8.2895644526673307E-2</v>
      </c>
      <c r="AS41" s="17">
        <v>0.45274082104547902</v>
      </c>
      <c r="AT41" s="17">
        <v>0.24515364886702101</v>
      </c>
      <c r="AU41" s="17"/>
      <c r="AV41" s="17">
        <v>-8.93439345416671E-2</v>
      </c>
      <c r="AW41" s="17">
        <v>-0.10977394406516</v>
      </c>
      <c r="AX41" s="17">
        <v>-0.150151688300041</v>
      </c>
      <c r="AY41" s="17">
        <v>-0.23524411982319099</v>
      </c>
      <c r="AZ41" s="17">
        <v>-0.13669385810257401</v>
      </c>
    </row>
    <row r="42" spans="2:52">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2:52">
      <c r="B43" s="6" t="s">
        <v>95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2:52">
      <c r="B44" s="24" t="s">
        <v>15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2:52">
      <c r="B45" t="s">
        <v>87</v>
      </c>
      <c r="C45" s="17">
        <v>0.22062521254832901</v>
      </c>
      <c r="D45" s="17">
        <v>0.20901378076638899</v>
      </c>
      <c r="E45" s="17">
        <v>0.232883802105392</v>
      </c>
      <c r="F45" s="17"/>
      <c r="G45" s="17">
        <v>0.15135099307564401</v>
      </c>
      <c r="H45" s="17">
        <v>0.18042390818839901</v>
      </c>
      <c r="I45" s="17">
        <v>0.22035597844677901</v>
      </c>
      <c r="J45" s="17">
        <v>0.28129466258973901</v>
      </c>
      <c r="K45" s="17">
        <v>0.25752044115198502</v>
      </c>
      <c r="L45" s="17">
        <v>0.225667595872652</v>
      </c>
      <c r="M45" s="17"/>
      <c r="N45" s="17">
        <v>0.18391153523930601</v>
      </c>
      <c r="O45" s="17">
        <v>0.20945845538582</v>
      </c>
      <c r="P45" s="17">
        <v>0.223936200706744</v>
      </c>
      <c r="Q45" s="17">
        <v>0.26775260150652902</v>
      </c>
      <c r="R45" s="17"/>
      <c r="S45" s="17">
        <v>0.201862750519858</v>
      </c>
      <c r="T45" s="17">
        <v>0.22584095863833101</v>
      </c>
      <c r="U45" s="17">
        <v>0.19769179795744399</v>
      </c>
      <c r="V45" s="17">
        <v>0.23810827862966499</v>
      </c>
      <c r="W45" s="17">
        <v>0.22035849257303999</v>
      </c>
      <c r="X45" s="17">
        <v>0.23350735454420599</v>
      </c>
      <c r="Y45" s="17">
        <v>0.20256132954072401</v>
      </c>
      <c r="Z45" s="17">
        <v>0.25406574926558501</v>
      </c>
      <c r="AA45" s="17">
        <v>0.24266825847265899</v>
      </c>
      <c r="AB45" s="17">
        <v>0.189052963886611</v>
      </c>
      <c r="AC45" s="17">
        <v>0.24490921689186901</v>
      </c>
      <c r="AD45" s="17">
        <v>0.23325624341159601</v>
      </c>
      <c r="AE45" s="17"/>
      <c r="AF45" s="17">
        <v>0.25785470514452802</v>
      </c>
      <c r="AG45" s="17">
        <v>0.210173807849591</v>
      </c>
      <c r="AH45" s="17">
        <v>0.21061902000697399</v>
      </c>
      <c r="AI45" s="17"/>
      <c r="AJ45" s="17">
        <v>0.19409050105813</v>
      </c>
      <c r="AK45" s="17">
        <v>0.233336037331658</v>
      </c>
      <c r="AL45" s="17">
        <v>0.21102143797071701</v>
      </c>
      <c r="AM45" s="17">
        <v>0.43117325162152098</v>
      </c>
      <c r="AN45" s="17">
        <v>0.23298579284635401</v>
      </c>
      <c r="AO45" s="17"/>
      <c r="AP45" s="17">
        <v>8.2933281046757998E-2</v>
      </c>
      <c r="AQ45" s="17">
        <v>0.206414714480605</v>
      </c>
      <c r="AR45" s="17">
        <v>0.216341070363991</v>
      </c>
      <c r="AS45" s="17">
        <v>0.40188067492449397</v>
      </c>
      <c r="AT45" s="17">
        <v>0.195313876989825</v>
      </c>
      <c r="AU45" s="17"/>
      <c r="AV45" s="17">
        <v>0.27169561093167599</v>
      </c>
      <c r="AW45" s="17">
        <v>0.20541198353574799</v>
      </c>
      <c r="AX45" s="17">
        <v>0.17948946742753999</v>
      </c>
      <c r="AY45" s="17">
        <v>0.17147444567495601</v>
      </c>
      <c r="AZ45" s="17">
        <v>0.31592724574450298</v>
      </c>
    </row>
    <row r="46" spans="2:52">
      <c r="B46" t="s">
        <v>88</v>
      </c>
      <c r="C46" s="17">
        <v>0.39771833014899499</v>
      </c>
      <c r="D46" s="17">
        <v>0.37329887380183102</v>
      </c>
      <c r="E46" s="17">
        <v>0.422165690893756</v>
      </c>
      <c r="F46" s="17"/>
      <c r="G46" s="17">
        <v>0.43139531243602097</v>
      </c>
      <c r="H46" s="17">
        <v>0.36973180111186599</v>
      </c>
      <c r="I46" s="17">
        <v>0.37696090596071202</v>
      </c>
      <c r="J46" s="17">
        <v>0.417103233513553</v>
      </c>
      <c r="K46" s="17">
        <v>0.42249158364210299</v>
      </c>
      <c r="L46" s="17">
        <v>0.38269241961414802</v>
      </c>
      <c r="M46" s="17"/>
      <c r="N46" s="17">
        <v>0.38320569002906502</v>
      </c>
      <c r="O46" s="17">
        <v>0.41442660265004899</v>
      </c>
      <c r="P46" s="17">
        <v>0.400193082225273</v>
      </c>
      <c r="Q46" s="17">
        <v>0.39553698862590497</v>
      </c>
      <c r="R46" s="17"/>
      <c r="S46" s="17">
        <v>0.34967656080978698</v>
      </c>
      <c r="T46" s="17">
        <v>0.40217323494698998</v>
      </c>
      <c r="U46" s="17">
        <v>0.40023704260209397</v>
      </c>
      <c r="V46" s="17">
        <v>0.386254820734519</v>
      </c>
      <c r="W46" s="17">
        <v>0.41336136855102601</v>
      </c>
      <c r="X46" s="17">
        <v>0.40466326416916698</v>
      </c>
      <c r="Y46" s="17">
        <v>0.40501130515977002</v>
      </c>
      <c r="Z46" s="17">
        <v>0.39747806189393797</v>
      </c>
      <c r="AA46" s="17">
        <v>0.39227221095952403</v>
      </c>
      <c r="AB46" s="17">
        <v>0.45096070493068102</v>
      </c>
      <c r="AC46" s="17">
        <v>0.39842710446909102</v>
      </c>
      <c r="AD46" s="17">
        <v>0.412881480317002</v>
      </c>
      <c r="AE46" s="17"/>
      <c r="AF46" s="17">
        <v>0.38734178111096701</v>
      </c>
      <c r="AG46" s="17">
        <v>0.41382633137403602</v>
      </c>
      <c r="AH46" s="17">
        <v>0.36428655526576897</v>
      </c>
      <c r="AI46" s="17"/>
      <c r="AJ46" s="17">
        <v>0.37423987888684301</v>
      </c>
      <c r="AK46" s="17">
        <v>0.412621048805145</v>
      </c>
      <c r="AL46" s="17">
        <v>0.43706704534483498</v>
      </c>
      <c r="AM46" s="17">
        <v>0.425797102158958</v>
      </c>
      <c r="AN46" s="17">
        <v>0.37676825931832397</v>
      </c>
      <c r="AO46" s="17"/>
      <c r="AP46" s="17">
        <v>0.32291231270054799</v>
      </c>
      <c r="AQ46" s="17">
        <v>0.42154973027274401</v>
      </c>
      <c r="AR46" s="17">
        <v>0.42857712029226902</v>
      </c>
      <c r="AS46" s="17">
        <v>0.42077650591819099</v>
      </c>
      <c r="AT46" s="17">
        <v>0.42923564787629498</v>
      </c>
      <c r="AU46" s="17"/>
      <c r="AV46" s="17">
        <v>0.40000887726059797</v>
      </c>
      <c r="AW46" s="17">
        <v>0.43030080839645402</v>
      </c>
      <c r="AX46" s="17">
        <v>0.41654606958658302</v>
      </c>
      <c r="AY46" s="17">
        <v>0.30939623425160601</v>
      </c>
      <c r="AZ46" s="17">
        <v>0.24014872117789299</v>
      </c>
    </row>
    <row r="47" spans="2:52">
      <c r="B47" t="s">
        <v>89</v>
      </c>
      <c r="C47" s="17">
        <v>0.18415389594734699</v>
      </c>
      <c r="D47" s="17">
        <v>0.17806195709058201</v>
      </c>
      <c r="E47" s="17">
        <v>0.18874958963188099</v>
      </c>
      <c r="F47" s="17"/>
      <c r="G47" s="17">
        <v>0.204863668002354</v>
      </c>
      <c r="H47" s="17">
        <v>0.190574623315243</v>
      </c>
      <c r="I47" s="17">
        <v>0.18684301160011299</v>
      </c>
      <c r="J47" s="17">
        <v>0.150573050627924</v>
      </c>
      <c r="K47" s="17">
        <v>0.17820466197118101</v>
      </c>
      <c r="L47" s="17">
        <v>0.194222607649118</v>
      </c>
      <c r="M47" s="17"/>
      <c r="N47" s="17">
        <v>0.1681235765812</v>
      </c>
      <c r="O47" s="17">
        <v>0.19178305296714801</v>
      </c>
      <c r="P47" s="17">
        <v>0.19980637164380599</v>
      </c>
      <c r="Q47" s="17">
        <v>0.17997653781849601</v>
      </c>
      <c r="R47" s="17"/>
      <c r="S47" s="17">
        <v>0.20000575945465601</v>
      </c>
      <c r="T47" s="17">
        <v>0.18363393135855199</v>
      </c>
      <c r="U47" s="17">
        <v>0.19081371271307501</v>
      </c>
      <c r="V47" s="17">
        <v>0.197418047199238</v>
      </c>
      <c r="W47" s="17">
        <v>0.183175715424857</v>
      </c>
      <c r="X47" s="17">
        <v>0.157067697234897</v>
      </c>
      <c r="Y47" s="17">
        <v>0.21624855175715901</v>
      </c>
      <c r="Z47" s="17">
        <v>0.20985763418596901</v>
      </c>
      <c r="AA47" s="17">
        <v>0.17382110797476699</v>
      </c>
      <c r="AB47" s="17">
        <v>0.173218045154308</v>
      </c>
      <c r="AC47" s="17">
        <v>0.17568561147899101</v>
      </c>
      <c r="AD47" s="17">
        <v>0.103372755236117</v>
      </c>
      <c r="AE47" s="17"/>
      <c r="AF47" s="17">
        <v>0.16934190469684399</v>
      </c>
      <c r="AG47" s="17">
        <v>0.191419030561223</v>
      </c>
      <c r="AH47" s="17">
        <v>0.19479198328156</v>
      </c>
      <c r="AI47" s="17"/>
      <c r="AJ47" s="17">
        <v>0.19480360441089301</v>
      </c>
      <c r="AK47" s="17">
        <v>0.18361924293385901</v>
      </c>
      <c r="AL47" s="17">
        <v>0.20167142399084501</v>
      </c>
      <c r="AM47" s="17">
        <v>6.9858429761904497E-2</v>
      </c>
      <c r="AN47" s="17">
        <v>0.173946716327429</v>
      </c>
      <c r="AO47" s="17"/>
      <c r="AP47" s="17">
        <v>0.25527426177663098</v>
      </c>
      <c r="AQ47" s="17">
        <v>0.18769544249975501</v>
      </c>
      <c r="AR47" s="17">
        <v>0.18811700909648699</v>
      </c>
      <c r="AS47" s="17">
        <v>0.106426176909938</v>
      </c>
      <c r="AT47" s="17">
        <v>0.17610667630885801</v>
      </c>
      <c r="AU47" s="17"/>
      <c r="AV47" s="17">
        <v>0.182358254594185</v>
      </c>
      <c r="AW47" s="17">
        <v>0.19626099239356101</v>
      </c>
      <c r="AX47" s="17">
        <v>0.17211768494239901</v>
      </c>
      <c r="AY47" s="17">
        <v>0.21397158270670899</v>
      </c>
      <c r="AZ47" s="17">
        <v>0.15494032979358199</v>
      </c>
    </row>
    <row r="48" spans="2:52">
      <c r="B48" t="s">
        <v>90</v>
      </c>
      <c r="C48" s="17">
        <v>0.14190429773833199</v>
      </c>
      <c r="D48" s="17">
        <v>0.17199260420583701</v>
      </c>
      <c r="E48" s="17">
        <v>0.11301480983392399</v>
      </c>
      <c r="F48" s="17"/>
      <c r="G48" s="17">
        <v>0.13820147327426899</v>
      </c>
      <c r="H48" s="17">
        <v>0.17649014067192401</v>
      </c>
      <c r="I48" s="17">
        <v>0.14294474925916001</v>
      </c>
      <c r="J48" s="17">
        <v>0.11269369980088401</v>
      </c>
      <c r="K48" s="17">
        <v>0.106376017458005</v>
      </c>
      <c r="L48" s="17">
        <v>0.16287939656037101</v>
      </c>
      <c r="M48" s="17"/>
      <c r="N48" s="17">
        <v>0.19304420870896699</v>
      </c>
      <c r="O48" s="17">
        <v>0.136820333742221</v>
      </c>
      <c r="P48" s="17">
        <v>0.13449941294881501</v>
      </c>
      <c r="Q48" s="17">
        <v>9.8184058032813007E-2</v>
      </c>
      <c r="R48" s="17"/>
      <c r="S48" s="17">
        <v>0.16829242754183099</v>
      </c>
      <c r="T48" s="17">
        <v>0.141026793339737</v>
      </c>
      <c r="U48" s="17">
        <v>0.16995082836297201</v>
      </c>
      <c r="V48" s="17">
        <v>0.118840723129265</v>
      </c>
      <c r="W48" s="17">
        <v>0.134350305787765</v>
      </c>
      <c r="X48" s="17">
        <v>0.12617339975526301</v>
      </c>
      <c r="Y48" s="17">
        <v>0.13314284820941599</v>
      </c>
      <c r="Z48" s="17">
        <v>9.6824500756382506E-2</v>
      </c>
      <c r="AA48" s="17">
        <v>0.144607123012268</v>
      </c>
      <c r="AB48" s="17">
        <v>0.124051019922713</v>
      </c>
      <c r="AC48" s="17">
        <v>0.13963753875127499</v>
      </c>
      <c r="AD48" s="17">
        <v>0.21268367056200199</v>
      </c>
      <c r="AE48" s="17"/>
      <c r="AF48" s="17">
        <v>0.14306863113092699</v>
      </c>
      <c r="AG48" s="17">
        <v>0.143690347491021</v>
      </c>
      <c r="AH48" s="17">
        <v>0.13101082360510599</v>
      </c>
      <c r="AI48" s="17"/>
      <c r="AJ48" s="17">
        <v>0.182168775097477</v>
      </c>
      <c r="AK48" s="17">
        <v>0.122650312348941</v>
      </c>
      <c r="AL48" s="17">
        <v>0.13053716789723099</v>
      </c>
      <c r="AM48" s="17">
        <v>5.6759005568735497E-2</v>
      </c>
      <c r="AN48" s="17">
        <v>0.12232864586728499</v>
      </c>
      <c r="AO48" s="17"/>
      <c r="AP48" s="17">
        <v>0.25523939817121899</v>
      </c>
      <c r="AQ48" s="17">
        <v>0.13629811093719099</v>
      </c>
      <c r="AR48" s="17">
        <v>0.13155626919673799</v>
      </c>
      <c r="AS48" s="17">
        <v>5.9950885790754298E-2</v>
      </c>
      <c r="AT48" s="17">
        <v>0.11115917582545901</v>
      </c>
      <c r="AU48" s="17"/>
      <c r="AV48" s="17">
        <v>0.11112764773305001</v>
      </c>
      <c r="AW48" s="17">
        <v>0.122994722509148</v>
      </c>
      <c r="AX48" s="17">
        <v>0.162934046582667</v>
      </c>
      <c r="AY48" s="17">
        <v>0.21547224780934801</v>
      </c>
      <c r="AZ48" s="17">
        <v>0.16611989654460599</v>
      </c>
    </row>
    <row r="49" spans="2:52">
      <c r="B49" t="s">
        <v>91</v>
      </c>
      <c r="C49" s="17">
        <v>3.65086372171569E-2</v>
      </c>
      <c r="D49" s="17">
        <v>5.1509807167425897E-2</v>
      </c>
      <c r="E49" s="17">
        <v>2.21050800464089E-2</v>
      </c>
      <c r="F49" s="17"/>
      <c r="G49" s="17">
        <v>4.86305162537847E-2</v>
      </c>
      <c r="H49" s="17">
        <v>4.37570425797194E-2</v>
      </c>
      <c r="I49" s="17">
        <v>5.3439297264275397E-2</v>
      </c>
      <c r="J49" s="17">
        <v>1.95548884285709E-2</v>
      </c>
      <c r="K49" s="17">
        <v>2.51088947074962E-2</v>
      </c>
      <c r="L49" s="17">
        <v>3.01608443764948E-2</v>
      </c>
      <c r="M49" s="17"/>
      <c r="N49" s="17">
        <v>6.0596385909841802E-2</v>
      </c>
      <c r="O49" s="17">
        <v>3.4639064861075701E-2</v>
      </c>
      <c r="P49" s="17">
        <v>2.9367164980368999E-2</v>
      </c>
      <c r="Q49" s="17">
        <v>1.9143439609787399E-2</v>
      </c>
      <c r="R49" s="17"/>
      <c r="S49" s="17">
        <v>5.4341708722026899E-2</v>
      </c>
      <c r="T49" s="17">
        <v>3.0607102688419902E-2</v>
      </c>
      <c r="U49" s="17">
        <v>2.9210732698969601E-2</v>
      </c>
      <c r="V49" s="17">
        <v>3.6877797994999698E-2</v>
      </c>
      <c r="W49" s="17">
        <v>1.8977296299304999E-2</v>
      </c>
      <c r="X49" s="17">
        <v>4.3969888262289501E-2</v>
      </c>
      <c r="Y49" s="17">
        <v>2.5391305900045999E-2</v>
      </c>
      <c r="Z49" s="17">
        <v>4.1774053898125697E-2</v>
      </c>
      <c r="AA49" s="17">
        <v>2.8549478940633501E-2</v>
      </c>
      <c r="AB49" s="17">
        <v>5.4937321969725297E-2</v>
      </c>
      <c r="AC49" s="17">
        <v>2.47060076617765E-2</v>
      </c>
      <c r="AD49" s="17">
        <v>3.1936167275130697E-2</v>
      </c>
      <c r="AE49" s="17"/>
      <c r="AF49" s="17">
        <v>2.9288906437563201E-2</v>
      </c>
      <c r="AG49" s="17">
        <v>3.6909748502486801E-2</v>
      </c>
      <c r="AH49" s="17">
        <v>4.3670164225543498E-2</v>
      </c>
      <c r="AI49" s="17"/>
      <c r="AJ49" s="17">
        <v>4.8111581063729501E-2</v>
      </c>
      <c r="AK49" s="17">
        <v>3.8926788839807498E-2</v>
      </c>
      <c r="AL49" s="17">
        <v>1.9702924796372499E-2</v>
      </c>
      <c r="AM49" s="17">
        <v>0</v>
      </c>
      <c r="AN49" s="17">
        <v>2.9256246865810201E-2</v>
      </c>
      <c r="AO49" s="17"/>
      <c r="AP49" s="17">
        <v>7.6922149393020098E-2</v>
      </c>
      <c r="AQ49" s="17">
        <v>4.1405631444790203E-2</v>
      </c>
      <c r="AR49" s="17">
        <v>2.8756070409410799E-2</v>
      </c>
      <c r="AS49" s="17">
        <v>6.3335554812231198E-3</v>
      </c>
      <c r="AT49" s="17">
        <v>1.0466261819977901E-2</v>
      </c>
      <c r="AU49" s="17"/>
      <c r="AV49" s="17">
        <v>1.51643025330476E-2</v>
      </c>
      <c r="AW49" s="17">
        <v>2.2602210231392299E-2</v>
      </c>
      <c r="AX49" s="17">
        <v>5.3410584867967403E-2</v>
      </c>
      <c r="AY49" s="17">
        <v>8.1919417086933705E-2</v>
      </c>
      <c r="AZ49" s="17">
        <v>9.7635759430543298E-2</v>
      </c>
    </row>
    <row r="50" spans="2:52">
      <c r="B50" t="s">
        <v>61</v>
      </c>
      <c r="C50" s="17">
        <v>1.90896263998395E-2</v>
      </c>
      <c r="D50" s="17">
        <v>1.6122976967934299E-2</v>
      </c>
      <c r="E50" s="17">
        <v>2.1081027488638101E-2</v>
      </c>
      <c r="F50" s="17"/>
      <c r="G50" s="17">
        <v>2.5558036957926699E-2</v>
      </c>
      <c r="H50" s="17">
        <v>3.9022484132849401E-2</v>
      </c>
      <c r="I50" s="17">
        <v>1.9456057468960099E-2</v>
      </c>
      <c r="J50" s="17">
        <v>1.8780465039329401E-2</v>
      </c>
      <c r="K50" s="17">
        <v>1.0298401069229701E-2</v>
      </c>
      <c r="L50" s="17">
        <v>4.3771359272157303E-3</v>
      </c>
      <c r="M50" s="17"/>
      <c r="N50" s="17">
        <v>1.1118603531619999E-2</v>
      </c>
      <c r="O50" s="17">
        <v>1.28724903936865E-2</v>
      </c>
      <c r="P50" s="17">
        <v>1.21977674949928E-2</v>
      </c>
      <c r="Q50" s="17">
        <v>3.9406374406469699E-2</v>
      </c>
      <c r="R50" s="17"/>
      <c r="S50" s="17">
        <v>2.58207929518403E-2</v>
      </c>
      <c r="T50" s="17">
        <v>1.6717979027970498E-2</v>
      </c>
      <c r="U50" s="17">
        <v>1.20958856654447E-2</v>
      </c>
      <c r="V50" s="17">
        <v>2.2500332312313399E-2</v>
      </c>
      <c r="W50" s="17">
        <v>2.9776821364006799E-2</v>
      </c>
      <c r="X50" s="17">
        <v>3.4618396034178198E-2</v>
      </c>
      <c r="Y50" s="17">
        <v>1.76446594328847E-2</v>
      </c>
      <c r="Z50" s="17">
        <v>0</v>
      </c>
      <c r="AA50" s="17">
        <v>1.8081820640147499E-2</v>
      </c>
      <c r="AB50" s="17">
        <v>7.7799441359613303E-3</v>
      </c>
      <c r="AC50" s="17">
        <v>1.6634520746997301E-2</v>
      </c>
      <c r="AD50" s="17">
        <v>5.8696831981525496E-3</v>
      </c>
      <c r="AE50" s="17"/>
      <c r="AF50" s="17">
        <v>1.31040714791704E-2</v>
      </c>
      <c r="AG50" s="17">
        <v>3.98073422164165E-3</v>
      </c>
      <c r="AH50" s="17">
        <v>5.5621453615046799E-2</v>
      </c>
      <c r="AI50" s="17"/>
      <c r="AJ50" s="17">
        <v>6.5856594829277297E-3</v>
      </c>
      <c r="AK50" s="17">
        <v>8.8465697405901295E-3</v>
      </c>
      <c r="AL50" s="17">
        <v>0</v>
      </c>
      <c r="AM50" s="17">
        <v>1.64122108888805E-2</v>
      </c>
      <c r="AN50" s="17">
        <v>6.4714338774797805E-2</v>
      </c>
      <c r="AO50" s="17"/>
      <c r="AP50" s="17">
        <v>6.7185969118237002E-3</v>
      </c>
      <c r="AQ50" s="17">
        <v>6.6363703649160097E-3</v>
      </c>
      <c r="AR50" s="17">
        <v>6.6524606411028104E-3</v>
      </c>
      <c r="AS50" s="17">
        <v>4.6322009753998602E-3</v>
      </c>
      <c r="AT50" s="17">
        <v>7.7718361179584999E-2</v>
      </c>
      <c r="AU50" s="17"/>
      <c r="AV50" s="17">
        <v>1.9645306947444201E-2</v>
      </c>
      <c r="AW50" s="17">
        <v>2.2429282933696299E-2</v>
      </c>
      <c r="AX50" s="17">
        <v>1.5502146592843101E-2</v>
      </c>
      <c r="AY50" s="17">
        <v>7.7660724704479902E-3</v>
      </c>
      <c r="AZ50" s="17">
        <v>2.5228047308871501E-2</v>
      </c>
    </row>
    <row r="51" spans="2:52">
      <c r="B51" t="s">
        <v>92</v>
      </c>
      <c r="C51" s="17">
        <v>0.61834354269732394</v>
      </c>
      <c r="D51" s="17">
        <v>0.58231265456822001</v>
      </c>
      <c r="E51" s="17">
        <v>0.65504949299914805</v>
      </c>
      <c r="F51" s="17"/>
      <c r="G51" s="17">
        <v>0.58274630551166495</v>
      </c>
      <c r="H51" s="17">
        <v>0.55015570930026503</v>
      </c>
      <c r="I51" s="17">
        <v>0.59731688440749198</v>
      </c>
      <c r="J51" s="17">
        <v>0.69839789610329195</v>
      </c>
      <c r="K51" s="17">
        <v>0.68001202479408795</v>
      </c>
      <c r="L51" s="17">
        <v>0.60836001548679997</v>
      </c>
      <c r="M51" s="17"/>
      <c r="N51" s="17">
        <v>0.56711722526837105</v>
      </c>
      <c r="O51" s="17">
        <v>0.62388505803586902</v>
      </c>
      <c r="P51" s="17">
        <v>0.62412928293201697</v>
      </c>
      <c r="Q51" s="17">
        <v>0.66328959013243405</v>
      </c>
      <c r="R51" s="17"/>
      <c r="S51" s="17">
        <v>0.55153931132964595</v>
      </c>
      <c r="T51" s="17">
        <v>0.62801419358532096</v>
      </c>
      <c r="U51" s="17">
        <v>0.59792884055953799</v>
      </c>
      <c r="V51" s="17">
        <v>0.62436309936418399</v>
      </c>
      <c r="W51" s="17">
        <v>0.63371986112406598</v>
      </c>
      <c r="X51" s="17">
        <v>0.63817061871337299</v>
      </c>
      <c r="Y51" s="17">
        <v>0.60757263470049405</v>
      </c>
      <c r="Z51" s="17">
        <v>0.65154381115952298</v>
      </c>
      <c r="AA51" s="17">
        <v>0.63494046943218296</v>
      </c>
      <c r="AB51" s="17">
        <v>0.64001366881729205</v>
      </c>
      <c r="AC51" s="17">
        <v>0.64333632136095997</v>
      </c>
      <c r="AD51" s="17">
        <v>0.64613772372859701</v>
      </c>
      <c r="AE51" s="17"/>
      <c r="AF51" s="17">
        <v>0.64519648625549497</v>
      </c>
      <c r="AG51" s="17">
        <v>0.62400013922362696</v>
      </c>
      <c r="AH51" s="17">
        <v>0.574905575272743</v>
      </c>
      <c r="AI51" s="17"/>
      <c r="AJ51" s="17">
        <v>0.56833037994497304</v>
      </c>
      <c r="AK51" s="17">
        <v>0.64595708613680303</v>
      </c>
      <c r="AL51" s="17">
        <v>0.64808848331555102</v>
      </c>
      <c r="AM51" s="17">
        <v>0.85697035378047903</v>
      </c>
      <c r="AN51" s="17">
        <v>0.60975405216467804</v>
      </c>
      <c r="AO51" s="17"/>
      <c r="AP51" s="17">
        <v>0.405845593747306</v>
      </c>
      <c r="AQ51" s="17">
        <v>0.62796444475334801</v>
      </c>
      <c r="AR51" s="17">
        <v>0.64491819065626099</v>
      </c>
      <c r="AS51" s="17">
        <v>0.82265718084268402</v>
      </c>
      <c r="AT51" s="17">
        <v>0.62454952486612003</v>
      </c>
      <c r="AU51" s="17"/>
      <c r="AV51" s="17">
        <v>0.67170448819227302</v>
      </c>
      <c r="AW51" s="17">
        <v>0.63571279193220198</v>
      </c>
      <c r="AX51" s="17">
        <v>0.59603553701412304</v>
      </c>
      <c r="AY51" s="17">
        <v>0.48087067992656202</v>
      </c>
      <c r="AZ51" s="17">
        <v>0.55607596692239702</v>
      </c>
    </row>
    <row r="52" spans="2:52">
      <c r="B52" t="s">
        <v>93</v>
      </c>
      <c r="C52" s="17">
        <v>0.17841293495548899</v>
      </c>
      <c r="D52" s="17">
        <v>0.22350241137326299</v>
      </c>
      <c r="E52" s="17">
        <v>0.13511988988033299</v>
      </c>
      <c r="F52" s="17"/>
      <c r="G52" s="17">
        <v>0.18683198952805399</v>
      </c>
      <c r="H52" s="17">
        <v>0.220247183251643</v>
      </c>
      <c r="I52" s="17">
        <v>0.196384046523436</v>
      </c>
      <c r="J52" s="17">
        <v>0.13224858822945401</v>
      </c>
      <c r="K52" s="17">
        <v>0.13148491216550101</v>
      </c>
      <c r="L52" s="17">
        <v>0.193040240936866</v>
      </c>
      <c r="M52" s="17"/>
      <c r="N52" s="17">
        <v>0.253640594618809</v>
      </c>
      <c r="O52" s="17">
        <v>0.17145939860329701</v>
      </c>
      <c r="P52" s="17">
        <v>0.16386657792918399</v>
      </c>
      <c r="Q52" s="17">
        <v>0.1173274976426</v>
      </c>
      <c r="R52" s="17"/>
      <c r="S52" s="17">
        <v>0.222634136263858</v>
      </c>
      <c r="T52" s="17">
        <v>0.17163389602815701</v>
      </c>
      <c r="U52" s="17">
        <v>0.19916156106194199</v>
      </c>
      <c r="V52" s="17">
        <v>0.15571852112426501</v>
      </c>
      <c r="W52" s="17">
        <v>0.15332760208707</v>
      </c>
      <c r="X52" s="17">
        <v>0.17014328801755199</v>
      </c>
      <c r="Y52" s="17">
        <v>0.15853415410946201</v>
      </c>
      <c r="Z52" s="17">
        <v>0.13859855465450799</v>
      </c>
      <c r="AA52" s="17">
        <v>0.173156601952902</v>
      </c>
      <c r="AB52" s="17">
        <v>0.17898834189243801</v>
      </c>
      <c r="AC52" s="17">
        <v>0.16434354641305099</v>
      </c>
      <c r="AD52" s="17">
        <v>0.24461983783713301</v>
      </c>
      <c r="AE52" s="17"/>
      <c r="AF52" s="17">
        <v>0.17235753756849001</v>
      </c>
      <c r="AG52" s="17">
        <v>0.18060009599350799</v>
      </c>
      <c r="AH52" s="17">
        <v>0.17468098783065</v>
      </c>
      <c r="AI52" s="17"/>
      <c r="AJ52" s="17">
        <v>0.23028035616120701</v>
      </c>
      <c r="AK52" s="17">
        <v>0.16157710118874799</v>
      </c>
      <c r="AL52" s="17">
        <v>0.150240092693603</v>
      </c>
      <c r="AM52" s="17">
        <v>5.6759005568735497E-2</v>
      </c>
      <c r="AN52" s="17">
        <v>0.151584892733095</v>
      </c>
      <c r="AO52" s="17"/>
      <c r="AP52" s="17">
        <v>0.33216154756423899</v>
      </c>
      <c r="AQ52" s="17">
        <v>0.177703742381981</v>
      </c>
      <c r="AR52" s="17">
        <v>0.16031233960614899</v>
      </c>
      <c r="AS52" s="17">
        <v>6.6284441271977398E-2</v>
      </c>
      <c r="AT52" s="17">
        <v>0.121625437645437</v>
      </c>
      <c r="AU52" s="17"/>
      <c r="AV52" s="17">
        <v>0.12629195026609699</v>
      </c>
      <c r="AW52" s="17">
        <v>0.14559693274054</v>
      </c>
      <c r="AX52" s="17">
        <v>0.21634463145063501</v>
      </c>
      <c r="AY52" s="17">
        <v>0.29739166489628199</v>
      </c>
      <c r="AZ52" s="17">
        <v>0.26375565597514999</v>
      </c>
    </row>
    <row r="53" spans="2:52">
      <c r="B53" t="s">
        <v>94</v>
      </c>
      <c r="C53" s="17">
        <v>0.43993060774183501</v>
      </c>
      <c r="D53" s="17">
        <v>0.35881024319495702</v>
      </c>
      <c r="E53" s="17">
        <v>0.51992960311881498</v>
      </c>
      <c r="F53" s="17"/>
      <c r="G53" s="17">
        <v>0.39591431598361099</v>
      </c>
      <c r="H53" s="17">
        <v>0.32990852604862198</v>
      </c>
      <c r="I53" s="17">
        <v>0.40093283788405598</v>
      </c>
      <c r="J53" s="17">
        <v>0.56614930787383699</v>
      </c>
      <c r="K53" s="17">
        <v>0.548527112628587</v>
      </c>
      <c r="L53" s="17">
        <v>0.41531977454993402</v>
      </c>
      <c r="M53" s="17"/>
      <c r="N53" s="17">
        <v>0.31347663064956299</v>
      </c>
      <c r="O53" s="17">
        <v>0.45242565943257301</v>
      </c>
      <c r="P53" s="17">
        <v>0.46026270500283301</v>
      </c>
      <c r="Q53" s="17">
        <v>0.54596209248983296</v>
      </c>
      <c r="R53" s="17"/>
      <c r="S53" s="17">
        <v>0.32890517506578798</v>
      </c>
      <c r="T53" s="17">
        <v>0.45638029755716403</v>
      </c>
      <c r="U53" s="17">
        <v>0.39876727949759599</v>
      </c>
      <c r="V53" s="17">
        <v>0.46864457823991901</v>
      </c>
      <c r="W53" s="17">
        <v>0.48039225903699501</v>
      </c>
      <c r="X53" s="17">
        <v>0.46802733069582098</v>
      </c>
      <c r="Y53" s="17">
        <v>0.44903848059103202</v>
      </c>
      <c r="Z53" s="17">
        <v>0.51294525650501399</v>
      </c>
      <c r="AA53" s="17">
        <v>0.46178386747928202</v>
      </c>
      <c r="AB53" s="17">
        <v>0.46102532692485398</v>
      </c>
      <c r="AC53" s="17">
        <v>0.47899277494790898</v>
      </c>
      <c r="AD53" s="17">
        <v>0.40151788589146398</v>
      </c>
      <c r="AE53" s="17"/>
      <c r="AF53" s="17">
        <v>0.47283894868700399</v>
      </c>
      <c r="AG53" s="17">
        <v>0.443400043230119</v>
      </c>
      <c r="AH53" s="17">
        <v>0.40022458744209299</v>
      </c>
      <c r="AI53" s="17"/>
      <c r="AJ53" s="17">
        <v>0.33805002378376697</v>
      </c>
      <c r="AK53" s="17">
        <v>0.48437998494805501</v>
      </c>
      <c r="AL53" s="17">
        <v>0.49784839062194802</v>
      </c>
      <c r="AM53" s="17">
        <v>0.800211348211744</v>
      </c>
      <c r="AN53" s="17">
        <v>0.45816915943158398</v>
      </c>
      <c r="AO53" s="17"/>
      <c r="AP53" s="17">
        <v>7.3684046183066301E-2</v>
      </c>
      <c r="AQ53" s="17">
        <v>0.450260702371368</v>
      </c>
      <c r="AR53" s="17">
        <v>0.484605851050111</v>
      </c>
      <c r="AS53" s="17">
        <v>0.75637273957070705</v>
      </c>
      <c r="AT53" s="17">
        <v>0.50292408722068305</v>
      </c>
      <c r="AU53" s="17"/>
      <c r="AV53" s="17">
        <v>0.54541253792617606</v>
      </c>
      <c r="AW53" s="17">
        <v>0.49011585919166201</v>
      </c>
      <c r="AX53" s="17">
        <v>0.379690905563488</v>
      </c>
      <c r="AY53" s="17">
        <v>0.18347901503028</v>
      </c>
      <c r="AZ53" s="17">
        <v>0.29232031094724698</v>
      </c>
    </row>
    <row r="54" spans="2:52">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2:52">
      <c r="B55" s="6" t="s">
        <v>96</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2:52">
      <c r="B56" s="24" t="s">
        <v>15</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2:52">
      <c r="B57" t="s">
        <v>87</v>
      </c>
      <c r="C57" s="17">
        <v>0.12721897620412501</v>
      </c>
      <c r="D57" s="17">
        <v>0.13856168012936601</v>
      </c>
      <c r="E57" s="17">
        <v>0.116954302399105</v>
      </c>
      <c r="F57" s="17"/>
      <c r="G57" s="17">
        <v>9.6323201310422199E-2</v>
      </c>
      <c r="H57" s="17">
        <v>0.117076166583966</v>
      </c>
      <c r="I57" s="17">
        <v>0.11661351189423701</v>
      </c>
      <c r="J57" s="17">
        <v>0.153447207508869</v>
      </c>
      <c r="K57" s="17">
        <v>0.14378464908803801</v>
      </c>
      <c r="L57" s="17">
        <v>0.132258275782972</v>
      </c>
      <c r="M57" s="17"/>
      <c r="N57" s="17">
        <v>0.101343859607556</v>
      </c>
      <c r="O57" s="17">
        <v>0.12939292228622401</v>
      </c>
      <c r="P57" s="17">
        <v>0.13701518571964499</v>
      </c>
      <c r="Q57" s="17">
        <v>0.140946700875867</v>
      </c>
      <c r="R57" s="17"/>
      <c r="S57" s="17">
        <v>0.126750760224386</v>
      </c>
      <c r="T57" s="17">
        <v>0.12560729651104499</v>
      </c>
      <c r="U57" s="17">
        <v>0.116179433602837</v>
      </c>
      <c r="V57" s="17">
        <v>0.14528144942430499</v>
      </c>
      <c r="W57" s="17">
        <v>0.14946122909172299</v>
      </c>
      <c r="X57" s="17">
        <v>0.126667080764755</v>
      </c>
      <c r="Y57" s="17">
        <v>0.124123192920666</v>
      </c>
      <c r="Z57" s="17">
        <v>8.8536273521220496E-2</v>
      </c>
      <c r="AA57" s="17">
        <v>0.11443617070703101</v>
      </c>
      <c r="AB57" s="17">
        <v>0.115894313245287</v>
      </c>
      <c r="AC57" s="17">
        <v>0.15920133935445399</v>
      </c>
      <c r="AD57" s="17">
        <v>0.148767993701301</v>
      </c>
      <c r="AE57" s="17"/>
      <c r="AF57" s="17">
        <v>0.17813793650159199</v>
      </c>
      <c r="AG57" s="17">
        <v>9.9037624968055196E-2</v>
      </c>
      <c r="AH57" s="17">
        <v>0.11299432056476801</v>
      </c>
      <c r="AI57" s="17"/>
      <c r="AJ57" s="17">
        <v>0.15771036526153601</v>
      </c>
      <c r="AK57" s="17">
        <v>8.0356410039091802E-2</v>
      </c>
      <c r="AL57" s="17">
        <v>7.2369517122433905E-2</v>
      </c>
      <c r="AM57" s="17">
        <v>0.20765788866301599</v>
      </c>
      <c r="AN57" s="17">
        <v>0.15427842263903699</v>
      </c>
      <c r="AO57" s="17"/>
      <c r="AP57" s="17">
        <v>0.113095056701063</v>
      </c>
      <c r="AQ57" s="17">
        <v>5.6195601682059497E-2</v>
      </c>
      <c r="AR57" s="17">
        <v>0.102731943256092</v>
      </c>
      <c r="AS57" s="17">
        <v>0.28296088104822897</v>
      </c>
      <c r="AT57" s="17">
        <v>0.12548652892488399</v>
      </c>
      <c r="AU57" s="17"/>
      <c r="AV57" s="17">
        <v>0.13993483709863599</v>
      </c>
      <c r="AW57" s="17">
        <v>0.130303168881027</v>
      </c>
      <c r="AX57" s="17">
        <v>0.111428838579211</v>
      </c>
      <c r="AY57" s="17">
        <v>0.10120010407221</v>
      </c>
      <c r="AZ57" s="17">
        <v>0.18469779576850301</v>
      </c>
    </row>
    <row r="58" spans="2:52">
      <c r="B58" t="s">
        <v>88</v>
      </c>
      <c r="C58" s="17">
        <v>0.287872346160995</v>
      </c>
      <c r="D58" s="17">
        <v>0.27904757483804299</v>
      </c>
      <c r="E58" s="17">
        <v>0.29583034847525003</v>
      </c>
      <c r="F58" s="17"/>
      <c r="G58" s="17">
        <v>0.292765198226145</v>
      </c>
      <c r="H58" s="17">
        <v>0.23560200345892601</v>
      </c>
      <c r="I58" s="17">
        <v>0.25046899307813703</v>
      </c>
      <c r="J58" s="17">
        <v>0.32474607935601602</v>
      </c>
      <c r="K58" s="17">
        <v>0.30827930956008898</v>
      </c>
      <c r="L58" s="17">
        <v>0.31409561565150101</v>
      </c>
      <c r="M58" s="17"/>
      <c r="N58" s="17">
        <v>0.27967465859316099</v>
      </c>
      <c r="O58" s="17">
        <v>0.294699635406942</v>
      </c>
      <c r="P58" s="17">
        <v>0.30608876420810699</v>
      </c>
      <c r="Q58" s="17">
        <v>0.27596818780562299</v>
      </c>
      <c r="R58" s="17"/>
      <c r="S58" s="17">
        <v>0.25993145857088201</v>
      </c>
      <c r="T58" s="17">
        <v>0.28088827505556802</v>
      </c>
      <c r="U58" s="17">
        <v>0.27750289538670198</v>
      </c>
      <c r="V58" s="17">
        <v>0.280300066956155</v>
      </c>
      <c r="W58" s="17">
        <v>0.32120182290806099</v>
      </c>
      <c r="X58" s="17">
        <v>0.30228219534115802</v>
      </c>
      <c r="Y58" s="17">
        <v>0.31244937781399101</v>
      </c>
      <c r="Z58" s="17">
        <v>0.274115117543482</v>
      </c>
      <c r="AA58" s="17">
        <v>0.27563753435219601</v>
      </c>
      <c r="AB58" s="17">
        <v>0.28658837700180001</v>
      </c>
      <c r="AC58" s="17">
        <v>0.318601915378809</v>
      </c>
      <c r="AD58" s="17">
        <v>0.32819343211836099</v>
      </c>
      <c r="AE58" s="17"/>
      <c r="AF58" s="17">
        <v>0.31578854133880702</v>
      </c>
      <c r="AG58" s="17">
        <v>0.28703148422233599</v>
      </c>
      <c r="AH58" s="17">
        <v>0.25480510906558901</v>
      </c>
      <c r="AI58" s="17"/>
      <c r="AJ58" s="17">
        <v>0.33450737891053201</v>
      </c>
      <c r="AK58" s="17">
        <v>0.25086588940143001</v>
      </c>
      <c r="AL58" s="17">
        <v>0.26698246152658001</v>
      </c>
      <c r="AM58" s="17">
        <v>0.41489017744588202</v>
      </c>
      <c r="AN58" s="17">
        <v>0.24981324324328899</v>
      </c>
      <c r="AO58" s="17"/>
      <c r="AP58" s="17">
        <v>0.31938953866569803</v>
      </c>
      <c r="AQ58" s="17">
        <v>0.23449929530097399</v>
      </c>
      <c r="AR58" s="17">
        <v>0.31223685966645998</v>
      </c>
      <c r="AS58" s="17">
        <v>0.36336382127089001</v>
      </c>
      <c r="AT58" s="17">
        <v>0.30685192633293401</v>
      </c>
      <c r="AU58" s="17"/>
      <c r="AV58" s="17">
        <v>0.31389691094869798</v>
      </c>
      <c r="AW58" s="17">
        <v>0.27492702481781101</v>
      </c>
      <c r="AX58" s="17">
        <v>0.27776077795730397</v>
      </c>
      <c r="AY58" s="17">
        <v>0.24372151558650901</v>
      </c>
      <c r="AZ58" s="17">
        <v>0.27878211805161901</v>
      </c>
    </row>
    <row r="59" spans="2:52">
      <c r="B59" t="s">
        <v>89</v>
      </c>
      <c r="C59" s="17">
        <v>0.27899605488114299</v>
      </c>
      <c r="D59" s="17">
        <v>0.25642245319707502</v>
      </c>
      <c r="E59" s="17">
        <v>0.30129069282584903</v>
      </c>
      <c r="F59" s="17"/>
      <c r="G59" s="17">
        <v>0.31676675349561401</v>
      </c>
      <c r="H59" s="17">
        <v>0.287116785772359</v>
      </c>
      <c r="I59" s="17">
        <v>0.287427874468969</v>
      </c>
      <c r="J59" s="17">
        <v>0.234998206604906</v>
      </c>
      <c r="K59" s="17">
        <v>0.27672155929123399</v>
      </c>
      <c r="L59" s="17">
        <v>0.27764565810740699</v>
      </c>
      <c r="M59" s="17"/>
      <c r="N59" s="17">
        <v>0.26406326622617199</v>
      </c>
      <c r="O59" s="17">
        <v>0.275519082513349</v>
      </c>
      <c r="P59" s="17">
        <v>0.28496482382667498</v>
      </c>
      <c r="Q59" s="17">
        <v>0.29483857061898999</v>
      </c>
      <c r="R59" s="17"/>
      <c r="S59" s="17">
        <v>0.28539740537609498</v>
      </c>
      <c r="T59" s="17">
        <v>0.30481765221062201</v>
      </c>
      <c r="U59" s="17">
        <v>0.28372559519787</v>
      </c>
      <c r="V59" s="17">
        <v>0.26984237252385102</v>
      </c>
      <c r="W59" s="17">
        <v>0.26015391099907098</v>
      </c>
      <c r="X59" s="17">
        <v>0.26917759351832299</v>
      </c>
      <c r="Y59" s="17">
        <v>0.267561419726358</v>
      </c>
      <c r="Z59" s="17">
        <v>0.33712600073791099</v>
      </c>
      <c r="AA59" s="17">
        <v>0.28153190041173998</v>
      </c>
      <c r="AB59" s="17">
        <v>0.27475104033145897</v>
      </c>
      <c r="AC59" s="17">
        <v>0.22883276588874099</v>
      </c>
      <c r="AD59" s="17">
        <v>0.26552977295584701</v>
      </c>
      <c r="AE59" s="17"/>
      <c r="AF59" s="17">
        <v>0.26429506102841599</v>
      </c>
      <c r="AG59" s="17">
        <v>0.28147087618135602</v>
      </c>
      <c r="AH59" s="17">
        <v>0.274146981302611</v>
      </c>
      <c r="AI59" s="17"/>
      <c r="AJ59" s="17">
        <v>0.25137859877391799</v>
      </c>
      <c r="AK59" s="17">
        <v>0.31266154944616698</v>
      </c>
      <c r="AL59" s="17">
        <v>0.31791240022253803</v>
      </c>
      <c r="AM59" s="17">
        <v>0.23680229906875799</v>
      </c>
      <c r="AN59" s="17">
        <v>0.26602361111852502</v>
      </c>
      <c r="AO59" s="17"/>
      <c r="AP59" s="17">
        <v>0.27410082080524101</v>
      </c>
      <c r="AQ59" s="17">
        <v>0.31856821734372898</v>
      </c>
      <c r="AR59" s="17">
        <v>0.30191505010026198</v>
      </c>
      <c r="AS59" s="17">
        <v>0.211618934493121</v>
      </c>
      <c r="AT59" s="17">
        <v>0.29298235575295001</v>
      </c>
      <c r="AU59" s="17"/>
      <c r="AV59" s="17">
        <v>0.29555319161685001</v>
      </c>
      <c r="AW59" s="17">
        <v>0.297044761608946</v>
      </c>
      <c r="AX59" s="17">
        <v>0.27244541098814501</v>
      </c>
      <c r="AY59" s="17">
        <v>0.25942838370351601</v>
      </c>
      <c r="AZ59" s="17">
        <v>0.10283150890505401</v>
      </c>
    </row>
    <row r="60" spans="2:52">
      <c r="B60" t="s">
        <v>90</v>
      </c>
      <c r="C60" s="17">
        <v>0.190838943834818</v>
      </c>
      <c r="D60" s="17">
        <v>0.21699540523327501</v>
      </c>
      <c r="E60" s="17">
        <v>0.16609241246248199</v>
      </c>
      <c r="F60" s="17"/>
      <c r="G60" s="17">
        <v>0.18822039442913099</v>
      </c>
      <c r="H60" s="17">
        <v>0.21047907344488401</v>
      </c>
      <c r="I60" s="17">
        <v>0.200719229003578</v>
      </c>
      <c r="J60" s="17">
        <v>0.18082306985416499</v>
      </c>
      <c r="K60" s="17">
        <v>0.17322335523544899</v>
      </c>
      <c r="L60" s="17">
        <v>0.188465967325112</v>
      </c>
      <c r="M60" s="17"/>
      <c r="N60" s="17">
        <v>0.231772397810773</v>
      </c>
      <c r="O60" s="17">
        <v>0.19901866566662901</v>
      </c>
      <c r="P60" s="17">
        <v>0.18218548007082999</v>
      </c>
      <c r="Q60" s="17">
        <v>0.145055028899646</v>
      </c>
      <c r="R60" s="17"/>
      <c r="S60" s="17">
        <v>0.18667877787727499</v>
      </c>
      <c r="T60" s="17">
        <v>0.17670080662620299</v>
      </c>
      <c r="U60" s="17">
        <v>0.20085406963408101</v>
      </c>
      <c r="V60" s="17">
        <v>0.17753513268332999</v>
      </c>
      <c r="W60" s="17">
        <v>0.17679246932399501</v>
      </c>
      <c r="X60" s="17">
        <v>0.18548526011976299</v>
      </c>
      <c r="Y60" s="17">
        <v>0.20131270377466501</v>
      </c>
      <c r="Z60" s="17">
        <v>0.20643227110355</v>
      </c>
      <c r="AA60" s="17">
        <v>0.19704098869752201</v>
      </c>
      <c r="AB60" s="17">
        <v>0.22463573064928699</v>
      </c>
      <c r="AC60" s="17">
        <v>0.18114337947192799</v>
      </c>
      <c r="AD60" s="17">
        <v>0.176869025819297</v>
      </c>
      <c r="AE60" s="17"/>
      <c r="AF60" s="17">
        <v>0.14476914438053501</v>
      </c>
      <c r="AG60" s="17">
        <v>0.22525851859542501</v>
      </c>
      <c r="AH60" s="17">
        <v>0.191786996091655</v>
      </c>
      <c r="AI60" s="17"/>
      <c r="AJ60" s="17">
        <v>0.16294437605329001</v>
      </c>
      <c r="AK60" s="17">
        <v>0.23752853708070301</v>
      </c>
      <c r="AL60" s="17">
        <v>0.25641937114707503</v>
      </c>
      <c r="AM60" s="17">
        <v>5.5804459505643798E-2</v>
      </c>
      <c r="AN60" s="17">
        <v>0.14268836121672299</v>
      </c>
      <c r="AO60" s="17"/>
      <c r="AP60" s="17">
        <v>0.19863028198681101</v>
      </c>
      <c r="AQ60" s="17">
        <v>0.26604186859392698</v>
      </c>
      <c r="AR60" s="17">
        <v>0.20145752399908201</v>
      </c>
      <c r="AS60" s="17">
        <v>8.3522414613956902E-2</v>
      </c>
      <c r="AT60" s="17">
        <v>8.4331402945006906E-2</v>
      </c>
      <c r="AU60" s="17"/>
      <c r="AV60" s="17">
        <v>0.147529957172812</v>
      </c>
      <c r="AW60" s="17">
        <v>0.18481477596297299</v>
      </c>
      <c r="AX60" s="17">
        <v>0.217984873442503</v>
      </c>
      <c r="AY60" s="17">
        <v>0.26174100846907999</v>
      </c>
      <c r="AZ60" s="17">
        <v>0.27825846991834302</v>
      </c>
    </row>
    <row r="61" spans="2:52">
      <c r="B61" t="s">
        <v>91</v>
      </c>
      <c r="C61" s="17">
        <v>4.7020344601461102E-2</v>
      </c>
      <c r="D61" s="17">
        <v>6.0398245038308603E-2</v>
      </c>
      <c r="E61" s="17">
        <v>3.3821148165624697E-2</v>
      </c>
      <c r="F61" s="17"/>
      <c r="G61" s="17">
        <v>3.3246462750853203E-2</v>
      </c>
      <c r="H61" s="17">
        <v>7.6236659234808005E-2</v>
      </c>
      <c r="I61" s="17">
        <v>8.1600947392134096E-2</v>
      </c>
      <c r="J61" s="17">
        <v>3.47463576013873E-2</v>
      </c>
      <c r="K61" s="17">
        <v>3.50405874166623E-2</v>
      </c>
      <c r="L61" s="17">
        <v>2.2174840896636801E-2</v>
      </c>
      <c r="M61" s="17"/>
      <c r="N61" s="17">
        <v>6.0320691692410298E-2</v>
      </c>
      <c r="O61" s="17">
        <v>4.1653326265488302E-2</v>
      </c>
      <c r="P61" s="17">
        <v>4.0883756149581001E-2</v>
      </c>
      <c r="Q61" s="17">
        <v>4.4185309822780898E-2</v>
      </c>
      <c r="R61" s="17"/>
      <c r="S61" s="17">
        <v>8.4222758503087497E-2</v>
      </c>
      <c r="T61" s="17">
        <v>3.7519712449645103E-2</v>
      </c>
      <c r="U61" s="17">
        <v>4.5734361380986202E-2</v>
      </c>
      <c r="V61" s="17">
        <v>5.1301705228503899E-2</v>
      </c>
      <c r="W61" s="17">
        <v>3.1565785749558303E-2</v>
      </c>
      <c r="X61" s="17">
        <v>4.1135019560197002E-2</v>
      </c>
      <c r="Y61" s="17">
        <v>2.0993373778530101E-2</v>
      </c>
      <c r="Z61" s="17">
        <v>5.1129243396764397E-2</v>
      </c>
      <c r="AA61" s="17">
        <v>4.9392764612542203E-2</v>
      </c>
      <c r="AB61" s="17">
        <v>3.9443654326274398E-2</v>
      </c>
      <c r="AC61" s="17">
        <v>4.53751761913102E-2</v>
      </c>
      <c r="AD61" s="17">
        <v>3.9584473310586898E-2</v>
      </c>
      <c r="AE61" s="17"/>
      <c r="AF61" s="17">
        <v>3.9045646035937402E-2</v>
      </c>
      <c r="AG61" s="17">
        <v>5.4157806429021502E-2</v>
      </c>
      <c r="AH61" s="17">
        <v>6.4487258269460099E-2</v>
      </c>
      <c r="AI61" s="17"/>
      <c r="AJ61" s="17">
        <v>4.13241634755981E-2</v>
      </c>
      <c r="AK61" s="17">
        <v>6.8106070744274494E-2</v>
      </c>
      <c r="AL61" s="17">
        <v>3.6959195206242301E-2</v>
      </c>
      <c r="AM61" s="17">
        <v>0</v>
      </c>
      <c r="AN61" s="17">
        <v>5.3269796918800197E-2</v>
      </c>
      <c r="AO61" s="17"/>
      <c r="AP61" s="17">
        <v>4.8010356232835803E-2</v>
      </c>
      <c r="AQ61" s="17">
        <v>7.0614622365127805E-2</v>
      </c>
      <c r="AR61" s="17">
        <v>2.6731212590396201E-2</v>
      </c>
      <c r="AS61" s="17">
        <v>1.87748095709908E-2</v>
      </c>
      <c r="AT61" s="17">
        <v>1.4824903517022901E-2</v>
      </c>
      <c r="AU61" s="17"/>
      <c r="AV61" s="17">
        <v>3.42259016971753E-2</v>
      </c>
      <c r="AW61" s="17">
        <v>3.1680735077826198E-2</v>
      </c>
      <c r="AX61" s="17">
        <v>6.0723551931449099E-2</v>
      </c>
      <c r="AY61" s="17">
        <v>9.5394651983617795E-2</v>
      </c>
      <c r="AZ61" s="17">
        <v>8.3366211374366506E-2</v>
      </c>
    </row>
    <row r="62" spans="2:52">
      <c r="B62" t="s">
        <v>61</v>
      </c>
      <c r="C62" s="17">
        <v>6.80533343174579E-2</v>
      </c>
      <c r="D62" s="17">
        <v>4.8574641563932403E-2</v>
      </c>
      <c r="E62" s="17">
        <v>8.60110956716892E-2</v>
      </c>
      <c r="F62" s="17"/>
      <c r="G62" s="17">
        <v>7.2677989787834602E-2</v>
      </c>
      <c r="H62" s="17">
        <v>7.3489311505056595E-2</v>
      </c>
      <c r="I62" s="17">
        <v>6.3169444162944996E-2</v>
      </c>
      <c r="J62" s="17">
        <v>7.1239079074656306E-2</v>
      </c>
      <c r="K62" s="17">
        <v>6.2950539408528197E-2</v>
      </c>
      <c r="L62" s="17">
        <v>6.5359642236371002E-2</v>
      </c>
      <c r="M62" s="17"/>
      <c r="N62" s="17">
        <v>6.2825126069927406E-2</v>
      </c>
      <c r="O62" s="17">
        <v>5.9716367861368198E-2</v>
      </c>
      <c r="P62" s="17">
        <v>4.8861990025161901E-2</v>
      </c>
      <c r="Q62" s="17">
        <v>9.9006201977092506E-2</v>
      </c>
      <c r="R62" s="17"/>
      <c r="S62" s="17">
        <v>5.7018839448274398E-2</v>
      </c>
      <c r="T62" s="17">
        <v>7.4466257146916806E-2</v>
      </c>
      <c r="U62" s="17">
        <v>7.6003644797524E-2</v>
      </c>
      <c r="V62" s="17">
        <v>7.5739273183855704E-2</v>
      </c>
      <c r="W62" s="17">
        <v>6.0824781927591602E-2</v>
      </c>
      <c r="X62" s="17">
        <v>7.5252850695803203E-2</v>
      </c>
      <c r="Y62" s="17">
        <v>7.3559931985789501E-2</v>
      </c>
      <c r="Z62" s="17">
        <v>4.2661093697071897E-2</v>
      </c>
      <c r="AA62" s="17">
        <v>8.1960641218969094E-2</v>
      </c>
      <c r="AB62" s="17">
        <v>5.8686884445891999E-2</v>
      </c>
      <c r="AC62" s="17">
        <v>6.6845423714757601E-2</v>
      </c>
      <c r="AD62" s="17">
        <v>4.1055302094606602E-2</v>
      </c>
      <c r="AE62" s="17"/>
      <c r="AF62" s="17">
        <v>5.7963670714712201E-2</v>
      </c>
      <c r="AG62" s="17">
        <v>5.3043689603806503E-2</v>
      </c>
      <c r="AH62" s="17">
        <v>0.101779334705917</v>
      </c>
      <c r="AI62" s="17"/>
      <c r="AJ62" s="17">
        <v>5.2135117525127499E-2</v>
      </c>
      <c r="AK62" s="17">
        <v>5.0481543288333798E-2</v>
      </c>
      <c r="AL62" s="17">
        <v>4.9357054775130603E-2</v>
      </c>
      <c r="AM62" s="17">
        <v>8.4845175316701202E-2</v>
      </c>
      <c r="AN62" s="17">
        <v>0.133926564863627</v>
      </c>
      <c r="AO62" s="17"/>
      <c r="AP62" s="17">
        <v>4.6773945608350499E-2</v>
      </c>
      <c r="AQ62" s="17">
        <v>5.4080394714183001E-2</v>
      </c>
      <c r="AR62" s="17">
        <v>5.4927410387709E-2</v>
      </c>
      <c r="AS62" s="17">
        <v>3.9759139002812402E-2</v>
      </c>
      <c r="AT62" s="17">
        <v>0.175522882527202</v>
      </c>
      <c r="AU62" s="17"/>
      <c r="AV62" s="17">
        <v>6.8859201465828093E-2</v>
      </c>
      <c r="AW62" s="17">
        <v>8.1229533651416594E-2</v>
      </c>
      <c r="AX62" s="17">
        <v>5.9656547101387798E-2</v>
      </c>
      <c r="AY62" s="17">
        <v>3.8514336185066403E-2</v>
      </c>
      <c r="AZ62" s="17">
        <v>7.2063895982114004E-2</v>
      </c>
    </row>
    <row r="63" spans="2:52">
      <c r="B63" t="s">
        <v>92</v>
      </c>
      <c r="C63" s="17">
        <v>0.41509132236511997</v>
      </c>
      <c r="D63" s="17">
        <v>0.41760925496741003</v>
      </c>
      <c r="E63" s="17">
        <v>0.41278465087435501</v>
      </c>
      <c r="F63" s="17"/>
      <c r="G63" s="17">
        <v>0.38908839953656699</v>
      </c>
      <c r="H63" s="17">
        <v>0.35267817004289198</v>
      </c>
      <c r="I63" s="17">
        <v>0.36708250497237399</v>
      </c>
      <c r="J63" s="17">
        <v>0.47819328686488499</v>
      </c>
      <c r="K63" s="17">
        <v>0.45206395864812599</v>
      </c>
      <c r="L63" s="17">
        <v>0.44635389143447302</v>
      </c>
      <c r="M63" s="17"/>
      <c r="N63" s="17">
        <v>0.38101851820071703</v>
      </c>
      <c r="O63" s="17">
        <v>0.42409255769316601</v>
      </c>
      <c r="P63" s="17">
        <v>0.44310394992775198</v>
      </c>
      <c r="Q63" s="17">
        <v>0.41691488868149101</v>
      </c>
      <c r="R63" s="17"/>
      <c r="S63" s="17">
        <v>0.38668221879526798</v>
      </c>
      <c r="T63" s="17">
        <v>0.40649557156661298</v>
      </c>
      <c r="U63" s="17">
        <v>0.39368232898953898</v>
      </c>
      <c r="V63" s="17">
        <v>0.42558151638045899</v>
      </c>
      <c r="W63" s="17">
        <v>0.47066305199978398</v>
      </c>
      <c r="X63" s="17">
        <v>0.42894927610591399</v>
      </c>
      <c r="Y63" s="17">
        <v>0.436572570734657</v>
      </c>
      <c r="Z63" s="17">
        <v>0.36265139106470201</v>
      </c>
      <c r="AA63" s="17">
        <v>0.390073705059227</v>
      </c>
      <c r="AB63" s="17">
        <v>0.40248269024708799</v>
      </c>
      <c r="AC63" s="17">
        <v>0.47780325473326302</v>
      </c>
      <c r="AD63" s="17">
        <v>0.476961425819663</v>
      </c>
      <c r="AE63" s="17"/>
      <c r="AF63" s="17">
        <v>0.493926477840399</v>
      </c>
      <c r="AG63" s="17">
        <v>0.386069109190391</v>
      </c>
      <c r="AH63" s="17">
        <v>0.367799429630357</v>
      </c>
      <c r="AI63" s="17"/>
      <c r="AJ63" s="17">
        <v>0.49221774417206698</v>
      </c>
      <c r="AK63" s="17">
        <v>0.33122229944052201</v>
      </c>
      <c r="AL63" s="17">
        <v>0.33935197864901401</v>
      </c>
      <c r="AM63" s="17">
        <v>0.62254806610889701</v>
      </c>
      <c r="AN63" s="17">
        <v>0.40409166588232598</v>
      </c>
      <c r="AO63" s="17"/>
      <c r="AP63" s="17">
        <v>0.43248459536676098</v>
      </c>
      <c r="AQ63" s="17">
        <v>0.29069489698303302</v>
      </c>
      <c r="AR63" s="17">
        <v>0.414968802922552</v>
      </c>
      <c r="AS63" s="17">
        <v>0.64632470231911898</v>
      </c>
      <c r="AT63" s="17">
        <v>0.432338455257818</v>
      </c>
      <c r="AU63" s="17"/>
      <c r="AV63" s="17">
        <v>0.453831748047335</v>
      </c>
      <c r="AW63" s="17">
        <v>0.405230193698838</v>
      </c>
      <c r="AX63" s="17">
        <v>0.38918961653651502</v>
      </c>
      <c r="AY63" s="17">
        <v>0.34492161965871898</v>
      </c>
      <c r="AZ63" s="17">
        <v>0.46347991382012199</v>
      </c>
    </row>
    <row r="64" spans="2:52">
      <c r="B64" t="s">
        <v>93</v>
      </c>
      <c r="C64" s="17">
        <v>0.23785928843627899</v>
      </c>
      <c r="D64" s="17">
        <v>0.27739365027158303</v>
      </c>
      <c r="E64" s="17">
        <v>0.199913560628107</v>
      </c>
      <c r="F64" s="17"/>
      <c r="G64" s="17">
        <v>0.22146685717998399</v>
      </c>
      <c r="H64" s="17">
        <v>0.28671573267969203</v>
      </c>
      <c r="I64" s="17">
        <v>0.282320176395712</v>
      </c>
      <c r="J64" s="17">
        <v>0.21556942745555199</v>
      </c>
      <c r="K64" s="17">
        <v>0.20826394265211101</v>
      </c>
      <c r="L64" s="17">
        <v>0.21064080822174899</v>
      </c>
      <c r="M64" s="17"/>
      <c r="N64" s="17">
        <v>0.29209308950318402</v>
      </c>
      <c r="O64" s="17">
        <v>0.240671991932117</v>
      </c>
      <c r="P64" s="17">
        <v>0.223069236220411</v>
      </c>
      <c r="Q64" s="17">
        <v>0.18924033872242699</v>
      </c>
      <c r="R64" s="17"/>
      <c r="S64" s="17">
        <v>0.27090153638036202</v>
      </c>
      <c r="T64" s="17">
        <v>0.21422051907584799</v>
      </c>
      <c r="U64" s="17">
        <v>0.246588431015067</v>
      </c>
      <c r="V64" s="17">
        <v>0.22883683791183401</v>
      </c>
      <c r="W64" s="17">
        <v>0.20835825507355299</v>
      </c>
      <c r="X64" s="17">
        <v>0.22662027967996001</v>
      </c>
      <c r="Y64" s="17">
        <v>0.22230607755319501</v>
      </c>
      <c r="Z64" s="17">
        <v>0.257561514500315</v>
      </c>
      <c r="AA64" s="17">
        <v>0.24643375331006401</v>
      </c>
      <c r="AB64" s="17">
        <v>0.26407938497556199</v>
      </c>
      <c r="AC64" s="17">
        <v>0.226518555663239</v>
      </c>
      <c r="AD64" s="17">
        <v>0.21645349912988299</v>
      </c>
      <c r="AE64" s="17"/>
      <c r="AF64" s="17">
        <v>0.183814790416473</v>
      </c>
      <c r="AG64" s="17">
        <v>0.27941632502444702</v>
      </c>
      <c r="AH64" s="17">
        <v>0.25627425436111501</v>
      </c>
      <c r="AI64" s="17"/>
      <c r="AJ64" s="17">
        <v>0.20426853952888799</v>
      </c>
      <c r="AK64" s="17">
        <v>0.30563460782497798</v>
      </c>
      <c r="AL64" s="17">
        <v>0.29337856635331699</v>
      </c>
      <c r="AM64" s="17">
        <v>5.5804459505643798E-2</v>
      </c>
      <c r="AN64" s="17">
        <v>0.195958158135523</v>
      </c>
      <c r="AO64" s="17"/>
      <c r="AP64" s="17">
        <v>0.24664063821964699</v>
      </c>
      <c r="AQ64" s="17">
        <v>0.33665649095905398</v>
      </c>
      <c r="AR64" s="17">
        <v>0.228188736589478</v>
      </c>
      <c r="AS64" s="17">
        <v>0.10229722418494799</v>
      </c>
      <c r="AT64" s="17">
        <v>9.9156306462029803E-2</v>
      </c>
      <c r="AU64" s="17"/>
      <c r="AV64" s="17">
        <v>0.18175585886998699</v>
      </c>
      <c r="AW64" s="17">
        <v>0.216495511040799</v>
      </c>
      <c r="AX64" s="17">
        <v>0.27870842537395202</v>
      </c>
      <c r="AY64" s="17">
        <v>0.35713566045269801</v>
      </c>
      <c r="AZ64" s="17">
        <v>0.36162468129271003</v>
      </c>
    </row>
    <row r="65" spans="2:52">
      <c r="B65" t="s">
        <v>94</v>
      </c>
      <c r="C65" s="17">
        <v>0.17723203392884099</v>
      </c>
      <c r="D65" s="17">
        <v>0.140215604695826</v>
      </c>
      <c r="E65" s="17">
        <v>0.21287109024624901</v>
      </c>
      <c r="F65" s="17"/>
      <c r="G65" s="17">
        <v>0.167621542356582</v>
      </c>
      <c r="H65" s="17">
        <v>6.5962437363200704E-2</v>
      </c>
      <c r="I65" s="17">
        <v>8.4762328576661605E-2</v>
      </c>
      <c r="J65" s="17">
        <v>0.26262385940933303</v>
      </c>
      <c r="K65" s="17">
        <v>0.243800015996015</v>
      </c>
      <c r="L65" s="17">
        <v>0.23571308321272499</v>
      </c>
      <c r="M65" s="17"/>
      <c r="N65" s="17">
        <v>8.8925428697533698E-2</v>
      </c>
      <c r="O65" s="17">
        <v>0.18342056576104901</v>
      </c>
      <c r="P65" s="17">
        <v>0.22003471370734101</v>
      </c>
      <c r="Q65" s="17">
        <v>0.227674549959063</v>
      </c>
      <c r="R65" s="17"/>
      <c r="S65" s="17">
        <v>0.115780682414905</v>
      </c>
      <c r="T65" s="17">
        <v>0.19227505249076399</v>
      </c>
      <c r="U65" s="17">
        <v>0.147093897974472</v>
      </c>
      <c r="V65" s="17">
        <v>0.19674467846862601</v>
      </c>
      <c r="W65" s="17">
        <v>0.26230479692623099</v>
      </c>
      <c r="X65" s="17">
        <v>0.20232899642595301</v>
      </c>
      <c r="Y65" s="17">
        <v>0.21426649318146199</v>
      </c>
      <c r="Z65" s="17">
        <v>0.10508987656438699</v>
      </c>
      <c r="AA65" s="17">
        <v>0.143639951749163</v>
      </c>
      <c r="AB65" s="17">
        <v>0.138403305271526</v>
      </c>
      <c r="AC65" s="17">
        <v>0.25128469907002499</v>
      </c>
      <c r="AD65" s="17">
        <v>0.26050792668977901</v>
      </c>
      <c r="AE65" s="17"/>
      <c r="AF65" s="17">
        <v>0.31011168742392697</v>
      </c>
      <c r="AG65" s="17">
        <v>0.106652784165944</v>
      </c>
      <c r="AH65" s="17">
        <v>0.11152517526924199</v>
      </c>
      <c r="AI65" s="17"/>
      <c r="AJ65" s="17">
        <v>0.28794920464318002</v>
      </c>
      <c r="AK65" s="17">
        <v>2.5587691615543699E-2</v>
      </c>
      <c r="AL65" s="17">
        <v>4.5973412295696597E-2</v>
      </c>
      <c r="AM65" s="17">
        <v>0.56674360660325396</v>
      </c>
      <c r="AN65" s="17">
        <v>0.208133507746803</v>
      </c>
      <c r="AO65" s="17"/>
      <c r="AP65" s="17">
        <v>0.18584395714711399</v>
      </c>
      <c r="AQ65" s="17">
        <v>-4.5961593976021002E-2</v>
      </c>
      <c r="AR65" s="17">
        <v>0.18678006633307401</v>
      </c>
      <c r="AS65" s="17">
        <v>0.54402747813417096</v>
      </c>
      <c r="AT65" s="17">
        <v>0.333182148795789</v>
      </c>
      <c r="AU65" s="17"/>
      <c r="AV65" s="17">
        <v>0.27207588917734798</v>
      </c>
      <c r="AW65" s="17">
        <v>0.188734682658038</v>
      </c>
      <c r="AX65" s="17">
        <v>0.110481191162563</v>
      </c>
      <c r="AY65" s="17">
        <v>-1.22140407939791E-2</v>
      </c>
      <c r="AZ65" s="17">
        <v>0.10185523252741301</v>
      </c>
    </row>
    <row r="66" spans="2:52">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2:52">
      <c r="B67" s="6" t="s">
        <v>97</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2:52">
      <c r="B68" s="24" t="s">
        <v>15</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2:52">
      <c r="B69" t="s">
        <v>87</v>
      </c>
      <c r="C69" s="17">
        <v>9.1292620520464093E-2</v>
      </c>
      <c r="D69" s="17">
        <v>0.117225889589765</v>
      </c>
      <c r="E69" s="17">
        <v>6.6569600130858206E-2</v>
      </c>
      <c r="F69" s="17"/>
      <c r="G69" s="17">
        <v>9.5703175264269094E-2</v>
      </c>
      <c r="H69" s="17">
        <v>8.8012523413368196E-2</v>
      </c>
      <c r="I69" s="17">
        <v>8.2402143679498205E-2</v>
      </c>
      <c r="J69" s="17">
        <v>8.4332943635397797E-2</v>
      </c>
      <c r="K69" s="17">
        <v>8.1639005827536096E-2</v>
      </c>
      <c r="L69" s="17">
        <v>0.110415548959003</v>
      </c>
      <c r="M69" s="17"/>
      <c r="N69" s="17">
        <v>0.106868909678313</v>
      </c>
      <c r="O69" s="17">
        <v>8.4255063302544203E-2</v>
      </c>
      <c r="P69" s="17">
        <v>9.1758144786857399E-2</v>
      </c>
      <c r="Q69" s="17">
        <v>8.0530280269303006E-2</v>
      </c>
      <c r="R69" s="17"/>
      <c r="S69" s="17">
        <v>0.10297942959576099</v>
      </c>
      <c r="T69" s="17">
        <v>9.2533574163396998E-2</v>
      </c>
      <c r="U69" s="17">
        <v>8.2249371992771297E-2</v>
      </c>
      <c r="V69" s="17">
        <v>7.6333330843845304E-2</v>
      </c>
      <c r="W69" s="17">
        <v>7.6979545484532994E-2</v>
      </c>
      <c r="X69" s="17">
        <v>0.11019010103583</v>
      </c>
      <c r="Y69" s="17">
        <v>9.3084152714653298E-2</v>
      </c>
      <c r="Z69" s="17">
        <v>8.06775580903214E-2</v>
      </c>
      <c r="AA69" s="17">
        <v>0.105810776625822</v>
      </c>
      <c r="AB69" s="17">
        <v>7.0243538171073497E-2</v>
      </c>
      <c r="AC69" s="17">
        <v>0.102585974033146</v>
      </c>
      <c r="AD69" s="17">
        <v>7.7539775864393895E-2</v>
      </c>
      <c r="AE69" s="17"/>
      <c r="AF69" s="17">
        <v>9.8504536627189096E-2</v>
      </c>
      <c r="AG69" s="17">
        <v>0.11318878120984401</v>
      </c>
      <c r="AH69" s="17">
        <v>3.5775753359066499E-2</v>
      </c>
      <c r="AI69" s="17"/>
      <c r="AJ69" s="17">
        <v>0.109354805130382</v>
      </c>
      <c r="AK69" s="17">
        <v>0.124898996165832</v>
      </c>
      <c r="AL69" s="17">
        <v>8.2356708925091796E-2</v>
      </c>
      <c r="AM69" s="17">
        <v>0.12392364153199401</v>
      </c>
      <c r="AN69" s="17">
        <v>2.5415215772155001E-2</v>
      </c>
      <c r="AO69" s="17"/>
      <c r="AP69" s="17">
        <v>0.13910453987920501</v>
      </c>
      <c r="AQ69" s="17">
        <v>0.11121198083360501</v>
      </c>
      <c r="AR69" s="17">
        <v>6.7008596745477697E-2</v>
      </c>
      <c r="AS69" s="17">
        <v>0.10528390088808499</v>
      </c>
      <c r="AT69" s="17">
        <v>5.7217963284224398E-3</v>
      </c>
      <c r="AU69" s="17"/>
      <c r="AV69" s="17">
        <v>8.8732333169968203E-2</v>
      </c>
      <c r="AW69" s="17">
        <v>7.8832506114425993E-2</v>
      </c>
      <c r="AX69" s="17">
        <v>8.3894749985673894E-2</v>
      </c>
      <c r="AY69" s="17">
        <v>0.122986872862104</v>
      </c>
      <c r="AZ69" s="17">
        <v>0.16276052877789099</v>
      </c>
    </row>
    <row r="70" spans="2:52">
      <c r="B70" t="s">
        <v>88</v>
      </c>
      <c r="C70" s="17">
        <v>0.33591332608083302</v>
      </c>
      <c r="D70" s="17">
        <v>0.36720270561367302</v>
      </c>
      <c r="E70" s="17">
        <v>0.30663742041414999</v>
      </c>
      <c r="F70" s="17"/>
      <c r="G70" s="17">
        <v>0.35396769997760602</v>
      </c>
      <c r="H70" s="17">
        <v>0.35569263601199602</v>
      </c>
      <c r="I70" s="17">
        <v>0.33474507015245802</v>
      </c>
      <c r="J70" s="17">
        <v>0.30128237394979801</v>
      </c>
      <c r="K70" s="17">
        <v>0.312716117439233</v>
      </c>
      <c r="L70" s="17">
        <v>0.35242403039247799</v>
      </c>
      <c r="M70" s="17"/>
      <c r="N70" s="17">
        <v>0.346616226798517</v>
      </c>
      <c r="O70" s="17">
        <v>0.35700484866534499</v>
      </c>
      <c r="P70" s="17">
        <v>0.34705434960667197</v>
      </c>
      <c r="Q70" s="17">
        <v>0.29379427200740998</v>
      </c>
      <c r="R70" s="17"/>
      <c r="S70" s="17">
        <v>0.38586483107533898</v>
      </c>
      <c r="T70" s="17">
        <v>0.28946088079975402</v>
      </c>
      <c r="U70" s="17">
        <v>0.33023334474080801</v>
      </c>
      <c r="V70" s="17">
        <v>0.39161194286016998</v>
      </c>
      <c r="W70" s="17">
        <v>0.32493729346702399</v>
      </c>
      <c r="X70" s="17">
        <v>0.365133153406699</v>
      </c>
      <c r="Y70" s="17">
        <v>0.28285808686194802</v>
      </c>
      <c r="Z70" s="17">
        <v>0.32947709573739498</v>
      </c>
      <c r="AA70" s="17">
        <v>0.35211147499296502</v>
      </c>
      <c r="AB70" s="17">
        <v>0.273523845705056</v>
      </c>
      <c r="AC70" s="17">
        <v>0.391443976051354</v>
      </c>
      <c r="AD70" s="17">
        <v>0.27537839443914103</v>
      </c>
      <c r="AE70" s="17"/>
      <c r="AF70" s="17">
        <v>0.329840246703544</v>
      </c>
      <c r="AG70" s="17">
        <v>0.36198332948162099</v>
      </c>
      <c r="AH70" s="17">
        <v>0.291941916323395</v>
      </c>
      <c r="AI70" s="17"/>
      <c r="AJ70" s="17">
        <v>0.34872289956152902</v>
      </c>
      <c r="AK70" s="17">
        <v>0.44276706546017902</v>
      </c>
      <c r="AL70" s="17">
        <v>0.317551300964521</v>
      </c>
      <c r="AM70" s="17">
        <v>0.16118352686718801</v>
      </c>
      <c r="AN70" s="17">
        <v>0.21694779151552299</v>
      </c>
      <c r="AO70" s="17"/>
      <c r="AP70" s="17">
        <v>0.44898484614957801</v>
      </c>
      <c r="AQ70" s="17">
        <v>0.44594408213747599</v>
      </c>
      <c r="AR70" s="17">
        <v>0.293175837005899</v>
      </c>
      <c r="AS70" s="17">
        <v>0.26217368914795097</v>
      </c>
      <c r="AT70" s="17">
        <v>5.1658391693670098E-2</v>
      </c>
      <c r="AU70" s="17"/>
      <c r="AV70" s="17">
        <v>0.309663905629456</v>
      </c>
      <c r="AW70" s="17">
        <v>0.32686480664274697</v>
      </c>
      <c r="AX70" s="17">
        <v>0.37702748609001302</v>
      </c>
      <c r="AY70" s="17">
        <v>0.35131495297052401</v>
      </c>
      <c r="AZ70" s="17">
        <v>0.36861260875692098</v>
      </c>
    </row>
    <row r="71" spans="2:52">
      <c r="B71" t="s">
        <v>89</v>
      </c>
      <c r="C71" s="17">
        <v>0.27042146761698299</v>
      </c>
      <c r="D71" s="17">
        <v>0.23866604083687701</v>
      </c>
      <c r="E71" s="17">
        <v>0.30176288677546498</v>
      </c>
      <c r="F71" s="17"/>
      <c r="G71" s="17">
        <v>0.27541301160569698</v>
      </c>
      <c r="H71" s="17">
        <v>0.293234811994949</v>
      </c>
      <c r="I71" s="17">
        <v>0.27791295752815198</v>
      </c>
      <c r="J71" s="17">
        <v>0.26458989283315099</v>
      </c>
      <c r="K71" s="17">
        <v>0.246072499209853</v>
      </c>
      <c r="L71" s="17">
        <v>0.26346594857197198</v>
      </c>
      <c r="M71" s="17"/>
      <c r="N71" s="17">
        <v>0.265011007878382</v>
      </c>
      <c r="O71" s="17">
        <v>0.25935068623046598</v>
      </c>
      <c r="P71" s="17">
        <v>0.26746005386148503</v>
      </c>
      <c r="Q71" s="17">
        <v>0.29053881990344799</v>
      </c>
      <c r="R71" s="17"/>
      <c r="S71" s="17">
        <v>0.26291922224317599</v>
      </c>
      <c r="T71" s="17">
        <v>0.306613241668309</v>
      </c>
      <c r="U71" s="17">
        <v>0.273397441602935</v>
      </c>
      <c r="V71" s="17">
        <v>0.25788067822598898</v>
      </c>
      <c r="W71" s="17">
        <v>0.25402180600395302</v>
      </c>
      <c r="X71" s="17">
        <v>0.25505730809021399</v>
      </c>
      <c r="Y71" s="17">
        <v>0.29536333375817603</v>
      </c>
      <c r="Z71" s="17">
        <v>0.23577811838065199</v>
      </c>
      <c r="AA71" s="17">
        <v>0.263590880571974</v>
      </c>
      <c r="AB71" s="17">
        <v>0.31823979214051101</v>
      </c>
      <c r="AC71" s="17">
        <v>0.22925778462574201</v>
      </c>
      <c r="AD71" s="17">
        <v>0.19253293396339699</v>
      </c>
      <c r="AE71" s="17"/>
      <c r="AF71" s="17">
        <v>0.267005001676134</v>
      </c>
      <c r="AG71" s="17">
        <v>0.25682543741980002</v>
      </c>
      <c r="AH71" s="17">
        <v>0.29841605999312398</v>
      </c>
      <c r="AI71" s="17"/>
      <c r="AJ71" s="17">
        <v>0.286254408762391</v>
      </c>
      <c r="AK71" s="17">
        <v>0.224982971192416</v>
      </c>
      <c r="AL71" s="17">
        <v>0.28964819841241102</v>
      </c>
      <c r="AM71" s="17">
        <v>0.35439085651899599</v>
      </c>
      <c r="AN71" s="17">
        <v>0.29383959840934998</v>
      </c>
      <c r="AO71" s="17"/>
      <c r="AP71" s="17">
        <v>0.273648232925497</v>
      </c>
      <c r="AQ71" s="17">
        <v>0.272931413222746</v>
      </c>
      <c r="AR71" s="17">
        <v>0.326104305007266</v>
      </c>
      <c r="AS71" s="17">
        <v>0.24069038824887101</v>
      </c>
      <c r="AT71" s="17">
        <v>0.31623223786446603</v>
      </c>
      <c r="AU71" s="17"/>
      <c r="AV71" s="17">
        <v>0.305104039045071</v>
      </c>
      <c r="AW71" s="17">
        <v>0.27543279753211403</v>
      </c>
      <c r="AX71" s="17">
        <v>0.24334479955288699</v>
      </c>
      <c r="AY71" s="17">
        <v>0.27089722641387998</v>
      </c>
      <c r="AZ71" s="17">
        <v>0.13598600879726699</v>
      </c>
    </row>
    <row r="72" spans="2:52">
      <c r="B72" t="s">
        <v>90</v>
      </c>
      <c r="C72" s="17">
        <v>0.16380674922883101</v>
      </c>
      <c r="D72" s="17">
        <v>0.14633831384333501</v>
      </c>
      <c r="E72" s="17">
        <v>0.17982018379506301</v>
      </c>
      <c r="F72" s="17"/>
      <c r="G72" s="17">
        <v>0.15307661168488501</v>
      </c>
      <c r="H72" s="17">
        <v>0.133677918767341</v>
      </c>
      <c r="I72" s="17">
        <v>0.15716973933570499</v>
      </c>
      <c r="J72" s="17">
        <v>0.175243953514432</v>
      </c>
      <c r="K72" s="17">
        <v>0.209615625126813</v>
      </c>
      <c r="L72" s="17">
        <v>0.16089048259849201</v>
      </c>
      <c r="M72" s="17"/>
      <c r="N72" s="17">
        <v>0.16233118479311701</v>
      </c>
      <c r="O72" s="17">
        <v>0.167343077835615</v>
      </c>
      <c r="P72" s="17">
        <v>0.17715401993716201</v>
      </c>
      <c r="Q72" s="17">
        <v>0.14988171477197901</v>
      </c>
      <c r="R72" s="17"/>
      <c r="S72" s="17">
        <v>0.13341572916223099</v>
      </c>
      <c r="T72" s="17">
        <v>0.173644750126459</v>
      </c>
      <c r="U72" s="17">
        <v>0.17302636027694901</v>
      </c>
      <c r="V72" s="17">
        <v>0.13523805060272001</v>
      </c>
      <c r="W72" s="17">
        <v>0.16099124929810599</v>
      </c>
      <c r="X72" s="17">
        <v>0.13400191316858501</v>
      </c>
      <c r="Y72" s="17">
        <v>0.19890228108380001</v>
      </c>
      <c r="Z72" s="17">
        <v>0.250601284349317</v>
      </c>
      <c r="AA72" s="17">
        <v>0.158208721704508</v>
      </c>
      <c r="AB72" s="17">
        <v>0.15489657826592601</v>
      </c>
      <c r="AC72" s="17">
        <v>0.16143486983838401</v>
      </c>
      <c r="AD72" s="17">
        <v>0.26199723137115799</v>
      </c>
      <c r="AE72" s="17"/>
      <c r="AF72" s="17">
        <v>0.166625981749597</v>
      </c>
      <c r="AG72" s="17">
        <v>0.17016110915735599</v>
      </c>
      <c r="AH72" s="17">
        <v>0.15133776797369899</v>
      </c>
      <c r="AI72" s="17"/>
      <c r="AJ72" s="17">
        <v>0.14393061296768001</v>
      </c>
      <c r="AK72" s="17">
        <v>0.13469507146621901</v>
      </c>
      <c r="AL72" s="17">
        <v>0.22045118764878099</v>
      </c>
      <c r="AM72" s="17">
        <v>5.3316895261453702E-2</v>
      </c>
      <c r="AN72" s="17">
        <v>0.18216028946014701</v>
      </c>
      <c r="AO72" s="17"/>
      <c r="AP72" s="17">
        <v>9.7868838419341103E-2</v>
      </c>
      <c r="AQ72" s="17">
        <v>0.11387721196374601</v>
      </c>
      <c r="AR72" s="17">
        <v>0.21984288770582699</v>
      </c>
      <c r="AS72" s="17">
        <v>0.196690778787178</v>
      </c>
      <c r="AT72" s="17">
        <v>0.31735389642176098</v>
      </c>
      <c r="AU72" s="17"/>
      <c r="AV72" s="17">
        <v>0.15696568094105101</v>
      </c>
      <c r="AW72" s="17">
        <v>0.174360633061031</v>
      </c>
      <c r="AX72" s="17">
        <v>0.17536657554701701</v>
      </c>
      <c r="AY72" s="17">
        <v>0.132390991291056</v>
      </c>
      <c r="AZ72" s="17">
        <v>0.16730181278783199</v>
      </c>
    </row>
    <row r="73" spans="2:52">
      <c r="B73" t="s">
        <v>91</v>
      </c>
      <c r="C73" s="17">
        <v>9.7476411809721594E-2</v>
      </c>
      <c r="D73" s="17">
        <v>0.104221600939804</v>
      </c>
      <c r="E73" s="17">
        <v>9.1054746393554806E-2</v>
      </c>
      <c r="F73" s="17"/>
      <c r="G73" s="17">
        <v>7.4236776069824498E-2</v>
      </c>
      <c r="H73" s="17">
        <v>7.1594406926226997E-2</v>
      </c>
      <c r="I73" s="17">
        <v>0.105529412131088</v>
      </c>
      <c r="J73" s="17">
        <v>0.124430492065361</v>
      </c>
      <c r="K73" s="17">
        <v>0.116014318963798</v>
      </c>
      <c r="L73" s="17">
        <v>9.3148307468380806E-2</v>
      </c>
      <c r="M73" s="17"/>
      <c r="N73" s="17">
        <v>8.9865682680225697E-2</v>
      </c>
      <c r="O73" s="17">
        <v>0.10064253339705601</v>
      </c>
      <c r="P73" s="17">
        <v>8.7649158035123395E-2</v>
      </c>
      <c r="Q73" s="17">
        <v>0.11122691893954199</v>
      </c>
      <c r="R73" s="17"/>
      <c r="S73" s="17">
        <v>7.1078277984677293E-2</v>
      </c>
      <c r="T73" s="17">
        <v>8.5176347684055603E-2</v>
      </c>
      <c r="U73" s="17">
        <v>9.2950159088597606E-2</v>
      </c>
      <c r="V73" s="17">
        <v>8.5657526396316894E-2</v>
      </c>
      <c r="W73" s="17">
        <v>0.12873654600242501</v>
      </c>
      <c r="X73" s="17">
        <v>8.9696485813372001E-2</v>
      </c>
      <c r="Y73" s="17">
        <v>9.3283071429446293E-2</v>
      </c>
      <c r="Z73" s="17">
        <v>8.2072577369740204E-2</v>
      </c>
      <c r="AA73" s="17">
        <v>9.7782217315632802E-2</v>
      </c>
      <c r="AB73" s="17">
        <v>0.148724820669284</v>
      </c>
      <c r="AC73" s="17">
        <v>9.3383565226769799E-2</v>
      </c>
      <c r="AD73" s="17">
        <v>0.155573769240164</v>
      </c>
      <c r="AE73" s="17"/>
      <c r="AF73" s="17">
        <v>0.113043674844704</v>
      </c>
      <c r="AG73" s="17">
        <v>7.5089591717833096E-2</v>
      </c>
      <c r="AH73" s="17">
        <v>0.125025388154796</v>
      </c>
      <c r="AI73" s="17"/>
      <c r="AJ73" s="17">
        <v>9.2298885712308903E-2</v>
      </c>
      <c r="AK73" s="17">
        <v>5.5967839587897299E-2</v>
      </c>
      <c r="AL73" s="17">
        <v>6.7980333686062003E-2</v>
      </c>
      <c r="AM73" s="17">
        <v>0.24367758767959799</v>
      </c>
      <c r="AN73" s="17">
        <v>0.15666653081429499</v>
      </c>
      <c r="AO73" s="17"/>
      <c r="AP73" s="17">
        <v>2.7567066154459301E-2</v>
      </c>
      <c r="AQ73" s="17">
        <v>3.8935282544036699E-2</v>
      </c>
      <c r="AR73" s="17">
        <v>6.9961429651581294E-2</v>
      </c>
      <c r="AS73" s="17">
        <v>0.18450386160700999</v>
      </c>
      <c r="AT73" s="17">
        <v>0.149616251628338</v>
      </c>
      <c r="AU73" s="17"/>
      <c r="AV73" s="17">
        <v>9.4141020224073502E-2</v>
      </c>
      <c r="AW73" s="17">
        <v>0.101746431892764</v>
      </c>
      <c r="AX73" s="17">
        <v>8.6314640475401799E-2</v>
      </c>
      <c r="AY73" s="17">
        <v>0.10289453763152299</v>
      </c>
      <c r="AZ73" s="17">
        <v>0.134161835967957</v>
      </c>
    </row>
    <row r="74" spans="2:52">
      <c r="B74" t="s">
        <v>61</v>
      </c>
      <c r="C74" s="17">
        <v>4.1089424743167097E-2</v>
      </c>
      <c r="D74" s="17">
        <v>2.6345449176545101E-2</v>
      </c>
      <c r="E74" s="17">
        <v>5.4155162490907897E-2</v>
      </c>
      <c r="F74" s="17"/>
      <c r="G74" s="17">
        <v>4.7602725397718398E-2</v>
      </c>
      <c r="H74" s="17">
        <v>5.77877028861188E-2</v>
      </c>
      <c r="I74" s="17">
        <v>4.2240677173099199E-2</v>
      </c>
      <c r="J74" s="17">
        <v>5.01203440018596E-2</v>
      </c>
      <c r="K74" s="17">
        <v>3.39424334327652E-2</v>
      </c>
      <c r="L74" s="17">
        <v>1.9655682009673599E-2</v>
      </c>
      <c r="M74" s="17"/>
      <c r="N74" s="17">
        <v>2.9306988171444299E-2</v>
      </c>
      <c r="O74" s="17">
        <v>3.1403790568974098E-2</v>
      </c>
      <c r="P74" s="17">
        <v>2.8924273772699901E-2</v>
      </c>
      <c r="Q74" s="17">
        <v>7.4027994108316897E-2</v>
      </c>
      <c r="R74" s="17"/>
      <c r="S74" s="17">
        <v>4.3742509938815399E-2</v>
      </c>
      <c r="T74" s="17">
        <v>5.25712055580254E-2</v>
      </c>
      <c r="U74" s="17">
        <v>4.8143322297939002E-2</v>
      </c>
      <c r="V74" s="17">
        <v>5.3278471070958101E-2</v>
      </c>
      <c r="W74" s="17">
        <v>5.4333559743959703E-2</v>
      </c>
      <c r="X74" s="17">
        <v>4.5921038485299999E-2</v>
      </c>
      <c r="Y74" s="17">
        <v>3.6509074151976802E-2</v>
      </c>
      <c r="Z74" s="17">
        <v>2.1393366072574801E-2</v>
      </c>
      <c r="AA74" s="17">
        <v>2.2495928789098701E-2</v>
      </c>
      <c r="AB74" s="17">
        <v>3.4371425048149197E-2</v>
      </c>
      <c r="AC74" s="17">
        <v>2.18938302246048E-2</v>
      </c>
      <c r="AD74" s="17">
        <v>3.6977895121746103E-2</v>
      </c>
      <c r="AE74" s="17"/>
      <c r="AF74" s="17">
        <v>2.49805583988317E-2</v>
      </c>
      <c r="AG74" s="17">
        <v>2.2751751013547001E-2</v>
      </c>
      <c r="AH74" s="17">
        <v>9.7503114195920407E-2</v>
      </c>
      <c r="AI74" s="17"/>
      <c r="AJ74" s="17">
        <v>1.9438387865708898E-2</v>
      </c>
      <c r="AK74" s="17">
        <v>1.66880561274559E-2</v>
      </c>
      <c r="AL74" s="17">
        <v>2.20122703631331E-2</v>
      </c>
      <c r="AM74" s="17">
        <v>6.3507492140769894E-2</v>
      </c>
      <c r="AN74" s="17">
        <v>0.12497057402853</v>
      </c>
      <c r="AO74" s="17"/>
      <c r="AP74" s="17">
        <v>1.2826476471919099E-2</v>
      </c>
      <c r="AQ74" s="17">
        <v>1.7100029298390999E-2</v>
      </c>
      <c r="AR74" s="17">
        <v>2.3906943883948598E-2</v>
      </c>
      <c r="AS74" s="17">
        <v>1.0657381320906101E-2</v>
      </c>
      <c r="AT74" s="17">
        <v>0.159417426063343</v>
      </c>
      <c r="AU74" s="17"/>
      <c r="AV74" s="17">
        <v>4.53930209903795E-2</v>
      </c>
      <c r="AW74" s="17">
        <v>4.27628247569177E-2</v>
      </c>
      <c r="AX74" s="17">
        <v>3.4051748349007302E-2</v>
      </c>
      <c r="AY74" s="17">
        <v>1.95154188309134E-2</v>
      </c>
      <c r="AZ74" s="17">
        <v>3.11772049121312E-2</v>
      </c>
    </row>
    <row r="75" spans="2:52">
      <c r="B75" t="s">
        <v>92</v>
      </c>
      <c r="C75" s="17">
        <v>0.42720594660129702</v>
      </c>
      <c r="D75" s="17">
        <v>0.48442859520343801</v>
      </c>
      <c r="E75" s="17">
        <v>0.37320702054500898</v>
      </c>
      <c r="F75" s="17"/>
      <c r="G75" s="17">
        <v>0.44967087524187599</v>
      </c>
      <c r="H75" s="17">
        <v>0.44370515942536398</v>
      </c>
      <c r="I75" s="17">
        <v>0.41714721383195602</v>
      </c>
      <c r="J75" s="17">
        <v>0.38561531758519602</v>
      </c>
      <c r="K75" s="17">
        <v>0.39435512326677002</v>
      </c>
      <c r="L75" s="17">
        <v>0.46283957935148101</v>
      </c>
      <c r="M75" s="17"/>
      <c r="N75" s="17">
        <v>0.45348513647682998</v>
      </c>
      <c r="O75" s="17">
        <v>0.44125991196789</v>
      </c>
      <c r="P75" s="17">
        <v>0.43881249439352898</v>
      </c>
      <c r="Q75" s="17">
        <v>0.37432455227671302</v>
      </c>
      <c r="R75" s="17"/>
      <c r="S75" s="17">
        <v>0.48884426067109998</v>
      </c>
      <c r="T75" s="17">
        <v>0.38199445496315099</v>
      </c>
      <c r="U75" s="17">
        <v>0.41248271673358</v>
      </c>
      <c r="V75" s="17">
        <v>0.46794527370401501</v>
      </c>
      <c r="W75" s="17">
        <v>0.401916838951557</v>
      </c>
      <c r="X75" s="17">
        <v>0.47532325444252899</v>
      </c>
      <c r="Y75" s="17">
        <v>0.375942239576601</v>
      </c>
      <c r="Z75" s="17">
        <v>0.41015465382771599</v>
      </c>
      <c r="AA75" s="17">
        <v>0.45792225161878702</v>
      </c>
      <c r="AB75" s="17">
        <v>0.34376738387612898</v>
      </c>
      <c r="AC75" s="17">
        <v>0.49402995008450001</v>
      </c>
      <c r="AD75" s="17">
        <v>0.35291817030353501</v>
      </c>
      <c r="AE75" s="17"/>
      <c r="AF75" s="17">
        <v>0.428344783330733</v>
      </c>
      <c r="AG75" s="17">
        <v>0.47517211069146398</v>
      </c>
      <c r="AH75" s="17">
        <v>0.32771766968246102</v>
      </c>
      <c r="AI75" s="17"/>
      <c r="AJ75" s="17">
        <v>0.458077704691911</v>
      </c>
      <c r="AK75" s="17">
        <v>0.56766606162601096</v>
      </c>
      <c r="AL75" s="17">
        <v>0.399908009889613</v>
      </c>
      <c r="AM75" s="17">
        <v>0.28510716839918199</v>
      </c>
      <c r="AN75" s="17">
        <v>0.24236300728767801</v>
      </c>
      <c r="AO75" s="17"/>
      <c r="AP75" s="17">
        <v>0.58808938602878302</v>
      </c>
      <c r="AQ75" s="17">
        <v>0.55715606297108</v>
      </c>
      <c r="AR75" s="17">
        <v>0.36018443375137699</v>
      </c>
      <c r="AS75" s="17">
        <v>0.36745759003603501</v>
      </c>
      <c r="AT75" s="17">
        <v>5.73801880220925E-2</v>
      </c>
      <c r="AU75" s="17"/>
      <c r="AV75" s="17">
        <v>0.39839623879942498</v>
      </c>
      <c r="AW75" s="17">
        <v>0.40569731275717302</v>
      </c>
      <c r="AX75" s="17">
        <v>0.460922236075687</v>
      </c>
      <c r="AY75" s="17">
        <v>0.47430182583262698</v>
      </c>
      <c r="AZ75" s="17">
        <v>0.53137313753481197</v>
      </c>
    </row>
    <row r="76" spans="2:52">
      <c r="B76" t="s">
        <v>93</v>
      </c>
      <c r="C76" s="17">
        <v>0.26128316103855298</v>
      </c>
      <c r="D76" s="17">
        <v>0.25055991478313899</v>
      </c>
      <c r="E76" s="17">
        <v>0.27087493018861802</v>
      </c>
      <c r="F76" s="17"/>
      <c r="G76" s="17">
        <v>0.227313387754709</v>
      </c>
      <c r="H76" s="17">
        <v>0.20527232569356799</v>
      </c>
      <c r="I76" s="17">
        <v>0.26269915146679401</v>
      </c>
      <c r="J76" s="17">
        <v>0.299674445579793</v>
      </c>
      <c r="K76" s="17">
        <v>0.32562994409061202</v>
      </c>
      <c r="L76" s="17">
        <v>0.25403879006687302</v>
      </c>
      <c r="M76" s="17"/>
      <c r="N76" s="17">
        <v>0.25219686747334302</v>
      </c>
      <c r="O76" s="17">
        <v>0.26798561123267001</v>
      </c>
      <c r="P76" s="17">
        <v>0.26480317797228597</v>
      </c>
      <c r="Q76" s="17">
        <v>0.26110863371152099</v>
      </c>
      <c r="R76" s="17"/>
      <c r="S76" s="17">
        <v>0.20449400714690899</v>
      </c>
      <c r="T76" s="17">
        <v>0.25882109781051399</v>
      </c>
      <c r="U76" s="17">
        <v>0.265976519365547</v>
      </c>
      <c r="V76" s="17">
        <v>0.220895576999037</v>
      </c>
      <c r="W76" s="17">
        <v>0.289727795300531</v>
      </c>
      <c r="X76" s="17">
        <v>0.22369839898195701</v>
      </c>
      <c r="Y76" s="17">
        <v>0.29218535251324601</v>
      </c>
      <c r="Z76" s="17">
        <v>0.332673861719057</v>
      </c>
      <c r="AA76" s="17">
        <v>0.25599093902013997</v>
      </c>
      <c r="AB76" s="17">
        <v>0.30362139893521001</v>
      </c>
      <c r="AC76" s="17">
        <v>0.254818435065154</v>
      </c>
      <c r="AD76" s="17">
        <v>0.41757100061132202</v>
      </c>
      <c r="AE76" s="17"/>
      <c r="AF76" s="17">
        <v>0.27966965659430099</v>
      </c>
      <c r="AG76" s="17">
        <v>0.24525070087518899</v>
      </c>
      <c r="AH76" s="17">
        <v>0.27636315612849499</v>
      </c>
      <c r="AI76" s="17"/>
      <c r="AJ76" s="17">
        <v>0.23622949867998899</v>
      </c>
      <c r="AK76" s="17">
        <v>0.19066291105411601</v>
      </c>
      <c r="AL76" s="17">
        <v>0.28843152133484301</v>
      </c>
      <c r="AM76" s="17">
        <v>0.29699448294105202</v>
      </c>
      <c r="AN76" s="17">
        <v>0.338826820274441</v>
      </c>
      <c r="AO76" s="17"/>
      <c r="AP76" s="17">
        <v>0.12543590457379999</v>
      </c>
      <c r="AQ76" s="17">
        <v>0.152812494507782</v>
      </c>
      <c r="AR76" s="17">
        <v>0.28980431735740803</v>
      </c>
      <c r="AS76" s="17">
        <v>0.38119464039418799</v>
      </c>
      <c r="AT76" s="17">
        <v>0.46697014805009901</v>
      </c>
      <c r="AU76" s="17"/>
      <c r="AV76" s="17">
        <v>0.25110670116512501</v>
      </c>
      <c r="AW76" s="17">
        <v>0.276107064953795</v>
      </c>
      <c r="AX76" s="17">
        <v>0.26168121602241801</v>
      </c>
      <c r="AY76" s="17">
        <v>0.23528552892257901</v>
      </c>
      <c r="AZ76" s="17">
        <v>0.30146364875579001</v>
      </c>
    </row>
    <row r="77" spans="2:52">
      <c r="B77" t="s">
        <v>94</v>
      </c>
      <c r="C77" s="17">
        <v>0.16592278556274401</v>
      </c>
      <c r="D77" s="17">
        <v>0.23386868042029901</v>
      </c>
      <c r="E77" s="17">
        <v>0.10233209035639</v>
      </c>
      <c r="F77" s="17"/>
      <c r="G77" s="17">
        <v>0.22235748748716599</v>
      </c>
      <c r="H77" s="17">
        <v>0.238432833731796</v>
      </c>
      <c r="I77" s="17">
        <v>0.15444806236516201</v>
      </c>
      <c r="J77" s="17">
        <v>8.5940872005402597E-2</v>
      </c>
      <c r="K77" s="17">
        <v>6.8725179176157905E-2</v>
      </c>
      <c r="L77" s="17">
        <v>0.20880078928460899</v>
      </c>
      <c r="M77" s="17"/>
      <c r="N77" s="17">
        <v>0.20128826900348801</v>
      </c>
      <c r="O77" s="17">
        <v>0.17327430073521899</v>
      </c>
      <c r="P77" s="17">
        <v>0.17400931642124401</v>
      </c>
      <c r="Q77" s="17">
        <v>0.113215918565192</v>
      </c>
      <c r="R77" s="17"/>
      <c r="S77" s="17">
        <v>0.28435025352419202</v>
      </c>
      <c r="T77" s="17">
        <v>0.123173357152637</v>
      </c>
      <c r="U77" s="17">
        <v>0.146506197368033</v>
      </c>
      <c r="V77" s="17">
        <v>0.24704969670497801</v>
      </c>
      <c r="W77" s="17">
        <v>0.112189043651026</v>
      </c>
      <c r="X77" s="17">
        <v>0.25162485546057101</v>
      </c>
      <c r="Y77" s="17">
        <v>8.3756887063355198E-2</v>
      </c>
      <c r="Z77" s="17">
        <v>7.7480792108659199E-2</v>
      </c>
      <c r="AA77" s="17">
        <v>0.201931312598646</v>
      </c>
      <c r="AB77" s="17">
        <v>4.0145984940918901E-2</v>
      </c>
      <c r="AC77" s="17">
        <v>0.23921151501934601</v>
      </c>
      <c r="AD77" s="17">
        <v>-6.4652830307786693E-2</v>
      </c>
      <c r="AE77" s="17"/>
      <c r="AF77" s="17">
        <v>0.14867512673643099</v>
      </c>
      <c r="AG77" s="17">
        <v>0.22992140981627601</v>
      </c>
      <c r="AH77" s="17">
        <v>5.1354513553966301E-2</v>
      </c>
      <c r="AI77" s="17"/>
      <c r="AJ77" s="17">
        <v>0.22184820601192201</v>
      </c>
      <c r="AK77" s="17">
        <v>0.37700315057189498</v>
      </c>
      <c r="AL77" s="17">
        <v>0.11147648855477001</v>
      </c>
      <c r="AM77" s="17">
        <v>-1.1887314541870199E-2</v>
      </c>
      <c r="AN77" s="17">
        <v>-9.6463812986763001E-2</v>
      </c>
      <c r="AO77" s="17"/>
      <c r="AP77" s="17">
        <v>0.46265348145498297</v>
      </c>
      <c r="AQ77" s="17">
        <v>0.404343568463298</v>
      </c>
      <c r="AR77" s="17">
        <v>7.0380116393968503E-2</v>
      </c>
      <c r="AS77" s="17">
        <v>-1.3737050358152999E-2</v>
      </c>
      <c r="AT77" s="17">
        <v>-0.40958996002800702</v>
      </c>
      <c r="AU77" s="17"/>
      <c r="AV77" s="17">
        <v>0.1472895376343</v>
      </c>
      <c r="AW77" s="17">
        <v>0.12959024780337799</v>
      </c>
      <c r="AX77" s="17">
        <v>0.19924102005326899</v>
      </c>
      <c r="AY77" s="17">
        <v>0.239016296910049</v>
      </c>
      <c r="AZ77" s="17">
        <v>0.22990948877902201</v>
      </c>
    </row>
    <row r="78" spans="2:52">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2:52">
      <c r="B79" s="6" t="s">
        <v>98</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2:52">
      <c r="B80" s="24" t="s">
        <v>15</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2:52">
      <c r="B81" t="s">
        <v>99</v>
      </c>
      <c r="C81" s="17">
        <v>0.60143967005126298</v>
      </c>
      <c r="D81" s="17">
        <v>0.62780368891716698</v>
      </c>
      <c r="E81" s="17">
        <v>0.57770002780924701</v>
      </c>
      <c r="F81" s="17"/>
      <c r="G81" s="17">
        <v>0.61177634369679901</v>
      </c>
      <c r="H81" s="17">
        <v>0.59861710291862902</v>
      </c>
      <c r="I81" s="17">
        <v>0.54475984554878198</v>
      </c>
      <c r="J81" s="17">
        <v>0.59029584392642698</v>
      </c>
      <c r="K81" s="17">
        <v>0.63039012244025605</v>
      </c>
      <c r="L81" s="17">
        <v>0.63267188989452205</v>
      </c>
      <c r="M81" s="17"/>
      <c r="N81" s="17">
        <v>0.68257069913400403</v>
      </c>
      <c r="O81" s="17">
        <v>0.61488066811040498</v>
      </c>
      <c r="P81" s="17">
        <v>0.55472137094013496</v>
      </c>
      <c r="Q81" s="17">
        <v>0.53824848848362195</v>
      </c>
      <c r="R81" s="17"/>
      <c r="S81" s="17">
        <v>0.63503593565066396</v>
      </c>
      <c r="T81" s="17">
        <v>0.63207201147160397</v>
      </c>
      <c r="U81" s="17">
        <v>0.57794650629026501</v>
      </c>
      <c r="V81" s="17">
        <v>0.58051860377939302</v>
      </c>
      <c r="W81" s="17">
        <v>0.57849876241199005</v>
      </c>
      <c r="X81" s="17">
        <v>0.56726749528299503</v>
      </c>
      <c r="Y81" s="17">
        <v>0.60828812169677504</v>
      </c>
      <c r="Z81" s="17">
        <v>0.64135165010277395</v>
      </c>
      <c r="AA81" s="17">
        <v>0.58337498203760996</v>
      </c>
      <c r="AB81" s="17">
        <v>0.63889494853388296</v>
      </c>
      <c r="AC81" s="17">
        <v>0.57883441389638701</v>
      </c>
      <c r="AD81" s="17">
        <v>0.51345839130760396</v>
      </c>
      <c r="AE81" s="17"/>
      <c r="AF81" s="17">
        <v>0.588598933244045</v>
      </c>
      <c r="AG81" s="17">
        <v>0.64779191093158495</v>
      </c>
      <c r="AH81" s="17">
        <v>0.53604324101155199</v>
      </c>
      <c r="AI81" s="17"/>
      <c r="AJ81" s="17">
        <v>0.62104014105734096</v>
      </c>
      <c r="AK81" s="17">
        <v>0.62684354815023102</v>
      </c>
      <c r="AL81" s="17">
        <v>0.70103401882771099</v>
      </c>
      <c r="AM81" s="17">
        <v>0.54639624523211205</v>
      </c>
      <c r="AN81" s="17">
        <v>0.49359907318429502</v>
      </c>
      <c r="AO81" s="17"/>
      <c r="AP81" s="17">
        <v>0.64543659766964401</v>
      </c>
      <c r="AQ81" s="17">
        <v>0.63561338370825704</v>
      </c>
      <c r="AR81" s="17">
        <v>0.62732876218343003</v>
      </c>
      <c r="AS81" s="17">
        <v>0.53336373544121196</v>
      </c>
      <c r="AT81" s="17">
        <v>0.49258767112413898</v>
      </c>
      <c r="AU81" s="17"/>
      <c r="AV81" s="17">
        <v>0.55484891510836198</v>
      </c>
      <c r="AW81" s="17">
        <v>0.59104617007621696</v>
      </c>
      <c r="AX81" s="17">
        <v>0.64499228225277605</v>
      </c>
      <c r="AY81" s="17">
        <v>0.69202419459039899</v>
      </c>
      <c r="AZ81" s="17">
        <v>0.63545432690272496</v>
      </c>
    </row>
    <row r="82" spans="2:52">
      <c r="B82" t="s">
        <v>100</v>
      </c>
      <c r="C82" s="17">
        <v>0.30665025042441202</v>
      </c>
      <c r="D82" s="17">
        <v>0.31020190772288703</v>
      </c>
      <c r="E82" s="17">
        <v>0.30339854917914399</v>
      </c>
      <c r="F82" s="17"/>
      <c r="G82" s="17">
        <v>0.30879051873945301</v>
      </c>
      <c r="H82" s="17">
        <v>0.29181313810117898</v>
      </c>
      <c r="I82" s="17">
        <v>0.338304852706798</v>
      </c>
      <c r="J82" s="17">
        <v>0.30444636839441902</v>
      </c>
      <c r="K82" s="17">
        <v>0.30255032878815802</v>
      </c>
      <c r="L82" s="17">
        <v>0.29608152819831302</v>
      </c>
      <c r="M82" s="17"/>
      <c r="N82" s="17">
        <v>0.26417231989142598</v>
      </c>
      <c r="O82" s="17">
        <v>0.30870053375524198</v>
      </c>
      <c r="P82" s="17">
        <v>0.35573499282072601</v>
      </c>
      <c r="Q82" s="17">
        <v>0.30986037391611498</v>
      </c>
      <c r="R82" s="17"/>
      <c r="S82" s="17">
        <v>0.27429836325338902</v>
      </c>
      <c r="T82" s="17">
        <v>0.26948031770306302</v>
      </c>
      <c r="U82" s="17">
        <v>0.33019212134006798</v>
      </c>
      <c r="V82" s="17">
        <v>0.30694476589037001</v>
      </c>
      <c r="W82" s="17">
        <v>0.33379801757926503</v>
      </c>
      <c r="X82" s="17">
        <v>0.32515173290494098</v>
      </c>
      <c r="Y82" s="17">
        <v>0.29935324856156298</v>
      </c>
      <c r="Z82" s="17">
        <v>0.32443529943784399</v>
      </c>
      <c r="AA82" s="17">
        <v>0.31354192199012798</v>
      </c>
      <c r="AB82" s="17">
        <v>0.29539726624165702</v>
      </c>
      <c r="AC82" s="17">
        <v>0.34652748333057898</v>
      </c>
      <c r="AD82" s="17">
        <v>0.37394540747083599</v>
      </c>
      <c r="AE82" s="17"/>
      <c r="AF82" s="17">
        <v>0.34234498870128</v>
      </c>
      <c r="AG82" s="17">
        <v>0.28512725084674401</v>
      </c>
      <c r="AH82" s="17">
        <v>0.28505300726329902</v>
      </c>
      <c r="AI82" s="17"/>
      <c r="AJ82" s="17">
        <v>0.32585097580899097</v>
      </c>
      <c r="AK82" s="17">
        <v>0.307091161056674</v>
      </c>
      <c r="AL82" s="17">
        <v>0.21781895783730901</v>
      </c>
      <c r="AM82" s="17">
        <v>0.36049972109221801</v>
      </c>
      <c r="AN82" s="17">
        <v>0.29916030017057499</v>
      </c>
      <c r="AO82" s="17"/>
      <c r="AP82" s="17">
        <v>0.30074207567005901</v>
      </c>
      <c r="AQ82" s="17">
        <v>0.30068220831046599</v>
      </c>
      <c r="AR82" s="17">
        <v>0.316615205780298</v>
      </c>
      <c r="AS82" s="17">
        <v>0.40962251886446399</v>
      </c>
      <c r="AT82" s="17">
        <v>0.27865297509309001</v>
      </c>
      <c r="AU82" s="17"/>
      <c r="AV82" s="17">
        <v>0.329469190368332</v>
      </c>
      <c r="AW82" s="17">
        <v>0.30954186242715998</v>
      </c>
      <c r="AX82" s="17">
        <v>0.287330989129296</v>
      </c>
      <c r="AY82" s="17">
        <v>0.24754521188096701</v>
      </c>
      <c r="AZ82" s="17">
        <v>0.30454240630034801</v>
      </c>
    </row>
    <row r="83" spans="2:52">
      <c r="B83" t="s">
        <v>61</v>
      </c>
      <c r="C83" s="17">
        <v>9.19100795243247E-2</v>
      </c>
      <c r="D83" s="17">
        <v>6.1994403359945903E-2</v>
      </c>
      <c r="E83" s="17">
        <v>0.118901423011609</v>
      </c>
      <c r="F83" s="17"/>
      <c r="G83" s="17">
        <v>7.9433137563747799E-2</v>
      </c>
      <c r="H83" s="17">
        <v>0.109569758980191</v>
      </c>
      <c r="I83" s="17">
        <v>0.11693530174442</v>
      </c>
      <c r="J83" s="17">
        <v>0.105257787679154</v>
      </c>
      <c r="K83" s="17">
        <v>6.7059548771585306E-2</v>
      </c>
      <c r="L83" s="17">
        <v>7.1246581907165193E-2</v>
      </c>
      <c r="M83" s="17"/>
      <c r="N83" s="17">
        <v>5.3256980974569199E-2</v>
      </c>
      <c r="O83" s="17">
        <v>7.64187981343529E-2</v>
      </c>
      <c r="P83" s="17">
        <v>8.9543636239139607E-2</v>
      </c>
      <c r="Q83" s="17">
        <v>0.15189113760026399</v>
      </c>
      <c r="R83" s="17"/>
      <c r="S83" s="17">
        <v>9.0665701095946793E-2</v>
      </c>
      <c r="T83" s="17">
        <v>9.8447670825333303E-2</v>
      </c>
      <c r="U83" s="17">
        <v>9.1861372369667099E-2</v>
      </c>
      <c r="V83" s="17">
        <v>0.112536630330237</v>
      </c>
      <c r="W83" s="17">
        <v>8.7703220008745406E-2</v>
      </c>
      <c r="X83" s="17">
        <v>0.10758077181206301</v>
      </c>
      <c r="Y83" s="17">
        <v>9.2358629741661799E-2</v>
      </c>
      <c r="Z83" s="17">
        <v>3.4213050459382402E-2</v>
      </c>
      <c r="AA83" s="17">
        <v>0.10308309597226201</v>
      </c>
      <c r="AB83" s="17">
        <v>6.5707785224459803E-2</v>
      </c>
      <c r="AC83" s="17">
        <v>7.4638102773033899E-2</v>
      </c>
      <c r="AD83" s="17">
        <v>0.11259620122156</v>
      </c>
      <c r="AE83" s="17"/>
      <c r="AF83" s="17">
        <v>6.9056078054674605E-2</v>
      </c>
      <c r="AG83" s="17">
        <v>6.70808382216702E-2</v>
      </c>
      <c r="AH83" s="17">
        <v>0.17890375172515</v>
      </c>
      <c r="AI83" s="17"/>
      <c r="AJ83" s="17">
        <v>5.3108883133668502E-2</v>
      </c>
      <c r="AK83" s="17">
        <v>6.60652907930942E-2</v>
      </c>
      <c r="AL83" s="17">
        <v>8.1147023334979806E-2</v>
      </c>
      <c r="AM83" s="17">
        <v>9.31040336756703E-2</v>
      </c>
      <c r="AN83" s="17">
        <v>0.20724062664512999</v>
      </c>
      <c r="AO83" s="17"/>
      <c r="AP83" s="17">
        <v>5.3821326660296903E-2</v>
      </c>
      <c r="AQ83" s="17">
        <v>6.3704407981277703E-2</v>
      </c>
      <c r="AR83" s="17">
        <v>5.6056032036272199E-2</v>
      </c>
      <c r="AS83" s="17">
        <v>5.7013745694323603E-2</v>
      </c>
      <c r="AT83" s="17">
        <v>0.22875935378277101</v>
      </c>
      <c r="AU83" s="17"/>
      <c r="AV83" s="17">
        <v>0.115681894523307</v>
      </c>
      <c r="AW83" s="17">
        <v>9.9411967496623094E-2</v>
      </c>
      <c r="AX83" s="17">
        <v>6.7676728617927603E-2</v>
      </c>
      <c r="AY83" s="17">
        <v>6.0430593528634099E-2</v>
      </c>
      <c r="AZ83" s="17">
        <v>6.0003266796927503E-2</v>
      </c>
    </row>
    <row r="84" spans="2:52">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2:52">
      <c r="B85" s="6" t="s">
        <v>101</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2:52">
      <c r="B86" s="24" t="s">
        <v>16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2:52">
      <c r="B87" t="s">
        <v>102</v>
      </c>
      <c r="C87" s="17">
        <v>0.129350668795643</v>
      </c>
      <c r="D87" s="17">
        <v>0.16901516259864199</v>
      </c>
      <c r="E87" s="17">
        <v>8.8749991305428003E-2</v>
      </c>
      <c r="F87" s="17"/>
      <c r="G87" s="17">
        <v>0.113403820768764</v>
      </c>
      <c r="H87" s="17">
        <v>0.218281126376903</v>
      </c>
      <c r="I87" s="17">
        <v>0.131135488608602</v>
      </c>
      <c r="J87" s="17">
        <v>0.102181891392696</v>
      </c>
      <c r="K87" s="17">
        <v>0.10398778416597899</v>
      </c>
      <c r="L87" s="17">
        <v>0.101437933169803</v>
      </c>
      <c r="M87" s="17"/>
      <c r="N87" s="17">
        <v>0.179589023570187</v>
      </c>
      <c r="O87" s="17">
        <v>0.129492921883856</v>
      </c>
      <c r="P87" s="17">
        <v>0.10414899619941299</v>
      </c>
      <c r="Q87" s="17">
        <v>9.8381266975246406E-2</v>
      </c>
      <c r="R87" s="17"/>
      <c r="S87" s="17">
        <v>0.13754015099528299</v>
      </c>
      <c r="T87" s="17">
        <v>0.12307563071975899</v>
      </c>
      <c r="U87" s="17">
        <v>0.15950876036710701</v>
      </c>
      <c r="V87" s="17">
        <v>0.118371524438141</v>
      </c>
      <c r="W87" s="17">
        <v>9.2196399422727199E-2</v>
      </c>
      <c r="X87" s="17">
        <v>9.9110150548711695E-2</v>
      </c>
      <c r="Y87" s="17">
        <v>0.137361425001054</v>
      </c>
      <c r="Z87" s="17">
        <v>9.89392968691057E-2</v>
      </c>
      <c r="AA87" s="17">
        <v>0.16756208894087901</v>
      </c>
      <c r="AB87" s="17">
        <v>0.107718298875247</v>
      </c>
      <c r="AC87" s="17">
        <v>9.9912630817809794E-2</v>
      </c>
      <c r="AD87" s="17">
        <v>0.239565537410552</v>
      </c>
      <c r="AE87" s="17"/>
      <c r="AF87" s="17">
        <v>8.3433113608109205E-2</v>
      </c>
      <c r="AG87" s="17">
        <v>0.184910403282456</v>
      </c>
      <c r="AH87" s="17">
        <v>0.100016608129465</v>
      </c>
      <c r="AI87" s="17"/>
      <c r="AJ87" s="17">
        <v>0.13336122558347299</v>
      </c>
      <c r="AK87" s="17">
        <v>0.19190330474460601</v>
      </c>
      <c r="AL87" s="17">
        <v>0.178688160513959</v>
      </c>
      <c r="AM87" s="17">
        <v>0</v>
      </c>
      <c r="AN87" s="17">
        <v>5.8441580545544401E-2</v>
      </c>
      <c r="AO87" s="17"/>
      <c r="AP87" s="17">
        <v>8.8471257247644902E-2</v>
      </c>
      <c r="AQ87" s="17">
        <v>0.21340693405479699</v>
      </c>
      <c r="AR87" s="17">
        <v>0.19836802479589599</v>
      </c>
      <c r="AS87" s="17">
        <v>5.1088072452872897E-2</v>
      </c>
      <c r="AT87" s="17">
        <v>2.4348728827125701E-2</v>
      </c>
      <c r="AU87" s="17"/>
      <c r="AV87" s="17">
        <v>0.108600886720445</v>
      </c>
      <c r="AW87" s="17">
        <v>8.1315695072730398E-2</v>
      </c>
      <c r="AX87" s="17">
        <v>0.160433739487094</v>
      </c>
      <c r="AY87" s="17">
        <v>0.26043946208241397</v>
      </c>
      <c r="AZ87" s="17">
        <v>0.34079024877702901</v>
      </c>
    </row>
    <row r="88" spans="2:52">
      <c r="B88" t="s">
        <v>103</v>
      </c>
      <c r="C88" s="17">
        <v>0.33401039408003103</v>
      </c>
      <c r="D88" s="17">
        <v>0.32813784958824499</v>
      </c>
      <c r="E88" s="17">
        <v>0.33834600372157098</v>
      </c>
      <c r="F88" s="17"/>
      <c r="G88" s="17">
        <v>0.42977378690602203</v>
      </c>
      <c r="H88" s="17">
        <v>0.32117682157125998</v>
      </c>
      <c r="I88" s="17">
        <v>0.38301114084897298</v>
      </c>
      <c r="J88" s="17">
        <v>0.27186448992158402</v>
      </c>
      <c r="K88" s="17">
        <v>0.34347678887907201</v>
      </c>
      <c r="L88" s="17">
        <v>0.28345093177783798</v>
      </c>
      <c r="M88" s="17"/>
      <c r="N88" s="17">
        <v>0.36250902211738101</v>
      </c>
      <c r="O88" s="17">
        <v>0.32193005534765301</v>
      </c>
      <c r="P88" s="17">
        <v>0.34218676560036998</v>
      </c>
      <c r="Q88" s="17">
        <v>0.30279105042579801</v>
      </c>
      <c r="R88" s="17"/>
      <c r="S88" s="17">
        <v>0.351425795682695</v>
      </c>
      <c r="T88" s="17">
        <v>0.31393990542507599</v>
      </c>
      <c r="U88" s="17">
        <v>0.29484531089987398</v>
      </c>
      <c r="V88" s="17">
        <v>0.25282562552951898</v>
      </c>
      <c r="W88" s="17">
        <v>0.33620639172473699</v>
      </c>
      <c r="X88" s="17">
        <v>0.37197526115297302</v>
      </c>
      <c r="Y88" s="17">
        <v>0.29239522194034701</v>
      </c>
      <c r="Z88" s="17">
        <v>0.416701570726632</v>
      </c>
      <c r="AA88" s="17">
        <v>0.34643821016683901</v>
      </c>
      <c r="AB88" s="17">
        <v>0.29942372303452103</v>
      </c>
      <c r="AC88" s="17">
        <v>0.51329963910443499</v>
      </c>
      <c r="AD88" s="17">
        <v>0.38269022923329099</v>
      </c>
      <c r="AE88" s="17"/>
      <c r="AF88" s="17">
        <v>0.27990785490956799</v>
      </c>
      <c r="AG88" s="17">
        <v>0.384705624550711</v>
      </c>
      <c r="AH88" s="17">
        <v>0.30818270113881802</v>
      </c>
      <c r="AI88" s="17"/>
      <c r="AJ88" s="17">
        <v>0.27898652064902701</v>
      </c>
      <c r="AK88" s="17">
        <v>0.43395034129830601</v>
      </c>
      <c r="AL88" s="17">
        <v>0.30294173576470901</v>
      </c>
      <c r="AM88" s="17">
        <v>0.11206845020159301</v>
      </c>
      <c r="AN88" s="17">
        <v>0.25283053763642399</v>
      </c>
      <c r="AO88" s="17"/>
      <c r="AP88" s="17">
        <v>0.275554004280195</v>
      </c>
      <c r="AQ88" s="17">
        <v>0.45847723715463301</v>
      </c>
      <c r="AR88" s="17">
        <v>0.27471603944274903</v>
      </c>
      <c r="AS88" s="17">
        <v>0.215948663169585</v>
      </c>
      <c r="AT88" s="17">
        <v>0.194004211471689</v>
      </c>
      <c r="AU88" s="17"/>
      <c r="AV88" s="17">
        <v>0.29576750144143998</v>
      </c>
      <c r="AW88" s="17">
        <v>0.34064760863038901</v>
      </c>
      <c r="AX88" s="17">
        <v>0.38317102400521902</v>
      </c>
      <c r="AY88" s="17">
        <v>0.36458357686736098</v>
      </c>
      <c r="AZ88" s="17">
        <v>0.30500654636399399</v>
      </c>
    </row>
    <row r="89" spans="2:52">
      <c r="B89" t="s">
        <v>104</v>
      </c>
      <c r="C89" s="17">
        <v>0.38468531175652698</v>
      </c>
      <c r="D89" s="17">
        <v>0.39761302234409801</v>
      </c>
      <c r="E89" s="17">
        <v>0.37142527038638301</v>
      </c>
      <c r="F89" s="17"/>
      <c r="G89" s="17">
        <v>0.31145539693058999</v>
      </c>
      <c r="H89" s="17">
        <v>0.285369949913648</v>
      </c>
      <c r="I89" s="17">
        <v>0.29845697227727902</v>
      </c>
      <c r="J89" s="17">
        <v>0.46682477275786699</v>
      </c>
      <c r="K89" s="17">
        <v>0.43138328593529901</v>
      </c>
      <c r="L89" s="17">
        <v>0.49469343316435599</v>
      </c>
      <c r="M89" s="17"/>
      <c r="N89" s="17">
        <v>0.32944442661058099</v>
      </c>
      <c r="O89" s="17">
        <v>0.40268698767267302</v>
      </c>
      <c r="P89" s="17">
        <v>0.39433506635495502</v>
      </c>
      <c r="Q89" s="17">
        <v>0.42177664484711103</v>
      </c>
      <c r="R89" s="17"/>
      <c r="S89" s="17">
        <v>0.38663834640182798</v>
      </c>
      <c r="T89" s="17">
        <v>0.43547352507095699</v>
      </c>
      <c r="U89" s="17">
        <v>0.38898406618862702</v>
      </c>
      <c r="V89" s="17">
        <v>0.42532162471768897</v>
      </c>
      <c r="W89" s="17">
        <v>0.43996066942315798</v>
      </c>
      <c r="X89" s="17">
        <v>0.40765653927385997</v>
      </c>
      <c r="Y89" s="17">
        <v>0.43825998433378299</v>
      </c>
      <c r="Z89" s="17">
        <v>0.35789781147809802</v>
      </c>
      <c r="AA89" s="17">
        <v>0.26085995654264799</v>
      </c>
      <c r="AB89" s="17">
        <v>0.40175206694237298</v>
      </c>
      <c r="AC89" s="17">
        <v>0.306617114547513</v>
      </c>
      <c r="AD89" s="17">
        <v>0.22783394422178399</v>
      </c>
      <c r="AE89" s="17"/>
      <c r="AF89" s="17">
        <v>0.50774681741284999</v>
      </c>
      <c r="AG89" s="17">
        <v>0.31823739708829402</v>
      </c>
      <c r="AH89" s="17">
        <v>0.31805929487086898</v>
      </c>
      <c r="AI89" s="17"/>
      <c r="AJ89" s="17">
        <v>0.44910450383294898</v>
      </c>
      <c r="AK89" s="17">
        <v>0.29365463863322999</v>
      </c>
      <c r="AL89" s="17">
        <v>0.450232225687976</v>
      </c>
      <c r="AM89" s="17">
        <v>0.53385511266159602</v>
      </c>
      <c r="AN89" s="17">
        <v>0.382179826269537</v>
      </c>
      <c r="AO89" s="17"/>
      <c r="AP89" s="17">
        <v>0.49189297690099998</v>
      </c>
      <c r="AQ89" s="17">
        <v>0.27144512397785497</v>
      </c>
      <c r="AR89" s="17">
        <v>0.44197696664999298</v>
      </c>
      <c r="AS89" s="17">
        <v>0.550506381692354</v>
      </c>
      <c r="AT89" s="17">
        <v>0.41706677594237401</v>
      </c>
      <c r="AU89" s="17"/>
      <c r="AV89" s="17">
        <v>0.413245723748979</v>
      </c>
      <c r="AW89" s="17">
        <v>0.45402301283131002</v>
      </c>
      <c r="AX89" s="17">
        <v>0.32318060205625498</v>
      </c>
      <c r="AY89" s="17">
        <v>0.25302441956537702</v>
      </c>
      <c r="AZ89" s="17">
        <v>0.26911593005694101</v>
      </c>
    </row>
    <row r="90" spans="2:52">
      <c r="B90" t="s">
        <v>105</v>
      </c>
      <c r="C90" s="17">
        <v>4.8521860443522899E-2</v>
      </c>
      <c r="D90" s="17">
        <v>3.5696637277209897E-2</v>
      </c>
      <c r="E90" s="17">
        <v>6.2155315694168101E-2</v>
      </c>
      <c r="F90" s="17"/>
      <c r="G90" s="17">
        <v>6.1075469769586402E-2</v>
      </c>
      <c r="H90" s="17">
        <v>6.7756248039792993E-2</v>
      </c>
      <c r="I90" s="17">
        <v>5.9867212041492902E-2</v>
      </c>
      <c r="J90" s="17">
        <v>2.0504304142498299E-2</v>
      </c>
      <c r="K90" s="17">
        <v>4.3466072051046301E-2</v>
      </c>
      <c r="L90" s="17">
        <v>3.9957437550791099E-2</v>
      </c>
      <c r="M90" s="17"/>
      <c r="N90" s="17">
        <v>5.7537023276256698E-2</v>
      </c>
      <c r="O90" s="17">
        <v>4.6685059796887501E-2</v>
      </c>
      <c r="P90" s="17">
        <v>5.0562137378879601E-2</v>
      </c>
      <c r="Q90" s="17">
        <v>3.5464048671278198E-2</v>
      </c>
      <c r="R90" s="17"/>
      <c r="S90" s="17">
        <v>5.84799668314075E-2</v>
      </c>
      <c r="T90" s="17">
        <v>3.4706351906389703E-2</v>
      </c>
      <c r="U90" s="17">
        <v>6.7193913935208197E-2</v>
      </c>
      <c r="V90" s="17">
        <v>4.7094078686165303E-2</v>
      </c>
      <c r="W90" s="17">
        <v>1.3819581494177601E-2</v>
      </c>
      <c r="X90" s="17">
        <v>2.45609216245644E-2</v>
      </c>
      <c r="Y90" s="17">
        <v>4.7234959025987497E-2</v>
      </c>
      <c r="Z90" s="17">
        <v>3.9463853582322003E-2</v>
      </c>
      <c r="AA90" s="17">
        <v>6.7361853960117304E-2</v>
      </c>
      <c r="AB90" s="17">
        <v>7.9211531780182406E-2</v>
      </c>
      <c r="AC90" s="17">
        <v>2.4842928516565901E-2</v>
      </c>
      <c r="AD90" s="17">
        <v>6.77939852068698E-2</v>
      </c>
      <c r="AE90" s="17"/>
      <c r="AF90" s="17">
        <v>3.5208802026325398E-2</v>
      </c>
      <c r="AG90" s="17">
        <v>4.9983000354786401E-2</v>
      </c>
      <c r="AH90" s="17">
        <v>6.0090681780176701E-2</v>
      </c>
      <c r="AI90" s="17"/>
      <c r="AJ90" s="17">
        <v>4.2814973830901097E-2</v>
      </c>
      <c r="AK90" s="17">
        <v>3.4589561391321397E-2</v>
      </c>
      <c r="AL90" s="17">
        <v>4.1694962283247601E-2</v>
      </c>
      <c r="AM90" s="17">
        <v>0.11279600150390801</v>
      </c>
      <c r="AN90" s="17">
        <v>5.3597241195014099E-2</v>
      </c>
      <c r="AO90" s="17"/>
      <c r="AP90" s="17">
        <v>3.9844480800890501E-2</v>
      </c>
      <c r="AQ90" s="17">
        <v>2.22536839619763E-2</v>
      </c>
      <c r="AR90" s="17">
        <v>4.9062544317859599E-2</v>
      </c>
      <c r="AS90" s="17">
        <v>5.6690521382518101E-2</v>
      </c>
      <c r="AT90" s="17">
        <v>8.4573746081785098E-2</v>
      </c>
      <c r="AU90" s="17"/>
      <c r="AV90" s="17">
        <v>3.7772322392134502E-2</v>
      </c>
      <c r="AW90" s="17">
        <v>3.2061455667185601E-2</v>
      </c>
      <c r="AX90" s="17">
        <v>6.0559637833985401E-2</v>
      </c>
      <c r="AY90" s="17">
        <v>7.4026047279574694E-2</v>
      </c>
      <c r="AZ90" s="17">
        <v>0</v>
      </c>
    </row>
    <row r="91" spans="2:52">
      <c r="B91" t="s">
        <v>106</v>
      </c>
      <c r="C91" s="17">
        <v>4.3479263888226302E-2</v>
      </c>
      <c r="D91" s="17">
        <v>3.80223410629148E-2</v>
      </c>
      <c r="E91" s="17">
        <v>4.9407841503208302E-2</v>
      </c>
      <c r="F91" s="17"/>
      <c r="G91" s="17">
        <v>3.0154639431280598E-2</v>
      </c>
      <c r="H91" s="17">
        <v>1.4561737804537201E-2</v>
      </c>
      <c r="I91" s="17">
        <v>3.9625675380387498E-2</v>
      </c>
      <c r="J91" s="17">
        <v>5.5396880354466903E-2</v>
      </c>
      <c r="K91" s="17">
        <v>5.5796087546064001E-2</v>
      </c>
      <c r="L91" s="17">
        <v>6.25257911962461E-2</v>
      </c>
      <c r="M91" s="17"/>
      <c r="N91" s="17">
        <v>5.1224188794770101E-2</v>
      </c>
      <c r="O91" s="17">
        <v>4.84356958330504E-2</v>
      </c>
      <c r="P91" s="17">
        <v>4.1922044385501601E-2</v>
      </c>
      <c r="Q91" s="17">
        <v>3.1715344312699102E-2</v>
      </c>
      <c r="R91" s="17"/>
      <c r="S91" s="17">
        <v>4.9102903704583097E-2</v>
      </c>
      <c r="T91" s="17">
        <v>3.7962076827353398E-2</v>
      </c>
      <c r="U91" s="17">
        <v>4.3947908365156198E-2</v>
      </c>
      <c r="V91" s="17">
        <v>2.9637953773460499E-2</v>
      </c>
      <c r="W91" s="17">
        <v>4.2110412784598698E-2</v>
      </c>
      <c r="X91" s="17">
        <v>5.2336588579356698E-2</v>
      </c>
      <c r="Y91" s="17">
        <v>2.50605899164291E-2</v>
      </c>
      <c r="Z91" s="17">
        <v>2.25953627863721E-2</v>
      </c>
      <c r="AA91" s="17">
        <v>7.3069200978165202E-2</v>
      </c>
      <c r="AB91" s="17">
        <v>5.8883090481325999E-2</v>
      </c>
      <c r="AC91" s="17">
        <v>3.4542905436948303E-2</v>
      </c>
      <c r="AD91" s="17">
        <v>0</v>
      </c>
      <c r="AE91" s="17"/>
      <c r="AF91" s="17">
        <v>6.2310819172243903E-2</v>
      </c>
      <c r="AG91" s="17">
        <v>3.2459170624832501E-2</v>
      </c>
      <c r="AH91" s="17">
        <v>4.6904997105976703E-2</v>
      </c>
      <c r="AI91" s="17"/>
      <c r="AJ91" s="17">
        <v>7.7813892423087894E-2</v>
      </c>
      <c r="AK91" s="17">
        <v>1.5678442671133101E-2</v>
      </c>
      <c r="AL91" s="17">
        <v>1.38089772688662E-2</v>
      </c>
      <c r="AM91" s="17">
        <v>0.12659602977797901</v>
      </c>
      <c r="AN91" s="17">
        <v>5.7058434121780001E-2</v>
      </c>
      <c r="AO91" s="17"/>
      <c r="AP91" s="17">
        <v>9.8135338648142501E-2</v>
      </c>
      <c r="AQ91" s="17">
        <v>2.4064832084190499E-3</v>
      </c>
      <c r="AR91" s="17">
        <v>2.4868719549810799E-2</v>
      </c>
      <c r="AS91" s="17">
        <v>9.7347024303496899E-2</v>
      </c>
      <c r="AT91" s="17">
        <v>3.5389497682770402E-2</v>
      </c>
      <c r="AU91" s="17"/>
      <c r="AV91" s="17">
        <v>7.2082259462980899E-2</v>
      </c>
      <c r="AW91" s="17">
        <v>2.7439044972270898E-2</v>
      </c>
      <c r="AX91" s="17">
        <v>3.43856923060906E-2</v>
      </c>
      <c r="AY91" s="17">
        <v>3.61054599321722E-2</v>
      </c>
      <c r="AZ91" s="17">
        <v>8.5087274802036206E-2</v>
      </c>
    </row>
    <row r="92" spans="2:52">
      <c r="B92" t="s">
        <v>107</v>
      </c>
      <c r="C92" s="17">
        <v>5.9952501036050501E-2</v>
      </c>
      <c r="D92" s="17">
        <v>3.1514987128890101E-2</v>
      </c>
      <c r="E92" s="17">
        <v>8.9915577389241899E-2</v>
      </c>
      <c r="F92" s="17"/>
      <c r="G92" s="17">
        <v>5.4136886193757297E-2</v>
      </c>
      <c r="H92" s="17">
        <v>9.2854116293858396E-2</v>
      </c>
      <c r="I92" s="17">
        <v>8.7903510843265503E-2</v>
      </c>
      <c r="J92" s="17">
        <v>8.3227661430887903E-2</v>
      </c>
      <c r="K92" s="17">
        <v>2.1889981422538701E-2</v>
      </c>
      <c r="L92" s="17">
        <v>1.79344731409662E-2</v>
      </c>
      <c r="M92" s="17"/>
      <c r="N92" s="17">
        <v>1.9696315630823798E-2</v>
      </c>
      <c r="O92" s="17">
        <v>5.0769279465881299E-2</v>
      </c>
      <c r="P92" s="17">
        <v>6.6844990080881295E-2</v>
      </c>
      <c r="Q92" s="17">
        <v>0.109871644767867</v>
      </c>
      <c r="R92" s="17"/>
      <c r="S92" s="17">
        <v>1.6812836384202501E-2</v>
      </c>
      <c r="T92" s="17">
        <v>5.48425100504654E-2</v>
      </c>
      <c r="U92" s="17">
        <v>4.5520040244027601E-2</v>
      </c>
      <c r="V92" s="17">
        <v>0.126749192855026</v>
      </c>
      <c r="W92" s="17">
        <v>7.5706545150601101E-2</v>
      </c>
      <c r="X92" s="17">
        <v>4.4360538820534298E-2</v>
      </c>
      <c r="Y92" s="17">
        <v>5.96878197823991E-2</v>
      </c>
      <c r="Z92" s="17">
        <v>6.4402104557469794E-2</v>
      </c>
      <c r="AA92" s="17">
        <v>8.4708689411351901E-2</v>
      </c>
      <c r="AB92" s="17">
        <v>5.3011288886350302E-2</v>
      </c>
      <c r="AC92" s="17">
        <v>2.0784781576727199E-2</v>
      </c>
      <c r="AD92" s="17">
        <v>8.2116303927502493E-2</v>
      </c>
      <c r="AE92" s="17"/>
      <c r="AF92" s="17">
        <v>3.13925928709037E-2</v>
      </c>
      <c r="AG92" s="17">
        <v>2.9704404098919199E-2</v>
      </c>
      <c r="AH92" s="17">
        <v>0.16674571697469501</v>
      </c>
      <c r="AI92" s="17"/>
      <c r="AJ92" s="17">
        <v>1.7918883680561101E-2</v>
      </c>
      <c r="AK92" s="17">
        <v>3.0223711261403899E-2</v>
      </c>
      <c r="AL92" s="17">
        <v>1.2633938481242399E-2</v>
      </c>
      <c r="AM92" s="17">
        <v>0.114684405854925</v>
      </c>
      <c r="AN92" s="17">
        <v>0.195892380231701</v>
      </c>
      <c r="AO92" s="17"/>
      <c r="AP92" s="17">
        <v>6.1019421221277298E-3</v>
      </c>
      <c r="AQ92" s="17">
        <v>3.2010537642320001E-2</v>
      </c>
      <c r="AR92" s="17">
        <v>1.1007705243692101E-2</v>
      </c>
      <c r="AS92" s="17">
        <v>2.84193369991734E-2</v>
      </c>
      <c r="AT92" s="17">
        <v>0.24461703999425499</v>
      </c>
      <c r="AU92" s="17"/>
      <c r="AV92" s="17">
        <v>7.2531306234020695E-2</v>
      </c>
      <c r="AW92" s="17">
        <v>6.4513182826113902E-2</v>
      </c>
      <c r="AX92" s="17">
        <v>3.8269304311356001E-2</v>
      </c>
      <c r="AY92" s="17">
        <v>1.1821034273100901E-2</v>
      </c>
      <c r="AZ92" s="17">
        <v>0</v>
      </c>
    </row>
    <row r="93" spans="2:5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2:52">
      <c r="B94" s="6" t="s">
        <v>108</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2:52">
      <c r="B95" s="24" t="s">
        <v>16</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2:52">
      <c r="B96" t="s">
        <v>102</v>
      </c>
      <c r="C96" s="17">
        <v>0.14969210694634699</v>
      </c>
      <c r="D96" s="17">
        <v>0.187175795468944</v>
      </c>
      <c r="E96" s="17">
        <v>0.114399546220794</v>
      </c>
      <c r="F96" s="17"/>
      <c r="G96" s="17">
        <v>0.18846211481325201</v>
      </c>
      <c r="H96" s="17">
        <v>0.18006657599321399</v>
      </c>
      <c r="I96" s="17">
        <v>0.172175659529202</v>
      </c>
      <c r="J96" s="17">
        <v>0.15917366868656199</v>
      </c>
      <c r="K96" s="17">
        <v>0.120574239758883</v>
      </c>
      <c r="L96" s="17">
        <v>9.1766247900821704E-2</v>
      </c>
      <c r="M96" s="17"/>
      <c r="N96" s="17">
        <v>0.17635975380061999</v>
      </c>
      <c r="O96" s="17">
        <v>0.14083568726944701</v>
      </c>
      <c r="P96" s="17">
        <v>0.12205616024176801</v>
      </c>
      <c r="Q96" s="17">
        <v>0.152227499769684</v>
      </c>
      <c r="R96" s="17"/>
      <c r="S96" s="17">
        <v>0.237135390253778</v>
      </c>
      <c r="T96" s="17">
        <v>6.6568171622139904E-2</v>
      </c>
      <c r="U96" s="17">
        <v>0.112236452117481</v>
      </c>
      <c r="V96" s="17">
        <v>0.116485272318799</v>
      </c>
      <c r="W96" s="17">
        <v>7.2315157679067196E-2</v>
      </c>
      <c r="X96" s="17">
        <v>0.14672613344448901</v>
      </c>
      <c r="Y96" s="17">
        <v>0.17455042081042799</v>
      </c>
      <c r="Z96" s="17">
        <v>0.153756089967093</v>
      </c>
      <c r="AA96" s="17">
        <v>0.18250014019007699</v>
      </c>
      <c r="AB96" s="17">
        <v>0.163623313331106</v>
      </c>
      <c r="AC96" s="17">
        <v>0.128044456571273</v>
      </c>
      <c r="AD96" s="17">
        <v>0.22192773833579801</v>
      </c>
      <c r="AE96" s="17"/>
      <c r="AF96" s="17">
        <v>0.119520377942859</v>
      </c>
      <c r="AG96" s="17">
        <v>0.164317416118749</v>
      </c>
      <c r="AH96" s="17">
        <v>0.15400300283037199</v>
      </c>
      <c r="AI96" s="17"/>
      <c r="AJ96" s="17">
        <v>0.113451058620002</v>
      </c>
      <c r="AK96" s="17">
        <v>0.21959855548235599</v>
      </c>
      <c r="AL96" s="17">
        <v>0.103338980823948</v>
      </c>
      <c r="AM96" s="17">
        <v>4.75475433740533E-2</v>
      </c>
      <c r="AN96" s="17">
        <v>0.14418226589705199</v>
      </c>
      <c r="AO96" s="17"/>
      <c r="AP96" s="17">
        <v>0.110681609377169</v>
      </c>
      <c r="AQ96" s="17">
        <v>0.257173162594659</v>
      </c>
      <c r="AR96" s="17">
        <v>0.11925481464971199</v>
      </c>
      <c r="AS96" s="17">
        <v>7.6574116689579599E-2</v>
      </c>
      <c r="AT96" s="17">
        <v>1.9254537996534999E-2</v>
      </c>
      <c r="AU96" s="17"/>
      <c r="AV96" s="17">
        <v>0.13155695986336299</v>
      </c>
      <c r="AW96" s="17">
        <v>0.12651013257483401</v>
      </c>
      <c r="AX96" s="17">
        <v>0.132181507466129</v>
      </c>
      <c r="AY96" s="17">
        <v>0.28814081849821699</v>
      </c>
      <c r="AZ96" s="17">
        <v>0.39655330886552298</v>
      </c>
    </row>
    <row r="97" spans="2:52">
      <c r="B97" t="s">
        <v>103</v>
      </c>
      <c r="C97" s="17">
        <v>0.34766925712374902</v>
      </c>
      <c r="D97" s="17">
        <v>0.37127088206178299</v>
      </c>
      <c r="E97" s="17">
        <v>0.32770267526701802</v>
      </c>
      <c r="F97" s="17"/>
      <c r="G97" s="17">
        <v>0.46919055619863498</v>
      </c>
      <c r="H97" s="17">
        <v>0.41234419959924501</v>
      </c>
      <c r="I97" s="17">
        <v>0.40115555586748203</v>
      </c>
      <c r="J97" s="17">
        <v>0.371722220105134</v>
      </c>
      <c r="K97" s="17">
        <v>0.25679675340684099</v>
      </c>
      <c r="L97" s="17">
        <v>0.20998212519238799</v>
      </c>
      <c r="M97" s="17"/>
      <c r="N97" s="17">
        <v>0.397670296590942</v>
      </c>
      <c r="O97" s="17">
        <v>0.34408144359346199</v>
      </c>
      <c r="P97" s="17">
        <v>0.34561753152211</v>
      </c>
      <c r="Q97" s="17">
        <v>0.30572747564269698</v>
      </c>
      <c r="R97" s="17"/>
      <c r="S97" s="17">
        <v>0.37763109931473998</v>
      </c>
      <c r="T97" s="17">
        <v>0.31155387863964901</v>
      </c>
      <c r="U97" s="17">
        <v>0.34460894995649199</v>
      </c>
      <c r="V97" s="17">
        <v>0.37650957445079802</v>
      </c>
      <c r="W97" s="17">
        <v>0.361759224522536</v>
      </c>
      <c r="X97" s="17">
        <v>0.34936478965128698</v>
      </c>
      <c r="Y97" s="17">
        <v>0.25481083175788599</v>
      </c>
      <c r="Z97" s="17">
        <v>0.423721289416715</v>
      </c>
      <c r="AA97" s="17">
        <v>0.36891710831040397</v>
      </c>
      <c r="AB97" s="17">
        <v>0.45494523388577002</v>
      </c>
      <c r="AC97" s="17">
        <v>0.203210398018663</v>
      </c>
      <c r="AD97" s="17">
        <v>0.33941031389441201</v>
      </c>
      <c r="AE97" s="17"/>
      <c r="AF97" s="17">
        <v>0.26632255530653298</v>
      </c>
      <c r="AG97" s="17">
        <v>0.41442019159023002</v>
      </c>
      <c r="AH97" s="17">
        <v>0.30550351945542198</v>
      </c>
      <c r="AI97" s="17"/>
      <c r="AJ97" s="17">
        <v>0.268821905987153</v>
      </c>
      <c r="AK97" s="17">
        <v>0.45559791347477901</v>
      </c>
      <c r="AL97" s="17">
        <v>0.45977580271092899</v>
      </c>
      <c r="AM97" s="17">
        <v>0.15887896962502701</v>
      </c>
      <c r="AN97" s="17">
        <v>0.24246471087996399</v>
      </c>
      <c r="AO97" s="17"/>
      <c r="AP97" s="17">
        <v>0.26420769007853601</v>
      </c>
      <c r="AQ97" s="17">
        <v>0.47620403210097501</v>
      </c>
      <c r="AR97" s="17">
        <v>0.43312825611893802</v>
      </c>
      <c r="AS97" s="17">
        <v>0.18358774240832901</v>
      </c>
      <c r="AT97" s="17">
        <v>0.156322123057372</v>
      </c>
      <c r="AU97" s="17"/>
      <c r="AV97" s="17">
        <v>0.24683030172919701</v>
      </c>
      <c r="AW97" s="17">
        <v>0.39200472322281599</v>
      </c>
      <c r="AX97" s="17">
        <v>0.46954379564739002</v>
      </c>
      <c r="AY97" s="17">
        <v>0.39532185384840202</v>
      </c>
      <c r="AZ97" s="17">
        <v>0.15732285307303701</v>
      </c>
    </row>
    <row r="98" spans="2:52">
      <c r="B98" t="s">
        <v>104</v>
      </c>
      <c r="C98" s="17">
        <v>0.36578002881676103</v>
      </c>
      <c r="D98" s="17">
        <v>0.31733488514688002</v>
      </c>
      <c r="E98" s="17">
        <v>0.41290584659090002</v>
      </c>
      <c r="F98" s="17"/>
      <c r="G98" s="17">
        <v>0.22779832600838201</v>
      </c>
      <c r="H98" s="17">
        <v>0.26216951130238703</v>
      </c>
      <c r="I98" s="17">
        <v>0.30407243776085402</v>
      </c>
      <c r="J98" s="17">
        <v>0.337773713650242</v>
      </c>
      <c r="K98" s="17">
        <v>0.477221212324767</v>
      </c>
      <c r="L98" s="17">
        <v>0.54382444801062402</v>
      </c>
      <c r="M98" s="17"/>
      <c r="N98" s="17">
        <v>0.33865026582524099</v>
      </c>
      <c r="O98" s="17">
        <v>0.36708105342519398</v>
      </c>
      <c r="P98" s="17">
        <v>0.38045981123835398</v>
      </c>
      <c r="Q98" s="17">
        <v>0.38452484860310798</v>
      </c>
      <c r="R98" s="17"/>
      <c r="S98" s="17">
        <v>0.27132993364955499</v>
      </c>
      <c r="T98" s="17">
        <v>0.46880935867081702</v>
      </c>
      <c r="U98" s="17">
        <v>0.42977642038615699</v>
      </c>
      <c r="V98" s="17">
        <v>0.355499050214792</v>
      </c>
      <c r="W98" s="17">
        <v>0.33268913436147401</v>
      </c>
      <c r="X98" s="17">
        <v>0.331169972194296</v>
      </c>
      <c r="Y98" s="17">
        <v>0.41098864613930403</v>
      </c>
      <c r="Z98" s="17">
        <v>0.36563680408824201</v>
      </c>
      <c r="AA98" s="17">
        <v>0.35242078821419698</v>
      </c>
      <c r="AB98" s="17">
        <v>0.325356381893526</v>
      </c>
      <c r="AC98" s="17">
        <v>0.46765556847232698</v>
      </c>
      <c r="AD98" s="17">
        <v>0.315599062140066</v>
      </c>
      <c r="AE98" s="17"/>
      <c r="AF98" s="17">
        <v>0.44438562574110702</v>
      </c>
      <c r="AG98" s="17">
        <v>0.32577795562551598</v>
      </c>
      <c r="AH98" s="17">
        <v>0.38298299641461098</v>
      </c>
      <c r="AI98" s="17"/>
      <c r="AJ98" s="17">
        <v>0.44279406717907499</v>
      </c>
      <c r="AK98" s="17">
        <v>0.27382136658894202</v>
      </c>
      <c r="AL98" s="17">
        <v>0.342620907355007</v>
      </c>
      <c r="AM98" s="17">
        <v>0.51066903532625296</v>
      </c>
      <c r="AN98" s="17">
        <v>0.41930897517363802</v>
      </c>
      <c r="AO98" s="17"/>
      <c r="AP98" s="17">
        <v>0.45055186408082498</v>
      </c>
      <c r="AQ98" s="17">
        <v>0.220349868658928</v>
      </c>
      <c r="AR98" s="17">
        <v>0.33877026782186198</v>
      </c>
      <c r="AS98" s="17">
        <v>0.52590937915394298</v>
      </c>
      <c r="AT98" s="17">
        <v>0.56331487020155202</v>
      </c>
      <c r="AU98" s="17"/>
      <c r="AV98" s="17">
        <v>0.45044809198235902</v>
      </c>
      <c r="AW98" s="17">
        <v>0.36503402080557201</v>
      </c>
      <c r="AX98" s="17">
        <v>0.291231289217945</v>
      </c>
      <c r="AY98" s="17">
        <v>0.216637888667191</v>
      </c>
      <c r="AZ98" s="17">
        <v>0.239796791035194</v>
      </c>
    </row>
    <row r="99" spans="2:52">
      <c r="B99" t="s">
        <v>105</v>
      </c>
      <c r="C99" s="17">
        <v>4.0587840109008101E-2</v>
      </c>
      <c r="D99" s="17">
        <v>4.0350989540877902E-2</v>
      </c>
      <c r="E99" s="17">
        <v>3.9668310346159301E-2</v>
      </c>
      <c r="F99" s="17"/>
      <c r="G99" s="17">
        <v>5.5873661106867097E-2</v>
      </c>
      <c r="H99" s="17">
        <v>5.8692027556322898E-2</v>
      </c>
      <c r="I99" s="17">
        <v>2.91103282242768E-2</v>
      </c>
      <c r="J99" s="17">
        <v>4.1587574778789202E-2</v>
      </c>
      <c r="K99" s="17">
        <v>7.6821889655792602E-3</v>
      </c>
      <c r="L99" s="17">
        <v>4.4174232152958098E-2</v>
      </c>
      <c r="M99" s="17"/>
      <c r="N99" s="17">
        <v>3.58848621403536E-2</v>
      </c>
      <c r="O99" s="17">
        <v>2.96825775717325E-2</v>
      </c>
      <c r="P99" s="17">
        <v>6.1330602590650402E-2</v>
      </c>
      <c r="Q99" s="17">
        <v>3.7595616830521102E-2</v>
      </c>
      <c r="R99" s="17"/>
      <c r="S99" s="17">
        <v>2.3052749293964898E-2</v>
      </c>
      <c r="T99" s="17">
        <v>4.2134514714871903E-2</v>
      </c>
      <c r="U99" s="17">
        <v>3.9143372983171103E-2</v>
      </c>
      <c r="V99" s="17">
        <v>8.2415329551097802E-2</v>
      </c>
      <c r="W99" s="17">
        <v>5.8114011086466501E-2</v>
      </c>
      <c r="X99" s="17">
        <v>8.7154011490611194E-2</v>
      </c>
      <c r="Y99" s="17">
        <v>3.1214581479585599E-2</v>
      </c>
      <c r="Z99" s="17">
        <v>2.0944319923563302E-2</v>
      </c>
      <c r="AA99" s="17">
        <v>1.7488556587336002E-2</v>
      </c>
      <c r="AB99" s="17">
        <v>1.9594450808282499E-2</v>
      </c>
      <c r="AC99" s="17">
        <v>3.9601028382213001E-2</v>
      </c>
      <c r="AD99" s="17">
        <v>3.0217668274897701E-2</v>
      </c>
      <c r="AE99" s="17"/>
      <c r="AF99" s="17">
        <v>5.5907231989350901E-2</v>
      </c>
      <c r="AG99" s="17">
        <v>3.49044762514817E-2</v>
      </c>
      <c r="AH99" s="17">
        <v>2.0652864351236401E-2</v>
      </c>
      <c r="AI99" s="17"/>
      <c r="AJ99" s="17">
        <v>5.7544032317531697E-2</v>
      </c>
      <c r="AK99" s="17">
        <v>2.53514528686649E-2</v>
      </c>
      <c r="AL99" s="17">
        <v>6.4998655278067502E-2</v>
      </c>
      <c r="AM99" s="17">
        <v>0</v>
      </c>
      <c r="AN99" s="17">
        <v>2.9230946539626799E-2</v>
      </c>
      <c r="AO99" s="17"/>
      <c r="AP99" s="17">
        <v>5.09464798833002E-2</v>
      </c>
      <c r="AQ99" s="17">
        <v>2.04728882545103E-2</v>
      </c>
      <c r="AR99" s="17">
        <v>9.6404422119171704E-2</v>
      </c>
      <c r="AS99" s="17">
        <v>4.9814540211737597E-2</v>
      </c>
      <c r="AT99" s="17">
        <v>3.8660197279498598E-2</v>
      </c>
      <c r="AU99" s="17"/>
      <c r="AV99" s="17">
        <v>4.2297313188781598E-2</v>
      </c>
      <c r="AW99" s="17">
        <v>3.8318216954314498E-2</v>
      </c>
      <c r="AX99" s="17">
        <v>2.7084382547513199E-2</v>
      </c>
      <c r="AY99" s="17">
        <v>3.8132934880364899E-2</v>
      </c>
      <c r="AZ99" s="17">
        <v>0.100566026609563</v>
      </c>
    </row>
    <row r="100" spans="2:52">
      <c r="B100" t="s">
        <v>106</v>
      </c>
      <c r="C100" s="17">
        <v>5.1999771936424903E-2</v>
      </c>
      <c r="D100" s="17">
        <v>5.64928215652023E-2</v>
      </c>
      <c r="E100" s="17">
        <v>4.8072470032814597E-2</v>
      </c>
      <c r="F100" s="17"/>
      <c r="G100" s="17">
        <v>9.0165772863778203E-3</v>
      </c>
      <c r="H100" s="17">
        <v>2.5968982155092201E-2</v>
      </c>
      <c r="I100" s="17">
        <v>2.69068864104248E-2</v>
      </c>
      <c r="J100" s="17">
        <v>4.4822121777355999E-2</v>
      </c>
      <c r="K100" s="17">
        <v>0.11209971497674499</v>
      </c>
      <c r="L100" s="17">
        <v>9.1290025251268697E-2</v>
      </c>
      <c r="M100" s="17"/>
      <c r="N100" s="17">
        <v>3.78115379392156E-2</v>
      </c>
      <c r="O100" s="17">
        <v>6.1451927434351003E-2</v>
      </c>
      <c r="P100" s="17">
        <v>4.3611603319514601E-2</v>
      </c>
      <c r="Q100" s="17">
        <v>6.2279695140038699E-2</v>
      </c>
      <c r="R100" s="17"/>
      <c r="S100" s="17">
        <v>2.5417146474609301E-2</v>
      </c>
      <c r="T100" s="17">
        <v>3.1967649137370997E-2</v>
      </c>
      <c r="U100" s="17">
        <v>4.81038070560744E-2</v>
      </c>
      <c r="V100" s="17">
        <v>6.9090773464513297E-2</v>
      </c>
      <c r="W100" s="17">
        <v>0.114153924998755</v>
      </c>
      <c r="X100" s="17">
        <v>6.2654334047329799E-2</v>
      </c>
      <c r="Y100" s="17">
        <v>7.2481581685307397E-2</v>
      </c>
      <c r="Z100" s="17">
        <v>3.5941496604387203E-2</v>
      </c>
      <c r="AA100" s="17">
        <v>5.3649621248554498E-2</v>
      </c>
      <c r="AB100" s="17">
        <v>1.97144745373946E-2</v>
      </c>
      <c r="AC100" s="17">
        <v>9.8374909791927895E-2</v>
      </c>
      <c r="AD100" s="17">
        <v>0</v>
      </c>
      <c r="AE100" s="17"/>
      <c r="AF100" s="17">
        <v>8.7446589708689404E-2</v>
      </c>
      <c r="AG100" s="17">
        <v>3.7303820700702303E-2</v>
      </c>
      <c r="AH100" s="17">
        <v>4.1096245449949401E-2</v>
      </c>
      <c r="AI100" s="17"/>
      <c r="AJ100" s="17">
        <v>9.5148256834898998E-2</v>
      </c>
      <c r="AK100" s="17">
        <v>2.82664866572073E-3</v>
      </c>
      <c r="AL100" s="17">
        <v>0</v>
      </c>
      <c r="AM100" s="17">
        <v>0.23490381339632499</v>
      </c>
      <c r="AN100" s="17">
        <v>5.4733706863617101E-2</v>
      </c>
      <c r="AO100" s="17"/>
      <c r="AP100" s="17">
        <v>0.107260692013233</v>
      </c>
      <c r="AQ100" s="17">
        <v>5.78454674445107E-3</v>
      </c>
      <c r="AR100" s="17">
        <v>0</v>
      </c>
      <c r="AS100" s="17">
        <v>0.14202332390797301</v>
      </c>
      <c r="AT100" s="17">
        <v>2.94191929139858E-2</v>
      </c>
      <c r="AU100" s="17"/>
      <c r="AV100" s="17">
        <v>8.5923232418535195E-2</v>
      </c>
      <c r="AW100" s="17">
        <v>2.85670378822276E-2</v>
      </c>
      <c r="AX100" s="17">
        <v>4.0333852545763403E-2</v>
      </c>
      <c r="AY100" s="17">
        <v>2.8369512302071499E-2</v>
      </c>
      <c r="AZ100" s="17">
        <v>3.7308668822330797E-2</v>
      </c>
    </row>
    <row r="101" spans="2:52">
      <c r="B101" t="s">
        <v>107</v>
      </c>
      <c r="C101" s="17">
        <v>4.4270995067709998E-2</v>
      </c>
      <c r="D101" s="17">
        <v>2.73746262163127E-2</v>
      </c>
      <c r="E101" s="17">
        <v>5.7251151542314402E-2</v>
      </c>
      <c r="F101" s="17"/>
      <c r="G101" s="17">
        <v>4.9658764586485701E-2</v>
      </c>
      <c r="H101" s="17">
        <v>6.0758703393739101E-2</v>
      </c>
      <c r="I101" s="17">
        <v>6.65791322077601E-2</v>
      </c>
      <c r="J101" s="17">
        <v>4.4920701001917099E-2</v>
      </c>
      <c r="K101" s="17">
        <v>2.5625890567183701E-2</v>
      </c>
      <c r="L101" s="17">
        <v>1.8962921491939799E-2</v>
      </c>
      <c r="M101" s="17"/>
      <c r="N101" s="17">
        <v>1.36232837036275E-2</v>
      </c>
      <c r="O101" s="17">
        <v>5.6867310705813301E-2</v>
      </c>
      <c r="P101" s="17">
        <v>4.6924291087603903E-2</v>
      </c>
      <c r="Q101" s="17">
        <v>5.76448640139514E-2</v>
      </c>
      <c r="R101" s="17"/>
      <c r="S101" s="17">
        <v>6.5433681013353104E-2</v>
      </c>
      <c r="T101" s="17">
        <v>7.8966427215151097E-2</v>
      </c>
      <c r="U101" s="17">
        <v>2.61309975006251E-2</v>
      </c>
      <c r="V101" s="17">
        <v>0</v>
      </c>
      <c r="W101" s="17">
        <v>6.0968547351701402E-2</v>
      </c>
      <c r="X101" s="17">
        <v>2.29307591719876E-2</v>
      </c>
      <c r="Y101" s="17">
        <v>5.5953938127488403E-2</v>
      </c>
      <c r="Z101" s="17">
        <v>0</v>
      </c>
      <c r="AA101" s="17">
        <v>2.5023785449432501E-2</v>
      </c>
      <c r="AB101" s="17">
        <v>1.6766145543921699E-2</v>
      </c>
      <c r="AC101" s="17">
        <v>6.3113638763596394E-2</v>
      </c>
      <c r="AD101" s="17">
        <v>9.2845217354826606E-2</v>
      </c>
      <c r="AE101" s="17"/>
      <c r="AF101" s="17">
        <v>2.6417619311460399E-2</v>
      </c>
      <c r="AG101" s="17">
        <v>2.3276139713321299E-2</v>
      </c>
      <c r="AH101" s="17">
        <v>9.5761371498409603E-2</v>
      </c>
      <c r="AI101" s="17"/>
      <c r="AJ101" s="17">
        <v>2.2240679061338899E-2</v>
      </c>
      <c r="AK101" s="17">
        <v>2.2804062919537901E-2</v>
      </c>
      <c r="AL101" s="17">
        <v>2.92656538320481E-2</v>
      </c>
      <c r="AM101" s="17">
        <v>4.8000638278341702E-2</v>
      </c>
      <c r="AN101" s="17">
        <v>0.110079394646102</v>
      </c>
      <c r="AO101" s="17"/>
      <c r="AP101" s="17">
        <v>1.63516645669371E-2</v>
      </c>
      <c r="AQ101" s="17">
        <v>2.0015501646475801E-2</v>
      </c>
      <c r="AR101" s="17">
        <v>1.24422392903163E-2</v>
      </c>
      <c r="AS101" s="17">
        <v>2.20908976284372E-2</v>
      </c>
      <c r="AT101" s="17">
        <v>0.193029078551056</v>
      </c>
      <c r="AU101" s="17"/>
      <c r="AV101" s="17">
        <v>4.2944100817764598E-2</v>
      </c>
      <c r="AW101" s="17">
        <v>4.9565868560236301E-2</v>
      </c>
      <c r="AX101" s="17">
        <v>3.9625172575259299E-2</v>
      </c>
      <c r="AY101" s="17">
        <v>3.3396991803753003E-2</v>
      </c>
      <c r="AZ101" s="17">
        <v>6.8452351594352007E-2</v>
      </c>
    </row>
    <row r="102" spans="2:52">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2:52">
      <c r="B103" s="6" t="s">
        <v>109</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2:52">
      <c r="B104" s="24" t="s">
        <v>16</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2:52">
      <c r="B105" t="s">
        <v>102</v>
      </c>
      <c r="C105" s="17">
        <v>6.5444185487110604E-2</v>
      </c>
      <c r="D105" s="17">
        <v>8.2533446401627006E-2</v>
      </c>
      <c r="E105" s="17">
        <v>4.9112243310860698E-2</v>
      </c>
      <c r="F105" s="17"/>
      <c r="G105" s="17">
        <v>8.9178973493254501E-2</v>
      </c>
      <c r="H105" s="17">
        <v>4.3368210167320301E-2</v>
      </c>
      <c r="I105" s="17">
        <v>0.10045312433430501</v>
      </c>
      <c r="J105" s="17">
        <v>4.7720703785934501E-2</v>
      </c>
      <c r="K105" s="17">
        <v>5.6568513251955402E-2</v>
      </c>
      <c r="L105" s="17">
        <v>6.0860310891935998E-2</v>
      </c>
      <c r="M105" s="17"/>
      <c r="N105" s="17">
        <v>8.0993932633876206E-2</v>
      </c>
      <c r="O105" s="17">
        <v>7.3987537143964596E-2</v>
      </c>
      <c r="P105" s="17">
        <v>0.100405440021368</v>
      </c>
      <c r="Q105" s="17">
        <v>1.6440610032872401E-2</v>
      </c>
      <c r="R105" s="17"/>
      <c r="S105" s="17">
        <v>0.113769778812216</v>
      </c>
      <c r="T105" s="17">
        <v>5.25070895565692E-2</v>
      </c>
      <c r="U105" s="17">
        <v>4.2654154737923E-2</v>
      </c>
      <c r="V105" s="17">
        <v>7.31324972978111E-2</v>
      </c>
      <c r="W105" s="17">
        <v>3.7293344599192299E-2</v>
      </c>
      <c r="X105" s="17">
        <v>6.6015634382347699E-2</v>
      </c>
      <c r="Y105" s="17">
        <v>5.5273356015460198E-2</v>
      </c>
      <c r="Z105" s="17">
        <v>6.2201736974784601E-2</v>
      </c>
      <c r="AA105" s="17">
        <v>4.39893877534848E-2</v>
      </c>
      <c r="AB105" s="17">
        <v>5.20377816474289E-2</v>
      </c>
      <c r="AC105" s="17">
        <v>7.7863653000776495E-2</v>
      </c>
      <c r="AD105" s="17">
        <v>0.12050684514500801</v>
      </c>
      <c r="AE105" s="17"/>
      <c r="AF105" s="17">
        <v>7.7943751531427893E-2</v>
      </c>
      <c r="AG105" s="17">
        <v>7.0576142314907206E-2</v>
      </c>
      <c r="AH105" s="17">
        <v>4.5074479483705597E-2</v>
      </c>
      <c r="AI105" s="17"/>
      <c r="AJ105" s="17">
        <v>0.102139491345498</v>
      </c>
      <c r="AK105" s="17">
        <v>4.5898783364741402E-2</v>
      </c>
      <c r="AL105" s="17">
        <v>8.5713914539554598E-2</v>
      </c>
      <c r="AM105" s="17">
        <v>7.8290913573819204E-2</v>
      </c>
      <c r="AN105" s="17">
        <v>2.9921349223844498E-2</v>
      </c>
      <c r="AO105" s="17"/>
      <c r="AP105" s="17">
        <v>0.16227088228213499</v>
      </c>
      <c r="AQ105" s="17">
        <v>4.8957092696835201E-2</v>
      </c>
      <c r="AR105" s="17">
        <v>9.2032921890083899E-2</v>
      </c>
      <c r="AS105" s="17">
        <v>5.3673246973316199E-2</v>
      </c>
      <c r="AT105" s="17">
        <v>2.4209193807583299E-2</v>
      </c>
      <c r="AU105" s="17"/>
      <c r="AV105" s="17">
        <v>5.0515716528498497E-2</v>
      </c>
      <c r="AW105" s="17">
        <v>6.7171726036038507E-2</v>
      </c>
      <c r="AX105" s="17">
        <v>7.0187277480156102E-2</v>
      </c>
      <c r="AY105" s="17">
        <v>0.109979603065819</v>
      </c>
      <c r="AZ105" s="17">
        <v>0.11991939128151501</v>
      </c>
    </row>
    <row r="106" spans="2:52">
      <c r="B106" t="s">
        <v>103</v>
      </c>
      <c r="C106" s="17">
        <v>0.22673144103951601</v>
      </c>
      <c r="D106" s="17">
        <v>0.25623935767294598</v>
      </c>
      <c r="E106" s="17">
        <v>0.19916045103372701</v>
      </c>
      <c r="F106" s="17"/>
      <c r="G106" s="17">
        <v>0.30024641624564002</v>
      </c>
      <c r="H106" s="17">
        <v>0.27508368713419301</v>
      </c>
      <c r="I106" s="17">
        <v>0.16439973255163501</v>
      </c>
      <c r="J106" s="17">
        <v>0.180633996090245</v>
      </c>
      <c r="K106" s="17">
        <v>0.19655536616043301</v>
      </c>
      <c r="L106" s="17">
        <v>0.24913167925021201</v>
      </c>
      <c r="M106" s="17"/>
      <c r="N106" s="17">
        <v>0.28777904617521299</v>
      </c>
      <c r="O106" s="17">
        <v>0.196968980991996</v>
      </c>
      <c r="P106" s="17">
        <v>0.21900175925972101</v>
      </c>
      <c r="Q106" s="17">
        <v>0.198983631769971</v>
      </c>
      <c r="R106" s="17"/>
      <c r="S106" s="17">
        <v>0.23160233196024499</v>
      </c>
      <c r="T106" s="17">
        <v>0.24071766249436399</v>
      </c>
      <c r="U106" s="17">
        <v>0.23567671520535699</v>
      </c>
      <c r="V106" s="17">
        <v>0.22525479857067399</v>
      </c>
      <c r="W106" s="17">
        <v>0.29303934050645097</v>
      </c>
      <c r="X106" s="17">
        <v>0.15827653117788501</v>
      </c>
      <c r="Y106" s="17">
        <v>0.224439696919571</v>
      </c>
      <c r="Z106" s="17">
        <v>0.26631043469044202</v>
      </c>
      <c r="AA106" s="17">
        <v>0.20727235818784501</v>
      </c>
      <c r="AB106" s="17">
        <v>0.22725424687312801</v>
      </c>
      <c r="AC106" s="17">
        <v>0.261100873057518</v>
      </c>
      <c r="AD106" s="17">
        <v>0.14965314731419099</v>
      </c>
      <c r="AE106" s="17"/>
      <c r="AF106" s="17">
        <v>0.238462450531987</v>
      </c>
      <c r="AG106" s="17">
        <v>0.20574991011504501</v>
      </c>
      <c r="AH106" s="17">
        <v>0.199250531231706</v>
      </c>
      <c r="AI106" s="17"/>
      <c r="AJ106" s="17">
        <v>0.33390053589857899</v>
      </c>
      <c r="AK106" s="17">
        <v>0.15440359050018301</v>
      </c>
      <c r="AL106" s="17">
        <v>0.21967078226049699</v>
      </c>
      <c r="AM106" s="17">
        <v>0.32465464999690402</v>
      </c>
      <c r="AN106" s="17">
        <v>0.17869156566476899</v>
      </c>
      <c r="AO106" s="17"/>
      <c r="AP106" s="17">
        <v>0.41359516407701202</v>
      </c>
      <c r="AQ106" s="17">
        <v>0.16925928046459399</v>
      </c>
      <c r="AR106" s="17">
        <v>0.23020653071337399</v>
      </c>
      <c r="AS106" s="17">
        <v>0.227557630834645</v>
      </c>
      <c r="AT106" s="17">
        <v>0.17674875654034899</v>
      </c>
      <c r="AU106" s="17"/>
      <c r="AV106" s="17">
        <v>0.22427561098719001</v>
      </c>
      <c r="AW106" s="17">
        <v>0.203711948994512</v>
      </c>
      <c r="AX106" s="17">
        <v>0.25275227711043502</v>
      </c>
      <c r="AY106" s="17">
        <v>0.26066305852681498</v>
      </c>
      <c r="AZ106" s="17">
        <v>0.17875822318097501</v>
      </c>
    </row>
    <row r="107" spans="2:52">
      <c r="B107" t="s">
        <v>104</v>
      </c>
      <c r="C107" s="17">
        <v>0.46736194679791898</v>
      </c>
      <c r="D107" s="17">
        <v>0.45163044417140902</v>
      </c>
      <c r="E107" s="17">
        <v>0.48194191153919003</v>
      </c>
      <c r="F107" s="17"/>
      <c r="G107" s="17">
        <v>0.31869027663288602</v>
      </c>
      <c r="H107" s="17">
        <v>0.37981531093569898</v>
      </c>
      <c r="I107" s="17">
        <v>0.49427861587909699</v>
      </c>
      <c r="J107" s="17">
        <v>0.51651678625075803</v>
      </c>
      <c r="K107" s="17">
        <v>0.48194664795558401</v>
      </c>
      <c r="L107" s="17">
        <v>0.56474070317494596</v>
      </c>
      <c r="M107" s="17"/>
      <c r="N107" s="17">
        <v>0.45714401582714798</v>
      </c>
      <c r="O107" s="17">
        <v>0.55470062379415097</v>
      </c>
      <c r="P107" s="17">
        <v>0.42673133138275199</v>
      </c>
      <c r="Q107" s="17">
        <v>0.42123243469670901</v>
      </c>
      <c r="R107" s="17"/>
      <c r="S107" s="17">
        <v>0.43427618264200701</v>
      </c>
      <c r="T107" s="17">
        <v>0.510378055915093</v>
      </c>
      <c r="U107" s="17">
        <v>0.39689446700484998</v>
      </c>
      <c r="V107" s="17">
        <v>0.522975737436008</v>
      </c>
      <c r="W107" s="17">
        <v>0.495124858897873</v>
      </c>
      <c r="X107" s="17">
        <v>0.464519823800075</v>
      </c>
      <c r="Y107" s="17">
        <v>0.48721550173268302</v>
      </c>
      <c r="Z107" s="17">
        <v>0.44676963935767999</v>
      </c>
      <c r="AA107" s="17">
        <v>0.45466992660452799</v>
      </c>
      <c r="AB107" s="17">
        <v>0.43800690204789999</v>
      </c>
      <c r="AC107" s="17">
        <v>0.519237628701822</v>
      </c>
      <c r="AD107" s="17">
        <v>0.44336093091388601</v>
      </c>
      <c r="AE107" s="17"/>
      <c r="AF107" s="17">
        <v>0.47103634511569797</v>
      </c>
      <c r="AG107" s="17">
        <v>0.51683404948368195</v>
      </c>
      <c r="AH107" s="17">
        <v>0.42171783140415098</v>
      </c>
      <c r="AI107" s="17"/>
      <c r="AJ107" s="17">
        <v>0.459516878293806</v>
      </c>
      <c r="AK107" s="17">
        <v>0.50705573422254802</v>
      </c>
      <c r="AL107" s="17">
        <v>0.53592334984879497</v>
      </c>
      <c r="AM107" s="17">
        <v>0.51502647728633899</v>
      </c>
      <c r="AN107" s="17">
        <v>0.410272230334015</v>
      </c>
      <c r="AO107" s="17"/>
      <c r="AP107" s="17">
        <v>0.35273047136298202</v>
      </c>
      <c r="AQ107" s="17">
        <v>0.49442724384373299</v>
      </c>
      <c r="AR107" s="17">
        <v>0.51594528670983497</v>
      </c>
      <c r="AS107" s="17">
        <v>0.52476002490457796</v>
      </c>
      <c r="AT107" s="17">
        <v>0.50424458834723895</v>
      </c>
      <c r="AU107" s="17"/>
      <c r="AV107" s="17">
        <v>0.48386636239048703</v>
      </c>
      <c r="AW107" s="17">
        <v>0.46078293957784799</v>
      </c>
      <c r="AX107" s="17">
        <v>0.46800767233130602</v>
      </c>
      <c r="AY107" s="17">
        <v>0.42879395667104397</v>
      </c>
      <c r="AZ107" s="17">
        <v>0.53970162668190902</v>
      </c>
    </row>
    <row r="108" spans="2:52">
      <c r="B108" t="s">
        <v>105</v>
      </c>
      <c r="C108" s="17">
        <v>6.5564931754328301E-2</v>
      </c>
      <c r="D108" s="17">
        <v>5.9474925543628702E-2</v>
      </c>
      <c r="E108" s="17">
        <v>7.1876871301907494E-2</v>
      </c>
      <c r="F108" s="17"/>
      <c r="G108" s="17">
        <v>0.12265426217204201</v>
      </c>
      <c r="H108" s="17">
        <v>6.3166752306533305E-2</v>
      </c>
      <c r="I108" s="17">
        <v>6.9809679975085803E-2</v>
      </c>
      <c r="J108" s="17">
        <v>7.93869434380408E-2</v>
      </c>
      <c r="K108" s="17">
        <v>3.6426246809303502E-2</v>
      </c>
      <c r="L108" s="17">
        <v>3.3474569457321801E-2</v>
      </c>
      <c r="M108" s="17"/>
      <c r="N108" s="17">
        <v>6.4782201822229699E-2</v>
      </c>
      <c r="O108" s="17">
        <v>4.9112077278178602E-2</v>
      </c>
      <c r="P108" s="17">
        <v>6.3085026140048794E-2</v>
      </c>
      <c r="Q108" s="17">
        <v>8.4782126720144804E-2</v>
      </c>
      <c r="R108" s="17"/>
      <c r="S108" s="17">
        <v>4.3046246945249403E-2</v>
      </c>
      <c r="T108" s="17">
        <v>4.1892410908727702E-2</v>
      </c>
      <c r="U108" s="17">
        <v>6.7177597544499895E-2</v>
      </c>
      <c r="V108" s="17">
        <v>5.0219275639539901E-2</v>
      </c>
      <c r="W108" s="17">
        <v>5.3383702956305498E-2</v>
      </c>
      <c r="X108" s="17">
        <v>0.119877908594167</v>
      </c>
      <c r="Y108" s="17">
        <v>5.5138743424910701E-2</v>
      </c>
      <c r="Z108" s="17">
        <v>5.6965619863165402E-2</v>
      </c>
      <c r="AA108" s="17">
        <v>0.11304343336802999</v>
      </c>
      <c r="AB108" s="17">
        <v>6.8355702850222605E-2</v>
      </c>
      <c r="AC108" s="17">
        <v>4.4986098779249598E-2</v>
      </c>
      <c r="AD108" s="17">
        <v>6.7619039582146503E-2</v>
      </c>
      <c r="AE108" s="17"/>
      <c r="AF108" s="17">
        <v>5.32414178238668E-2</v>
      </c>
      <c r="AG108" s="17">
        <v>5.8541793490769899E-2</v>
      </c>
      <c r="AH108" s="17">
        <v>7.22429748988484E-2</v>
      </c>
      <c r="AI108" s="17"/>
      <c r="AJ108" s="17">
        <v>1.8022548704662501E-2</v>
      </c>
      <c r="AK108" s="17">
        <v>8.5663162485984504E-2</v>
      </c>
      <c r="AL108" s="17">
        <v>5.3361263226651599E-2</v>
      </c>
      <c r="AM108" s="17">
        <v>8.2027959142937298E-2</v>
      </c>
      <c r="AN108" s="17">
        <v>9.1097369065018002E-2</v>
      </c>
      <c r="AO108" s="17"/>
      <c r="AP108" s="17">
        <v>2.15356281425098E-2</v>
      </c>
      <c r="AQ108" s="17">
        <v>8.3569125046017698E-2</v>
      </c>
      <c r="AR108" s="17">
        <v>8.6322463090264701E-2</v>
      </c>
      <c r="AS108" s="17">
        <v>5.6030619065288299E-2</v>
      </c>
      <c r="AT108" s="17">
        <v>4.1512620872547E-2</v>
      </c>
      <c r="AU108" s="17"/>
      <c r="AV108" s="17">
        <v>5.1009495832563499E-2</v>
      </c>
      <c r="AW108" s="17">
        <v>7.60804932748428E-2</v>
      </c>
      <c r="AX108" s="17">
        <v>7.57673822136887E-2</v>
      </c>
      <c r="AY108" s="17">
        <v>4.4545674715802099E-2</v>
      </c>
      <c r="AZ108" s="17">
        <v>0</v>
      </c>
    </row>
    <row r="109" spans="2:52">
      <c r="B109" t="s">
        <v>106</v>
      </c>
      <c r="C109" s="17">
        <v>0.10863061725407901</v>
      </c>
      <c r="D109" s="17">
        <v>0.10553191576595</v>
      </c>
      <c r="E109" s="17">
        <v>0.11009933131904601</v>
      </c>
      <c r="F109" s="17"/>
      <c r="G109" s="17">
        <v>0.10351397671922299</v>
      </c>
      <c r="H109" s="17">
        <v>0.17082458485163499</v>
      </c>
      <c r="I109" s="17">
        <v>7.0980301719957201E-2</v>
      </c>
      <c r="J109" s="17">
        <v>0.10923188308414</v>
      </c>
      <c r="K109" s="17">
        <v>0.141584732897544</v>
      </c>
      <c r="L109" s="17">
        <v>6.8195217494603499E-2</v>
      </c>
      <c r="M109" s="17"/>
      <c r="N109" s="17">
        <v>7.8778538650435298E-2</v>
      </c>
      <c r="O109" s="17">
        <v>8.0101349288722506E-2</v>
      </c>
      <c r="P109" s="17">
        <v>0.13959644342153499</v>
      </c>
      <c r="Q109" s="17">
        <v>0.14426013478563399</v>
      </c>
      <c r="R109" s="17"/>
      <c r="S109" s="17">
        <v>9.1184426234622501E-2</v>
      </c>
      <c r="T109" s="17">
        <v>9.41039177570758E-2</v>
      </c>
      <c r="U109" s="17">
        <v>0.148121609537884</v>
      </c>
      <c r="V109" s="17">
        <v>7.8921785188649701E-2</v>
      </c>
      <c r="W109" s="17">
        <v>3.1244707157348499E-2</v>
      </c>
      <c r="X109" s="17">
        <v>0.112081511087056</v>
      </c>
      <c r="Y109" s="17">
        <v>9.5195838171703101E-2</v>
      </c>
      <c r="Z109" s="17">
        <v>0.107265823920408</v>
      </c>
      <c r="AA109" s="17">
        <v>0.14484501898795199</v>
      </c>
      <c r="AB109" s="17">
        <v>0.18532999215808399</v>
      </c>
      <c r="AC109" s="17">
        <v>7.4875699877544E-2</v>
      </c>
      <c r="AD109" s="17">
        <v>0.116193351927888</v>
      </c>
      <c r="AE109" s="17"/>
      <c r="AF109" s="17">
        <v>0.10713965795939601</v>
      </c>
      <c r="AG109" s="17">
        <v>9.5389941620803095E-2</v>
      </c>
      <c r="AH109" s="17">
        <v>0.13024651073135901</v>
      </c>
      <c r="AI109" s="17"/>
      <c r="AJ109" s="17">
        <v>5.32573598026687E-2</v>
      </c>
      <c r="AK109" s="17">
        <v>0.161075573371567</v>
      </c>
      <c r="AL109" s="17">
        <v>6.7413809302782499E-2</v>
      </c>
      <c r="AM109" s="17">
        <v>0</v>
      </c>
      <c r="AN109" s="17">
        <v>0.120846932247655</v>
      </c>
      <c r="AO109" s="17"/>
      <c r="AP109" s="17">
        <v>1.3961078161351901E-2</v>
      </c>
      <c r="AQ109" s="17">
        <v>0.152846578232265</v>
      </c>
      <c r="AR109" s="17">
        <v>6.2863108541182905E-2</v>
      </c>
      <c r="AS109" s="17">
        <v>8.8154467322066901E-2</v>
      </c>
      <c r="AT109" s="17">
        <v>5.8120606779790703E-2</v>
      </c>
      <c r="AU109" s="17"/>
      <c r="AV109" s="17">
        <v>0.11142229554467099</v>
      </c>
      <c r="AW109" s="17">
        <v>9.1692506866534101E-2</v>
      </c>
      <c r="AX109" s="17">
        <v>8.5971058259851504E-2</v>
      </c>
      <c r="AY109" s="17">
        <v>0.13106385425226599</v>
      </c>
      <c r="AZ109" s="17">
        <v>0</v>
      </c>
    </row>
    <row r="110" spans="2:52">
      <c r="B110" t="s">
        <v>107</v>
      </c>
      <c r="C110" s="17">
        <v>6.6266877667047405E-2</v>
      </c>
      <c r="D110" s="17">
        <v>4.4589910444439898E-2</v>
      </c>
      <c r="E110" s="17">
        <v>8.7809191495268904E-2</v>
      </c>
      <c r="F110" s="17"/>
      <c r="G110" s="17">
        <v>6.5716094736955305E-2</v>
      </c>
      <c r="H110" s="17">
        <v>6.7741454604619999E-2</v>
      </c>
      <c r="I110" s="17">
        <v>0.10007854553992</v>
      </c>
      <c r="J110" s="17">
        <v>6.6509687350882293E-2</v>
      </c>
      <c r="K110" s="17">
        <v>8.6918492925179794E-2</v>
      </c>
      <c r="L110" s="17">
        <v>2.3597519730980999E-2</v>
      </c>
      <c r="M110" s="17"/>
      <c r="N110" s="17">
        <v>3.05222648910978E-2</v>
      </c>
      <c r="O110" s="17">
        <v>4.5129431502986699E-2</v>
      </c>
      <c r="P110" s="17">
        <v>5.1179999774575297E-2</v>
      </c>
      <c r="Q110" s="17">
        <v>0.13430106199466799</v>
      </c>
      <c r="R110" s="17"/>
      <c r="S110" s="17">
        <v>8.6121033405660505E-2</v>
      </c>
      <c r="T110" s="17">
        <v>6.0400863368169702E-2</v>
      </c>
      <c r="U110" s="17">
        <v>0.10947545596948501</v>
      </c>
      <c r="V110" s="17">
        <v>4.9495905867316801E-2</v>
      </c>
      <c r="W110" s="17">
        <v>8.9914045882829696E-2</v>
      </c>
      <c r="X110" s="17">
        <v>7.9228590958469597E-2</v>
      </c>
      <c r="Y110" s="17">
        <v>8.2736863735671906E-2</v>
      </c>
      <c r="Z110" s="17">
        <v>6.0486745193519598E-2</v>
      </c>
      <c r="AA110" s="17">
        <v>3.6179875098161403E-2</v>
      </c>
      <c r="AB110" s="17">
        <v>2.9015374423236401E-2</v>
      </c>
      <c r="AC110" s="17">
        <v>2.1936046583089501E-2</v>
      </c>
      <c r="AD110" s="17">
        <v>0.102666685116881</v>
      </c>
      <c r="AE110" s="17"/>
      <c r="AF110" s="17">
        <v>5.2176377037624601E-2</v>
      </c>
      <c r="AG110" s="17">
        <v>5.2908162974792901E-2</v>
      </c>
      <c r="AH110" s="17">
        <v>0.13146767225023001</v>
      </c>
      <c r="AI110" s="17"/>
      <c r="AJ110" s="17">
        <v>3.31631859547857E-2</v>
      </c>
      <c r="AK110" s="17">
        <v>4.5903156054976302E-2</v>
      </c>
      <c r="AL110" s="17">
        <v>3.7916880821718901E-2</v>
      </c>
      <c r="AM110" s="17">
        <v>0</v>
      </c>
      <c r="AN110" s="17">
        <v>0.169170553464699</v>
      </c>
      <c r="AO110" s="17"/>
      <c r="AP110" s="17">
        <v>3.5906775974008702E-2</v>
      </c>
      <c r="AQ110" s="17">
        <v>5.0940679716556199E-2</v>
      </c>
      <c r="AR110" s="17">
        <v>1.2629689055259701E-2</v>
      </c>
      <c r="AS110" s="17">
        <v>4.9824010900105097E-2</v>
      </c>
      <c r="AT110" s="17">
        <v>0.195164233652491</v>
      </c>
      <c r="AU110" s="17"/>
      <c r="AV110" s="17">
        <v>7.8910518716589897E-2</v>
      </c>
      <c r="AW110" s="17">
        <v>0.100560385250225</v>
      </c>
      <c r="AX110" s="17">
        <v>4.7314332604562401E-2</v>
      </c>
      <c r="AY110" s="17">
        <v>2.4953852768254601E-2</v>
      </c>
      <c r="AZ110" s="17">
        <v>0.16162075885560201</v>
      </c>
    </row>
    <row r="111" spans="2:5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2:52">
      <c r="B112" s="6" t="s">
        <v>110</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2:52">
      <c r="B113" s="24" t="s">
        <v>16</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2:52">
      <c r="B114" t="s">
        <v>102</v>
      </c>
      <c r="C114" s="17">
        <v>0.100860300431248</v>
      </c>
      <c r="D114" s="17">
        <v>0.108878784981336</v>
      </c>
      <c r="E114" s="17">
        <v>9.4059250755869406E-2</v>
      </c>
      <c r="F114" s="17"/>
      <c r="G114" s="17">
        <v>8.8044453069951401E-2</v>
      </c>
      <c r="H114" s="17">
        <v>0.197311690643513</v>
      </c>
      <c r="I114" s="17">
        <v>8.2736053507188406E-2</v>
      </c>
      <c r="J114" s="17">
        <v>3.3712400535831397E-2</v>
      </c>
      <c r="K114" s="17">
        <v>6.8319129968497205E-2</v>
      </c>
      <c r="L114" s="17">
        <v>0.120591779198593</v>
      </c>
      <c r="M114" s="17"/>
      <c r="N114" s="17">
        <v>0.15176439311680801</v>
      </c>
      <c r="O114" s="17">
        <v>9.7872864406550297E-2</v>
      </c>
      <c r="P114" s="17">
        <v>8.1302558232285799E-2</v>
      </c>
      <c r="Q114" s="17">
        <v>6.3399931386399197E-2</v>
      </c>
      <c r="R114" s="17"/>
      <c r="S114" s="17">
        <v>0.11427238854765299</v>
      </c>
      <c r="T114" s="17">
        <v>7.72103822104349E-2</v>
      </c>
      <c r="U114" s="17">
        <v>0.105424117440089</v>
      </c>
      <c r="V114" s="17">
        <v>8.9253013948571894E-2</v>
      </c>
      <c r="W114" s="17">
        <v>8.7174671931621206E-2</v>
      </c>
      <c r="X114" s="17">
        <v>0.15337248163843301</v>
      </c>
      <c r="Y114" s="17">
        <v>0.15131603944897901</v>
      </c>
      <c r="Z114" s="17">
        <v>2.44961626034793E-2</v>
      </c>
      <c r="AA114" s="17">
        <v>0.118493382468393</v>
      </c>
      <c r="AB114" s="17">
        <v>6.8304097159577304E-2</v>
      </c>
      <c r="AC114" s="17">
        <v>0.10180382599353301</v>
      </c>
      <c r="AD114" s="17">
        <v>5.2627386650422298E-2</v>
      </c>
      <c r="AE114" s="17"/>
      <c r="AF114" s="17">
        <v>9.4349739832680496E-2</v>
      </c>
      <c r="AG114" s="17">
        <v>0.109121077886375</v>
      </c>
      <c r="AH114" s="17">
        <v>8.9696941242711006E-2</v>
      </c>
      <c r="AI114" s="17"/>
      <c r="AJ114" s="17">
        <v>0.14815163354525501</v>
      </c>
      <c r="AK114" s="17">
        <v>9.4208261714971694E-2</v>
      </c>
      <c r="AL114" s="17">
        <v>0.15024043604069501</v>
      </c>
      <c r="AM114" s="17">
        <v>7.7014928570083699E-2</v>
      </c>
      <c r="AN114" s="17">
        <v>6.1085686569362502E-2</v>
      </c>
      <c r="AO114" s="17"/>
      <c r="AP114" s="17">
        <v>0.232342224329429</v>
      </c>
      <c r="AQ114" s="17">
        <v>7.6519181139161604E-2</v>
      </c>
      <c r="AR114" s="17">
        <v>0.15806559649744001</v>
      </c>
      <c r="AS114" s="17">
        <v>9.7439327215993798E-2</v>
      </c>
      <c r="AT114" s="17">
        <v>3.3976456064166799E-2</v>
      </c>
      <c r="AU114" s="17"/>
      <c r="AV114" s="17">
        <v>7.4528588205529198E-2</v>
      </c>
      <c r="AW114" s="17">
        <v>7.0999120301511107E-2</v>
      </c>
      <c r="AX114" s="17">
        <v>0.135966740371357</v>
      </c>
      <c r="AY114" s="17">
        <v>0.16197716102832399</v>
      </c>
      <c r="AZ114" s="17">
        <v>0.273295113811926</v>
      </c>
    </row>
    <row r="115" spans="2:52">
      <c r="B115" t="s">
        <v>103</v>
      </c>
      <c r="C115" s="17">
        <v>0.27089500418896301</v>
      </c>
      <c r="D115" s="17">
        <v>0.30029354815120701</v>
      </c>
      <c r="E115" s="17">
        <v>0.245470197589297</v>
      </c>
      <c r="F115" s="17"/>
      <c r="G115" s="17">
        <v>0.35711658931289902</v>
      </c>
      <c r="H115" s="17">
        <v>0.216946455177115</v>
      </c>
      <c r="I115" s="17">
        <v>0.28498922194561799</v>
      </c>
      <c r="J115" s="17">
        <v>0.27691902430520399</v>
      </c>
      <c r="K115" s="17">
        <v>0.20262033732607901</v>
      </c>
      <c r="L115" s="17">
        <v>0.29003740301678499</v>
      </c>
      <c r="M115" s="17"/>
      <c r="N115" s="17">
        <v>0.31936452317766301</v>
      </c>
      <c r="O115" s="17">
        <v>0.26907265568855698</v>
      </c>
      <c r="P115" s="17">
        <v>0.25173820663825502</v>
      </c>
      <c r="Q115" s="17">
        <v>0.23463795459032399</v>
      </c>
      <c r="R115" s="17"/>
      <c r="S115" s="17">
        <v>0.33256723201532801</v>
      </c>
      <c r="T115" s="17">
        <v>0.28394233921765699</v>
      </c>
      <c r="U115" s="17">
        <v>0.266979161337842</v>
      </c>
      <c r="V115" s="17">
        <v>0.22800000527030101</v>
      </c>
      <c r="W115" s="17">
        <v>0.23141154140582901</v>
      </c>
      <c r="X115" s="17">
        <v>0.27046364221571501</v>
      </c>
      <c r="Y115" s="17">
        <v>0.19923810389632701</v>
      </c>
      <c r="Z115" s="17">
        <v>0.26744202249078902</v>
      </c>
      <c r="AA115" s="17">
        <v>0.2836583346398</v>
      </c>
      <c r="AB115" s="17">
        <v>0.29625153894656298</v>
      </c>
      <c r="AC115" s="17">
        <v>0.29836625259479999</v>
      </c>
      <c r="AD115" s="17">
        <v>0.141061102311732</v>
      </c>
      <c r="AE115" s="17"/>
      <c r="AF115" s="17">
        <v>0.28458196720736201</v>
      </c>
      <c r="AG115" s="17">
        <v>0.28046799359136099</v>
      </c>
      <c r="AH115" s="17">
        <v>0.23633426220148701</v>
      </c>
      <c r="AI115" s="17"/>
      <c r="AJ115" s="17">
        <v>0.375097722067183</v>
      </c>
      <c r="AK115" s="17">
        <v>0.23772986482707101</v>
      </c>
      <c r="AL115" s="17">
        <v>0.289435843294227</v>
      </c>
      <c r="AM115" s="17">
        <v>6.6330111697932001E-2</v>
      </c>
      <c r="AN115" s="17">
        <v>0.128211944521543</v>
      </c>
      <c r="AO115" s="17"/>
      <c r="AP115" s="17">
        <v>0.43833468039741602</v>
      </c>
      <c r="AQ115" s="17">
        <v>0.21826361978950101</v>
      </c>
      <c r="AR115" s="17">
        <v>0.30444341153434301</v>
      </c>
      <c r="AS115" s="17">
        <v>0.26283347171213201</v>
      </c>
      <c r="AT115" s="17">
        <v>0.241693382287717</v>
      </c>
      <c r="AU115" s="17"/>
      <c r="AV115" s="17">
        <v>0.265507593062977</v>
      </c>
      <c r="AW115" s="17">
        <v>0.26333812061253198</v>
      </c>
      <c r="AX115" s="17">
        <v>0.28857578702224801</v>
      </c>
      <c r="AY115" s="17">
        <v>0.29218775185948598</v>
      </c>
      <c r="AZ115" s="17">
        <v>0.104246215082795</v>
      </c>
    </row>
    <row r="116" spans="2:52">
      <c r="B116" t="s">
        <v>104</v>
      </c>
      <c r="C116" s="17">
        <v>0.42206230427673602</v>
      </c>
      <c r="D116" s="17">
        <v>0.40237027306567502</v>
      </c>
      <c r="E116" s="17">
        <v>0.439087042696156</v>
      </c>
      <c r="F116" s="17"/>
      <c r="G116" s="17">
        <v>0.35945503957194302</v>
      </c>
      <c r="H116" s="17">
        <v>0.35162837649112699</v>
      </c>
      <c r="I116" s="17">
        <v>0.36604153549288398</v>
      </c>
      <c r="J116" s="17">
        <v>0.428475708701271</v>
      </c>
      <c r="K116" s="17">
        <v>0.54606952815861798</v>
      </c>
      <c r="L116" s="17">
        <v>0.471492059856154</v>
      </c>
      <c r="M116" s="17"/>
      <c r="N116" s="17">
        <v>0.38385810039691698</v>
      </c>
      <c r="O116" s="17">
        <v>0.461829084619027</v>
      </c>
      <c r="P116" s="17">
        <v>0.42642799236541001</v>
      </c>
      <c r="Q116" s="17">
        <v>0.41988145573112101</v>
      </c>
      <c r="R116" s="17"/>
      <c r="S116" s="17">
        <v>0.32729636142442903</v>
      </c>
      <c r="T116" s="17">
        <v>0.44504720592920799</v>
      </c>
      <c r="U116" s="17">
        <v>0.47479403722147201</v>
      </c>
      <c r="V116" s="17">
        <v>0.49410658217646197</v>
      </c>
      <c r="W116" s="17">
        <v>0.43654433852972802</v>
      </c>
      <c r="X116" s="17">
        <v>0.35471883274416</v>
      </c>
      <c r="Y116" s="17">
        <v>0.45046813359957799</v>
      </c>
      <c r="Z116" s="17">
        <v>0.42235982914271603</v>
      </c>
      <c r="AA116" s="17">
        <v>0.39956260863820797</v>
      </c>
      <c r="AB116" s="17">
        <v>0.42123535979753202</v>
      </c>
      <c r="AC116" s="17">
        <v>0.432334085064983</v>
      </c>
      <c r="AD116" s="17">
        <v>0.55789044056683101</v>
      </c>
      <c r="AE116" s="17"/>
      <c r="AF116" s="17">
        <v>0.42755684059043803</v>
      </c>
      <c r="AG116" s="17">
        <v>0.42397337698927201</v>
      </c>
      <c r="AH116" s="17">
        <v>0.40269961763893097</v>
      </c>
      <c r="AI116" s="17"/>
      <c r="AJ116" s="17">
        <v>0.371727019026803</v>
      </c>
      <c r="AK116" s="17">
        <v>0.38803628065590301</v>
      </c>
      <c r="AL116" s="17">
        <v>0.42138898345182701</v>
      </c>
      <c r="AM116" s="17">
        <v>0.68231491643790598</v>
      </c>
      <c r="AN116" s="17">
        <v>0.54510836373146299</v>
      </c>
      <c r="AO116" s="17"/>
      <c r="AP116" s="17">
        <v>0.24425239182077699</v>
      </c>
      <c r="AQ116" s="17">
        <v>0.452856304194866</v>
      </c>
      <c r="AR116" s="17">
        <v>0.46894878194118</v>
      </c>
      <c r="AS116" s="17">
        <v>0.49827388949157603</v>
      </c>
      <c r="AT116" s="17">
        <v>0.40183645023001102</v>
      </c>
      <c r="AU116" s="17"/>
      <c r="AV116" s="17">
        <v>0.43877077477708099</v>
      </c>
      <c r="AW116" s="17">
        <v>0.50995218088313898</v>
      </c>
      <c r="AX116" s="17">
        <v>0.37809863424907703</v>
      </c>
      <c r="AY116" s="17">
        <v>0.30003029796602299</v>
      </c>
      <c r="AZ116" s="17">
        <v>0.44482572212701998</v>
      </c>
    </row>
    <row r="117" spans="2:52">
      <c r="B117" t="s">
        <v>105</v>
      </c>
      <c r="C117" s="17">
        <v>5.3518361151607602E-2</v>
      </c>
      <c r="D117" s="17">
        <v>4.6070462050181497E-2</v>
      </c>
      <c r="E117" s="17">
        <v>6.0564515862578598E-2</v>
      </c>
      <c r="F117" s="17"/>
      <c r="G117" s="17">
        <v>5.3061768120704497E-2</v>
      </c>
      <c r="H117" s="17">
        <v>7.9313754689795707E-2</v>
      </c>
      <c r="I117" s="17">
        <v>8.0536231051872201E-2</v>
      </c>
      <c r="J117" s="17">
        <v>5.6184726967480197E-2</v>
      </c>
      <c r="K117" s="17">
        <v>2.0568587492642301E-2</v>
      </c>
      <c r="L117" s="17">
        <v>3.3490364253709701E-2</v>
      </c>
      <c r="M117" s="17"/>
      <c r="N117" s="17">
        <v>5.3186888398585E-2</v>
      </c>
      <c r="O117" s="17">
        <v>2.9763110096127199E-2</v>
      </c>
      <c r="P117" s="17">
        <v>8.5735081540845706E-2</v>
      </c>
      <c r="Q117" s="17">
        <v>4.9066594030465399E-2</v>
      </c>
      <c r="R117" s="17"/>
      <c r="S117" s="17">
        <v>8.7173481054551499E-2</v>
      </c>
      <c r="T117" s="17">
        <v>9.3700621420362395E-2</v>
      </c>
      <c r="U117" s="17">
        <v>3.7236280962245301E-2</v>
      </c>
      <c r="V117" s="17">
        <v>2.4029904253826902E-2</v>
      </c>
      <c r="W117" s="17">
        <v>7.1153653778832204E-2</v>
      </c>
      <c r="X117" s="17">
        <v>4.0807336402055798E-2</v>
      </c>
      <c r="Y117" s="17">
        <v>0</v>
      </c>
      <c r="Z117" s="17">
        <v>5.7926578441389598E-2</v>
      </c>
      <c r="AA117" s="17">
        <v>7.5107887710515006E-2</v>
      </c>
      <c r="AB117" s="17">
        <v>3.4440425115267202E-2</v>
      </c>
      <c r="AC117" s="17">
        <v>1.8243198060472799E-2</v>
      </c>
      <c r="AD117" s="17">
        <v>5.5519321199078799E-2</v>
      </c>
      <c r="AE117" s="17"/>
      <c r="AF117" s="17">
        <v>5.3905886300006901E-2</v>
      </c>
      <c r="AG117" s="17">
        <v>4.65804941564055E-2</v>
      </c>
      <c r="AH117" s="17">
        <v>7.6132902805333497E-2</v>
      </c>
      <c r="AI117" s="17"/>
      <c r="AJ117" s="17">
        <v>4.1397405740025602E-2</v>
      </c>
      <c r="AK117" s="17">
        <v>6.3071950435686697E-2</v>
      </c>
      <c r="AL117" s="17">
        <v>5.4502151584995898E-2</v>
      </c>
      <c r="AM117" s="17">
        <v>0.10654417975217401</v>
      </c>
      <c r="AN117" s="17">
        <v>5.2062496986512899E-2</v>
      </c>
      <c r="AO117" s="17"/>
      <c r="AP117" s="17">
        <v>4.0949727907267898E-2</v>
      </c>
      <c r="AQ117" s="17">
        <v>7.4701334439937997E-2</v>
      </c>
      <c r="AR117" s="17">
        <v>1.8181794632609799E-2</v>
      </c>
      <c r="AS117" s="17">
        <v>5.83548915600881E-2</v>
      </c>
      <c r="AT117" s="17">
        <v>3.01431856177449E-2</v>
      </c>
      <c r="AU117" s="17"/>
      <c r="AV117" s="17">
        <v>3.7843582830892397E-2</v>
      </c>
      <c r="AW117" s="17">
        <v>5.0635964904128701E-2</v>
      </c>
      <c r="AX117" s="17">
        <v>5.94735742241796E-2</v>
      </c>
      <c r="AY117" s="17">
        <v>7.9242947687844206E-2</v>
      </c>
      <c r="AZ117" s="17">
        <v>0.135505494976628</v>
      </c>
    </row>
    <row r="118" spans="2:52">
      <c r="B118" t="s">
        <v>106</v>
      </c>
      <c r="C118" s="17">
        <v>9.8039291977777901E-2</v>
      </c>
      <c r="D118" s="17">
        <v>0.109925850814427</v>
      </c>
      <c r="E118" s="17">
        <v>8.5744363648167704E-2</v>
      </c>
      <c r="F118" s="17"/>
      <c r="G118" s="17">
        <v>8.1906500587742598E-2</v>
      </c>
      <c r="H118" s="17">
        <v>8.3682681002320902E-2</v>
      </c>
      <c r="I118" s="17">
        <v>0.14260031134111401</v>
      </c>
      <c r="J118" s="17">
        <v>0.14131958409836701</v>
      </c>
      <c r="K118" s="17">
        <v>0.102347830752184</v>
      </c>
      <c r="L118" s="17">
        <v>4.9091628803413903E-2</v>
      </c>
      <c r="M118" s="17"/>
      <c r="N118" s="17">
        <v>6.6090238574077698E-2</v>
      </c>
      <c r="O118" s="17">
        <v>8.9968139402726993E-2</v>
      </c>
      <c r="P118" s="17">
        <v>0.11709810898011599</v>
      </c>
      <c r="Q118" s="17">
        <v>0.125794264692347</v>
      </c>
      <c r="R118" s="17"/>
      <c r="S118" s="17">
        <v>9.7982543887899801E-2</v>
      </c>
      <c r="T118" s="17">
        <v>4.8687136313479699E-2</v>
      </c>
      <c r="U118" s="17">
        <v>6.3549707276692402E-2</v>
      </c>
      <c r="V118" s="17">
        <v>8.4739194984014804E-2</v>
      </c>
      <c r="W118" s="17">
        <v>0.108418919221539</v>
      </c>
      <c r="X118" s="17">
        <v>0.112436137791583</v>
      </c>
      <c r="Y118" s="17">
        <v>8.8698926221296603E-2</v>
      </c>
      <c r="Z118" s="17">
        <v>0.17134928422498999</v>
      </c>
      <c r="AA118" s="17">
        <v>9.02318259502079E-2</v>
      </c>
      <c r="AB118" s="17">
        <v>0.156389476597845</v>
      </c>
      <c r="AC118" s="17">
        <v>9.7404632773989502E-2</v>
      </c>
      <c r="AD118" s="17">
        <v>0.14078543744136199</v>
      </c>
      <c r="AE118" s="17"/>
      <c r="AF118" s="17">
        <v>9.0142086123414705E-2</v>
      </c>
      <c r="AG118" s="17">
        <v>0.12294433683169199</v>
      </c>
      <c r="AH118" s="17">
        <v>7.9519557344978606E-2</v>
      </c>
      <c r="AI118" s="17"/>
      <c r="AJ118" s="17">
        <v>3.0369914338270201E-2</v>
      </c>
      <c r="AK118" s="17">
        <v>0.188258372735882</v>
      </c>
      <c r="AL118" s="17">
        <v>4.88094485713794E-2</v>
      </c>
      <c r="AM118" s="17">
        <v>6.7795863541904602E-2</v>
      </c>
      <c r="AN118" s="17">
        <v>6.66647514049339E-2</v>
      </c>
      <c r="AO118" s="17"/>
      <c r="AP118" s="17">
        <v>1.0708994050257201E-2</v>
      </c>
      <c r="AQ118" s="17">
        <v>0.15284162380535599</v>
      </c>
      <c r="AR118" s="17">
        <v>3.3199872669330298E-2</v>
      </c>
      <c r="AS118" s="17">
        <v>5.5119226032147299E-2</v>
      </c>
      <c r="AT118" s="17">
        <v>7.0373777347374794E-2</v>
      </c>
      <c r="AU118" s="17"/>
      <c r="AV118" s="17">
        <v>0.10903414733842</v>
      </c>
      <c r="AW118" s="17">
        <v>5.8636370337222903E-2</v>
      </c>
      <c r="AX118" s="17">
        <v>0.10942976813714</v>
      </c>
      <c r="AY118" s="17">
        <v>0.114805814824975</v>
      </c>
      <c r="AZ118" s="17">
        <v>4.2127454001630101E-2</v>
      </c>
    </row>
    <row r="119" spans="2:52">
      <c r="B119" t="s">
        <v>107</v>
      </c>
      <c r="C119" s="17">
        <v>5.4624737973667799E-2</v>
      </c>
      <c r="D119" s="17">
        <v>3.2461080937173398E-2</v>
      </c>
      <c r="E119" s="17">
        <v>7.5074629447931696E-2</v>
      </c>
      <c r="F119" s="17"/>
      <c r="G119" s="17">
        <v>6.0415649336759303E-2</v>
      </c>
      <c r="H119" s="17">
        <v>7.1117041996129393E-2</v>
      </c>
      <c r="I119" s="17">
        <v>4.3096646661323901E-2</v>
      </c>
      <c r="J119" s="17">
        <v>6.3388555391846499E-2</v>
      </c>
      <c r="K119" s="17">
        <v>6.0074586301979101E-2</v>
      </c>
      <c r="L119" s="17">
        <v>3.5296764871343603E-2</v>
      </c>
      <c r="M119" s="17"/>
      <c r="N119" s="17">
        <v>2.5735856335949301E-2</v>
      </c>
      <c r="O119" s="17">
        <v>5.1494145787011697E-2</v>
      </c>
      <c r="P119" s="17">
        <v>3.7698052243087699E-2</v>
      </c>
      <c r="Q119" s="17">
        <v>0.10721979956934299</v>
      </c>
      <c r="R119" s="17"/>
      <c r="S119" s="17">
        <v>4.0707993070139101E-2</v>
      </c>
      <c r="T119" s="17">
        <v>5.1412314908857303E-2</v>
      </c>
      <c r="U119" s="17">
        <v>5.2016695761659203E-2</v>
      </c>
      <c r="V119" s="17">
        <v>7.9871299366823398E-2</v>
      </c>
      <c r="W119" s="17">
        <v>6.529687513245E-2</v>
      </c>
      <c r="X119" s="17">
        <v>6.8201569208052704E-2</v>
      </c>
      <c r="Y119" s="17">
        <v>0.11027879683382</v>
      </c>
      <c r="Z119" s="17">
        <v>5.6426123096636603E-2</v>
      </c>
      <c r="AA119" s="17">
        <v>3.2945960592875898E-2</v>
      </c>
      <c r="AB119" s="17">
        <v>2.33791023832155E-2</v>
      </c>
      <c r="AC119" s="17">
        <v>5.1848005512222198E-2</v>
      </c>
      <c r="AD119" s="17">
        <v>5.2116311830573102E-2</v>
      </c>
      <c r="AE119" s="17"/>
      <c r="AF119" s="17">
        <v>4.9463479946098003E-2</v>
      </c>
      <c r="AG119" s="17">
        <v>1.6912720544893501E-2</v>
      </c>
      <c r="AH119" s="17">
        <v>0.115616718766559</v>
      </c>
      <c r="AI119" s="17"/>
      <c r="AJ119" s="17">
        <v>3.3256305282464399E-2</v>
      </c>
      <c r="AK119" s="17">
        <v>2.8695269630485899E-2</v>
      </c>
      <c r="AL119" s="17">
        <v>3.5623137056875302E-2</v>
      </c>
      <c r="AM119" s="17">
        <v>0</v>
      </c>
      <c r="AN119" s="17">
        <v>0.14686675678618499</v>
      </c>
      <c r="AO119" s="17"/>
      <c r="AP119" s="17">
        <v>3.34119814948525E-2</v>
      </c>
      <c r="AQ119" s="17">
        <v>2.4817936631177599E-2</v>
      </c>
      <c r="AR119" s="17">
        <v>1.7160542725097299E-2</v>
      </c>
      <c r="AS119" s="17">
        <v>2.7979193988062499E-2</v>
      </c>
      <c r="AT119" s="17">
        <v>0.22197674845298601</v>
      </c>
      <c r="AU119" s="17"/>
      <c r="AV119" s="17">
        <v>7.4315313785101297E-2</v>
      </c>
      <c r="AW119" s="17">
        <v>4.6438242961465703E-2</v>
      </c>
      <c r="AX119" s="17">
        <v>2.84554959959979E-2</v>
      </c>
      <c r="AY119" s="17">
        <v>5.1756026633347198E-2</v>
      </c>
      <c r="AZ119" s="17">
        <v>0</v>
      </c>
    </row>
    <row r="120" spans="2:52">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2:52">
      <c r="B121" s="6" t="s">
        <v>111</v>
      </c>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2:52">
      <c r="B122" s="24" t="s">
        <v>16</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2:52">
      <c r="B123" t="s">
        <v>112</v>
      </c>
      <c r="C123" s="17">
        <v>8.2693712714067405E-2</v>
      </c>
      <c r="D123" s="17">
        <v>8.5562917612968206E-2</v>
      </c>
      <c r="E123" s="17">
        <v>8.0167136005036596E-2</v>
      </c>
      <c r="F123" s="17"/>
      <c r="G123" s="17">
        <v>3.9340808774923901E-2</v>
      </c>
      <c r="H123" s="17">
        <v>4.1318457772052099E-2</v>
      </c>
      <c r="I123" s="17">
        <v>4.4006223504109002E-2</v>
      </c>
      <c r="J123" s="17">
        <v>8.8754590852337195E-2</v>
      </c>
      <c r="K123" s="17">
        <v>0.13744346182856201</v>
      </c>
      <c r="L123" s="17">
        <v>0.13951557780166099</v>
      </c>
      <c r="M123" s="17"/>
      <c r="N123" s="17">
        <v>8.8026963145550002E-2</v>
      </c>
      <c r="O123" s="17">
        <v>0.106789669586373</v>
      </c>
      <c r="P123" s="17">
        <v>8.15333073107668E-2</v>
      </c>
      <c r="Q123" s="17">
        <v>4.91983864625666E-2</v>
      </c>
      <c r="R123" s="17"/>
      <c r="S123" s="17">
        <v>7.8550261497568594E-2</v>
      </c>
      <c r="T123" s="17">
        <v>8.1220810175554894E-2</v>
      </c>
      <c r="U123" s="17">
        <v>0.124469911994129</v>
      </c>
      <c r="V123" s="17">
        <v>0.12982564843120101</v>
      </c>
      <c r="W123" s="17">
        <v>4.4876227568631501E-2</v>
      </c>
      <c r="X123" s="17">
        <v>8.2454468383755794E-2</v>
      </c>
      <c r="Y123" s="17">
        <v>0.11002016341887701</v>
      </c>
      <c r="Z123" s="17">
        <v>4.2042543918129199E-2</v>
      </c>
      <c r="AA123" s="17">
        <v>8.2788458950680405E-2</v>
      </c>
      <c r="AB123" s="17">
        <v>5.6152859366864198E-2</v>
      </c>
      <c r="AC123" s="17">
        <v>6.7001417457900794E-2</v>
      </c>
      <c r="AD123" s="17">
        <v>0</v>
      </c>
      <c r="AE123" s="17"/>
      <c r="AF123" s="17">
        <v>0.112247418994459</v>
      </c>
      <c r="AG123" s="17">
        <v>5.74061728610697E-2</v>
      </c>
      <c r="AH123" s="17">
        <v>0.103655908757779</v>
      </c>
      <c r="AI123" s="17"/>
      <c r="AJ123" s="17">
        <v>0.132973064715177</v>
      </c>
      <c r="AK123" s="17">
        <v>2.7990796299386299E-2</v>
      </c>
      <c r="AL123" s="17">
        <v>4.1833766116738898E-2</v>
      </c>
      <c r="AM123" s="17">
        <v>0.23555360416747001</v>
      </c>
      <c r="AN123" s="17">
        <v>0.13336504320408199</v>
      </c>
      <c r="AO123" s="17"/>
      <c r="AP123" s="17">
        <v>0.187395478747546</v>
      </c>
      <c r="AQ123" s="17">
        <v>1.54797858320674E-2</v>
      </c>
      <c r="AR123" s="17">
        <v>1.19371141062423E-2</v>
      </c>
      <c r="AS123" s="17">
        <v>0.13355338134199499</v>
      </c>
      <c r="AT123" s="17">
        <v>0.100205925760723</v>
      </c>
      <c r="AU123" s="17"/>
      <c r="AV123" s="17">
        <v>0.12586521003338699</v>
      </c>
      <c r="AW123" s="17">
        <v>8.5431338195139497E-2</v>
      </c>
      <c r="AX123" s="17">
        <v>5.13730388354861E-2</v>
      </c>
      <c r="AY123" s="17">
        <v>2.95821280582832E-2</v>
      </c>
      <c r="AZ123" s="17">
        <v>0</v>
      </c>
    </row>
    <row r="124" spans="2:52">
      <c r="B124" t="s">
        <v>113</v>
      </c>
      <c r="C124" s="17">
        <v>0.163282712003569</v>
      </c>
      <c r="D124" s="17">
        <v>0.132363500763133</v>
      </c>
      <c r="E124" s="17">
        <v>0.196409517462031</v>
      </c>
      <c r="F124" s="17"/>
      <c r="G124" s="17">
        <v>0.118793403761216</v>
      </c>
      <c r="H124" s="17">
        <v>0.111759154420958</v>
      </c>
      <c r="I124" s="17">
        <v>0.18465981827241701</v>
      </c>
      <c r="J124" s="17">
        <v>0.23831756638322699</v>
      </c>
      <c r="K124" s="17">
        <v>0.109951764818705</v>
      </c>
      <c r="L124" s="17">
        <v>0.19149618917368599</v>
      </c>
      <c r="M124" s="17"/>
      <c r="N124" s="17">
        <v>0.130269298131687</v>
      </c>
      <c r="O124" s="17">
        <v>0.15706024679036401</v>
      </c>
      <c r="P124" s="17">
        <v>0.17818154915786599</v>
      </c>
      <c r="Q124" s="17">
        <v>0.192663541591193</v>
      </c>
      <c r="R124" s="17"/>
      <c r="S124" s="17">
        <v>0.12631310426096601</v>
      </c>
      <c r="T124" s="17">
        <v>0.202025527668349</v>
      </c>
      <c r="U124" s="17">
        <v>0.13813146416479699</v>
      </c>
      <c r="V124" s="17">
        <v>0.136926274153848</v>
      </c>
      <c r="W124" s="17">
        <v>0.15411682170337801</v>
      </c>
      <c r="X124" s="17">
        <v>0.19272546730852499</v>
      </c>
      <c r="Y124" s="17">
        <v>0.12448251211367101</v>
      </c>
      <c r="Z124" s="17">
        <v>0.21222178143109</v>
      </c>
      <c r="AA124" s="17">
        <v>0.106224020688165</v>
      </c>
      <c r="AB124" s="17">
        <v>0.206829470870805</v>
      </c>
      <c r="AC124" s="17">
        <v>0.20688007717670501</v>
      </c>
      <c r="AD124" s="17">
        <v>0.28838537609748099</v>
      </c>
      <c r="AE124" s="17"/>
      <c r="AF124" s="17">
        <v>0.21024593083381601</v>
      </c>
      <c r="AG124" s="17">
        <v>0.13739271409214401</v>
      </c>
      <c r="AH124" s="17">
        <v>0.152240688492497</v>
      </c>
      <c r="AI124" s="17"/>
      <c r="AJ124" s="17">
        <v>0.19932595701554401</v>
      </c>
      <c r="AK124" s="17">
        <v>8.9485076733392899E-2</v>
      </c>
      <c r="AL124" s="17">
        <v>0.13427395258636901</v>
      </c>
      <c r="AM124" s="17">
        <v>0.35635248136123598</v>
      </c>
      <c r="AN124" s="17">
        <v>0.12936878832436199</v>
      </c>
      <c r="AO124" s="17"/>
      <c r="AP124" s="17">
        <v>0.180804610240208</v>
      </c>
      <c r="AQ124" s="17">
        <v>9.3504487986708698E-2</v>
      </c>
      <c r="AR124" s="17">
        <v>0.14277635707922601</v>
      </c>
      <c r="AS124" s="17">
        <v>0.27797226952092202</v>
      </c>
      <c r="AT124" s="17">
        <v>0.24110325183460901</v>
      </c>
      <c r="AU124" s="17"/>
      <c r="AV124" s="17">
        <v>0.21561115092462099</v>
      </c>
      <c r="AW124" s="17">
        <v>0.121234488131051</v>
      </c>
      <c r="AX124" s="17">
        <v>0.16596196974692001</v>
      </c>
      <c r="AY124" s="17">
        <v>8.1435341394300295E-2</v>
      </c>
      <c r="AZ124" s="17">
        <v>0.135957047150638</v>
      </c>
    </row>
    <row r="125" spans="2:52">
      <c r="B125" t="s">
        <v>114</v>
      </c>
      <c r="C125" s="17">
        <v>0.23739160336134901</v>
      </c>
      <c r="D125" s="17">
        <v>0.21105540071109299</v>
      </c>
      <c r="E125" s="17">
        <v>0.26243646931910602</v>
      </c>
      <c r="F125" s="17"/>
      <c r="G125" s="17">
        <v>0.233335293982744</v>
      </c>
      <c r="H125" s="17">
        <v>0.19297716906485399</v>
      </c>
      <c r="I125" s="17">
        <v>0.204439813197691</v>
      </c>
      <c r="J125" s="17">
        <v>0.21890946049083099</v>
      </c>
      <c r="K125" s="17">
        <v>0.34519439608486202</v>
      </c>
      <c r="L125" s="17">
        <v>0.25210882543374802</v>
      </c>
      <c r="M125" s="17"/>
      <c r="N125" s="17">
        <v>0.193006956909198</v>
      </c>
      <c r="O125" s="17">
        <v>0.21561344240962799</v>
      </c>
      <c r="P125" s="17">
        <v>0.232683263135501</v>
      </c>
      <c r="Q125" s="17">
        <v>0.31581681837035702</v>
      </c>
      <c r="R125" s="17"/>
      <c r="S125" s="17">
        <v>0.20441620482329401</v>
      </c>
      <c r="T125" s="17">
        <v>0.28855842498185402</v>
      </c>
      <c r="U125" s="17">
        <v>0.25605394881638399</v>
      </c>
      <c r="V125" s="17">
        <v>0.23459999765497999</v>
      </c>
      <c r="W125" s="17">
        <v>0.22145888704555</v>
      </c>
      <c r="X125" s="17">
        <v>0.21242295751246701</v>
      </c>
      <c r="Y125" s="17">
        <v>0.30846665706554199</v>
      </c>
      <c r="Z125" s="17">
        <v>0.36875085613949299</v>
      </c>
      <c r="AA125" s="17">
        <v>0.214416085200516</v>
      </c>
      <c r="AB125" s="17">
        <v>0.22788480609797199</v>
      </c>
      <c r="AC125" s="17">
        <v>0.15880730183651401</v>
      </c>
      <c r="AD125" s="17">
        <v>6.0054491167342003E-2</v>
      </c>
      <c r="AE125" s="17"/>
      <c r="AF125" s="17">
        <v>0.281840386566796</v>
      </c>
      <c r="AG125" s="17">
        <v>0.205417460198491</v>
      </c>
      <c r="AH125" s="17">
        <v>0.24283193333084399</v>
      </c>
      <c r="AI125" s="17"/>
      <c r="AJ125" s="17">
        <v>0.25193118743205101</v>
      </c>
      <c r="AK125" s="17">
        <v>0.210195512930647</v>
      </c>
      <c r="AL125" s="17">
        <v>0.25535830867297898</v>
      </c>
      <c r="AM125" s="17">
        <v>0.293409508616369</v>
      </c>
      <c r="AN125" s="17">
        <v>0.29947207484928301</v>
      </c>
      <c r="AO125" s="17"/>
      <c r="AP125" s="17">
        <v>0.23899952985411299</v>
      </c>
      <c r="AQ125" s="17">
        <v>0.18966040169531601</v>
      </c>
      <c r="AR125" s="17">
        <v>0.241921067948104</v>
      </c>
      <c r="AS125" s="17">
        <v>0.243087548938135</v>
      </c>
      <c r="AT125" s="17">
        <v>0.44166024770037199</v>
      </c>
      <c r="AU125" s="17"/>
      <c r="AV125" s="17">
        <v>0.28515081039545498</v>
      </c>
      <c r="AW125" s="17">
        <v>0.29005822101370599</v>
      </c>
      <c r="AX125" s="17">
        <v>0.178232193507363</v>
      </c>
      <c r="AY125" s="17">
        <v>0.17312286331188401</v>
      </c>
      <c r="AZ125" s="17">
        <v>0</v>
      </c>
    </row>
    <row r="126" spans="2:52">
      <c r="B126" t="s">
        <v>115</v>
      </c>
      <c r="C126" s="17">
        <v>0.38610774558136901</v>
      </c>
      <c r="D126" s="17">
        <v>0.40441722467007302</v>
      </c>
      <c r="E126" s="17">
        <v>0.36731885070436399</v>
      </c>
      <c r="F126" s="17"/>
      <c r="G126" s="17">
        <v>0.48351846241709101</v>
      </c>
      <c r="H126" s="17">
        <v>0.483543144258335</v>
      </c>
      <c r="I126" s="17">
        <v>0.40197788228062298</v>
      </c>
      <c r="J126" s="17">
        <v>0.315046934783898</v>
      </c>
      <c r="K126" s="17">
        <v>0.33509719458713999</v>
      </c>
      <c r="L126" s="17">
        <v>0.31541952692526998</v>
      </c>
      <c r="M126" s="17"/>
      <c r="N126" s="17">
        <v>0.44166983916722102</v>
      </c>
      <c r="O126" s="17">
        <v>0.38164741997152601</v>
      </c>
      <c r="P126" s="17">
        <v>0.38812217862590098</v>
      </c>
      <c r="Q126" s="17">
        <v>0.32679637969161102</v>
      </c>
      <c r="R126" s="17"/>
      <c r="S126" s="17">
        <v>0.39910114077735798</v>
      </c>
      <c r="T126" s="17">
        <v>0.32672270315359297</v>
      </c>
      <c r="U126" s="17">
        <v>0.36355921989620699</v>
      </c>
      <c r="V126" s="17">
        <v>0.388933963249873</v>
      </c>
      <c r="W126" s="17">
        <v>0.49241308021188002</v>
      </c>
      <c r="X126" s="17">
        <v>0.379687716184331</v>
      </c>
      <c r="Y126" s="17">
        <v>0.38624205405592699</v>
      </c>
      <c r="Z126" s="17">
        <v>0.27341642798824001</v>
      </c>
      <c r="AA126" s="17">
        <v>0.41840600047530002</v>
      </c>
      <c r="AB126" s="17">
        <v>0.41016277883346303</v>
      </c>
      <c r="AC126" s="17">
        <v>0.34566857032695802</v>
      </c>
      <c r="AD126" s="17">
        <v>0.48716657199069402</v>
      </c>
      <c r="AE126" s="17"/>
      <c r="AF126" s="17">
        <v>0.30230109162427998</v>
      </c>
      <c r="AG126" s="17">
        <v>0.443810267177219</v>
      </c>
      <c r="AH126" s="17">
        <v>0.36544351693527299</v>
      </c>
      <c r="AI126" s="17"/>
      <c r="AJ126" s="17">
        <v>0.30991027501935903</v>
      </c>
      <c r="AK126" s="17">
        <v>0.47133475044770201</v>
      </c>
      <c r="AL126" s="17">
        <v>0.46588458806787397</v>
      </c>
      <c r="AM126" s="17">
        <v>0.114684405854925</v>
      </c>
      <c r="AN126" s="17">
        <v>0.31414680043382998</v>
      </c>
      <c r="AO126" s="17"/>
      <c r="AP126" s="17">
        <v>0.30613059509139201</v>
      </c>
      <c r="AQ126" s="17">
        <v>0.485894151249536</v>
      </c>
      <c r="AR126" s="17">
        <v>0.47489540279806097</v>
      </c>
      <c r="AS126" s="17">
        <v>0.274317779897228</v>
      </c>
      <c r="AT126" s="17">
        <v>0.189289511713436</v>
      </c>
      <c r="AU126" s="17"/>
      <c r="AV126" s="17">
        <v>0.27892598592176798</v>
      </c>
      <c r="AW126" s="17">
        <v>0.39791445119426699</v>
      </c>
      <c r="AX126" s="17">
        <v>0.46728931331166401</v>
      </c>
      <c r="AY126" s="17">
        <v>0.47585248642394501</v>
      </c>
      <c r="AZ126" s="17">
        <v>0.44852304945797999</v>
      </c>
    </row>
    <row r="127" spans="2:52">
      <c r="B127" t="s">
        <v>116</v>
      </c>
      <c r="C127" s="17">
        <v>0.130524226339646</v>
      </c>
      <c r="D127" s="17">
        <v>0.16660095624273399</v>
      </c>
      <c r="E127" s="17">
        <v>9.3668026509462002E-2</v>
      </c>
      <c r="F127" s="17"/>
      <c r="G127" s="17">
        <v>0.125012031064025</v>
      </c>
      <c r="H127" s="17">
        <v>0.17040207448380101</v>
      </c>
      <c r="I127" s="17">
        <v>0.16491626274516</v>
      </c>
      <c r="J127" s="17">
        <v>0.13897144748970799</v>
      </c>
      <c r="K127" s="17">
        <v>7.2313182680731294E-2</v>
      </c>
      <c r="L127" s="17">
        <v>0.10145988066563499</v>
      </c>
      <c r="M127" s="17"/>
      <c r="N127" s="17">
        <v>0.147026942646344</v>
      </c>
      <c r="O127" s="17">
        <v>0.13888922124211001</v>
      </c>
      <c r="P127" s="17">
        <v>0.119479701769966</v>
      </c>
      <c r="Q127" s="17">
        <v>0.115524873884273</v>
      </c>
      <c r="R127" s="17"/>
      <c r="S127" s="17">
        <v>0.19161928864081301</v>
      </c>
      <c r="T127" s="17">
        <v>0.101472534020648</v>
      </c>
      <c r="U127" s="17">
        <v>0.117785455128483</v>
      </c>
      <c r="V127" s="17">
        <v>0.10971411651009801</v>
      </c>
      <c r="W127" s="17">
        <v>8.7134983470560798E-2</v>
      </c>
      <c r="X127" s="17">
        <v>0.13270939061092199</v>
      </c>
      <c r="Y127" s="17">
        <v>7.0788613345983395E-2</v>
      </c>
      <c r="Z127" s="17">
        <v>0.103568390523048</v>
      </c>
      <c r="AA127" s="17">
        <v>0.17816543468533899</v>
      </c>
      <c r="AB127" s="17">
        <v>9.8970084830895699E-2</v>
      </c>
      <c r="AC127" s="17">
        <v>0.22164263320192301</v>
      </c>
      <c r="AD127" s="17">
        <v>0.164393560744483</v>
      </c>
      <c r="AE127" s="17"/>
      <c r="AF127" s="17">
        <v>9.3365171980648295E-2</v>
      </c>
      <c r="AG127" s="17">
        <v>0.15597338567107599</v>
      </c>
      <c r="AH127" s="17">
        <v>0.13582795248360699</v>
      </c>
      <c r="AI127" s="17"/>
      <c r="AJ127" s="17">
        <v>0.105859515817868</v>
      </c>
      <c r="AK127" s="17">
        <v>0.200993863588872</v>
      </c>
      <c r="AL127" s="17">
        <v>0.102649384556039</v>
      </c>
      <c r="AM127" s="17">
        <v>0</v>
      </c>
      <c r="AN127" s="17">
        <v>0.123647293188443</v>
      </c>
      <c r="AO127" s="17"/>
      <c r="AP127" s="17">
        <v>8.6669786066741E-2</v>
      </c>
      <c r="AQ127" s="17">
        <v>0.21546117323637201</v>
      </c>
      <c r="AR127" s="17">
        <v>0.128470058068367</v>
      </c>
      <c r="AS127" s="17">
        <v>7.1069020301718994E-2</v>
      </c>
      <c r="AT127" s="17">
        <v>2.7741062990860502E-2</v>
      </c>
      <c r="AU127" s="17"/>
      <c r="AV127" s="17">
        <v>9.4446842724768901E-2</v>
      </c>
      <c r="AW127" s="17">
        <v>0.105361501465836</v>
      </c>
      <c r="AX127" s="17">
        <v>0.13714348459856701</v>
      </c>
      <c r="AY127" s="17">
        <v>0.24000718081158701</v>
      </c>
      <c r="AZ127" s="17">
        <v>0.41551990339138101</v>
      </c>
    </row>
    <row r="128" spans="2:52">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2:52">
      <c r="B129" s="6" t="s">
        <v>117</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2:52">
      <c r="B130" s="24" t="s">
        <v>16</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2:52">
      <c r="B131" t="s">
        <v>112</v>
      </c>
      <c r="C131" s="17">
        <v>0.10436567747966299</v>
      </c>
      <c r="D131" s="17">
        <v>0.120433280781407</v>
      </c>
      <c r="E131" s="17">
        <v>8.6265840776036606E-2</v>
      </c>
      <c r="F131" s="17"/>
      <c r="G131" s="17">
        <v>6.70655074136184E-2</v>
      </c>
      <c r="H131" s="17">
        <v>0.128260288202071</v>
      </c>
      <c r="I131" s="17">
        <v>0.121554499027832</v>
      </c>
      <c r="J131" s="17">
        <v>0.11751846886473299</v>
      </c>
      <c r="K131" s="17">
        <v>7.6318302908011698E-2</v>
      </c>
      <c r="L131" s="17">
        <v>0.10153267116777701</v>
      </c>
      <c r="M131" s="17"/>
      <c r="N131" s="17">
        <v>0.112521450268393</v>
      </c>
      <c r="O131" s="17">
        <v>0.114913780595403</v>
      </c>
      <c r="P131" s="17">
        <v>7.3625887730866799E-2</v>
      </c>
      <c r="Q131" s="17">
        <v>0.113335198160901</v>
      </c>
      <c r="R131" s="17"/>
      <c r="S131" s="17">
        <v>0.154870066310792</v>
      </c>
      <c r="T131" s="17">
        <v>7.7485408731632205E-2</v>
      </c>
      <c r="U131" s="17">
        <v>7.5357495167884897E-2</v>
      </c>
      <c r="V131" s="17">
        <v>0.10143135953325</v>
      </c>
      <c r="W131" s="17">
        <v>6.9549579257272606E-2</v>
      </c>
      <c r="X131" s="17">
        <v>7.89338160116098E-2</v>
      </c>
      <c r="Y131" s="17">
        <v>4.5668828794821301E-2</v>
      </c>
      <c r="Z131" s="17">
        <v>0.13224588377822399</v>
      </c>
      <c r="AA131" s="17">
        <v>0.102708373886175</v>
      </c>
      <c r="AB131" s="17">
        <v>0.125083948040767</v>
      </c>
      <c r="AC131" s="17">
        <v>0.183044838717173</v>
      </c>
      <c r="AD131" s="17">
        <v>0.202627940200024</v>
      </c>
      <c r="AE131" s="17"/>
      <c r="AF131" s="17">
        <v>6.5208224143726595E-2</v>
      </c>
      <c r="AG131" s="17">
        <v>0.13659369640497199</v>
      </c>
      <c r="AH131" s="17">
        <v>0.107415831722524</v>
      </c>
      <c r="AI131" s="17"/>
      <c r="AJ131" s="17">
        <v>7.8456745872316699E-2</v>
      </c>
      <c r="AK131" s="17">
        <v>0.16353238328462999</v>
      </c>
      <c r="AL131" s="17">
        <v>8.7509870371486401E-2</v>
      </c>
      <c r="AM131" s="17">
        <v>0.108957574389491</v>
      </c>
      <c r="AN131" s="17">
        <v>9.4054457361020305E-2</v>
      </c>
      <c r="AO131" s="17"/>
      <c r="AP131" s="17">
        <v>5.4852048684292498E-2</v>
      </c>
      <c r="AQ131" s="17">
        <v>0.17144882217104199</v>
      </c>
      <c r="AR131" s="17">
        <v>0.117082102644012</v>
      </c>
      <c r="AS131" s="17">
        <v>2.6622734397985199E-2</v>
      </c>
      <c r="AT131" s="17">
        <v>4.9429127307460401E-2</v>
      </c>
      <c r="AU131" s="17"/>
      <c r="AV131" s="17">
        <v>0.108082814679117</v>
      </c>
      <c r="AW131" s="17">
        <v>7.1770521743837704E-2</v>
      </c>
      <c r="AX131" s="17">
        <v>0.106602470434028</v>
      </c>
      <c r="AY131" s="17">
        <v>0.14827040453429899</v>
      </c>
      <c r="AZ131" s="17">
        <v>0.301307707386061</v>
      </c>
    </row>
    <row r="132" spans="2:52">
      <c r="B132" t="s">
        <v>113</v>
      </c>
      <c r="C132" s="17">
        <v>0.24087928735792599</v>
      </c>
      <c r="D132" s="17">
        <v>0.249283023781709</v>
      </c>
      <c r="E132" s="17">
        <v>0.23347167058097101</v>
      </c>
      <c r="F132" s="17"/>
      <c r="G132" s="17">
        <v>0.26930973975833999</v>
      </c>
      <c r="H132" s="17">
        <v>0.30055700260491502</v>
      </c>
      <c r="I132" s="17">
        <v>0.29240480561316401</v>
      </c>
      <c r="J132" s="17">
        <v>0.220451420678796</v>
      </c>
      <c r="K132" s="17">
        <v>0.22517331433235499</v>
      </c>
      <c r="L132" s="17">
        <v>0.154512380745124</v>
      </c>
      <c r="M132" s="17"/>
      <c r="N132" s="17">
        <v>0.25584452295867599</v>
      </c>
      <c r="O132" s="17">
        <v>0.23944733318418501</v>
      </c>
      <c r="P132" s="17">
        <v>0.250520960132605</v>
      </c>
      <c r="Q132" s="17">
        <v>0.22205673628289499</v>
      </c>
      <c r="R132" s="17"/>
      <c r="S132" s="17">
        <v>0.28759722831414503</v>
      </c>
      <c r="T132" s="17">
        <v>0.202157802067638</v>
      </c>
      <c r="U132" s="17">
        <v>0.239609923885862</v>
      </c>
      <c r="V132" s="17">
        <v>0.27347707920063202</v>
      </c>
      <c r="W132" s="17">
        <v>0.26740147744668602</v>
      </c>
      <c r="X132" s="17">
        <v>0.24533690390587001</v>
      </c>
      <c r="Y132" s="17">
        <v>0.17078697998768699</v>
      </c>
      <c r="Z132" s="17">
        <v>0.160984377181451</v>
      </c>
      <c r="AA132" s="17">
        <v>0.241547652495926</v>
      </c>
      <c r="AB132" s="17">
        <v>0.23125112374784701</v>
      </c>
      <c r="AC132" s="17">
        <v>0.27971690992876302</v>
      </c>
      <c r="AD132" s="17">
        <v>0.30905490125464102</v>
      </c>
      <c r="AE132" s="17"/>
      <c r="AF132" s="17">
        <v>0.17275696604052901</v>
      </c>
      <c r="AG132" s="17">
        <v>0.29876185598766403</v>
      </c>
      <c r="AH132" s="17">
        <v>0.19555585693480201</v>
      </c>
      <c r="AI132" s="17"/>
      <c r="AJ132" s="17">
        <v>0.14014000047514699</v>
      </c>
      <c r="AK132" s="17">
        <v>0.34487804908046998</v>
      </c>
      <c r="AL132" s="17">
        <v>0.29246809182065803</v>
      </c>
      <c r="AM132" s="17">
        <v>0</v>
      </c>
      <c r="AN132" s="17">
        <v>0.16771773959292299</v>
      </c>
      <c r="AO132" s="17"/>
      <c r="AP132" s="17">
        <v>9.3962124817211903E-2</v>
      </c>
      <c r="AQ132" s="17">
        <v>0.35829167171543003</v>
      </c>
      <c r="AR132" s="17">
        <v>0.29317294634424201</v>
      </c>
      <c r="AS132" s="17">
        <v>0.122420650505806</v>
      </c>
      <c r="AT132" s="17">
        <v>0.146092024314536</v>
      </c>
      <c r="AU132" s="17"/>
      <c r="AV132" s="17">
        <v>0.17794748505962699</v>
      </c>
      <c r="AW132" s="17">
        <v>0.20254727603520001</v>
      </c>
      <c r="AX132" s="17">
        <v>0.31442994261665402</v>
      </c>
      <c r="AY132" s="17">
        <v>0.35657540161003598</v>
      </c>
      <c r="AZ132" s="17">
        <v>0.21642288008166</v>
      </c>
    </row>
    <row r="133" spans="2:52">
      <c r="B133" t="s">
        <v>114</v>
      </c>
      <c r="C133" s="17">
        <v>0.23881550441187499</v>
      </c>
      <c r="D133" s="17">
        <v>0.22365722440859001</v>
      </c>
      <c r="E133" s="17">
        <v>0.25407082997310898</v>
      </c>
      <c r="F133" s="17"/>
      <c r="G133" s="17">
        <v>0.26545291428436302</v>
      </c>
      <c r="H133" s="17">
        <v>0.24584754537914799</v>
      </c>
      <c r="I133" s="17">
        <v>0.24906623191959201</v>
      </c>
      <c r="J133" s="17">
        <v>0.22442017857008101</v>
      </c>
      <c r="K133" s="17">
        <v>0.26843021554443203</v>
      </c>
      <c r="L133" s="17">
        <v>0.19946758724214</v>
      </c>
      <c r="M133" s="17"/>
      <c r="N133" s="17">
        <v>0.20844593017653101</v>
      </c>
      <c r="O133" s="17">
        <v>0.21540342177374899</v>
      </c>
      <c r="P133" s="17">
        <v>0.23899318644516601</v>
      </c>
      <c r="Q133" s="17">
        <v>0.29489086738383902</v>
      </c>
      <c r="R133" s="17"/>
      <c r="S133" s="17">
        <v>0.21745861590388901</v>
      </c>
      <c r="T133" s="17">
        <v>0.22374298151729599</v>
      </c>
      <c r="U133" s="17">
        <v>0.27272667825456498</v>
      </c>
      <c r="V133" s="17">
        <v>0.25107652578939399</v>
      </c>
      <c r="W133" s="17">
        <v>0.29102318814039002</v>
      </c>
      <c r="X133" s="17">
        <v>0.182599332514706</v>
      </c>
      <c r="Y133" s="17">
        <v>0.235113522059371</v>
      </c>
      <c r="Z133" s="17">
        <v>0.328905671492846</v>
      </c>
      <c r="AA133" s="17">
        <v>0.216252142448704</v>
      </c>
      <c r="AB133" s="17">
        <v>0.32852499668677398</v>
      </c>
      <c r="AC133" s="17">
        <v>0.142623235268519</v>
      </c>
      <c r="AD133" s="17">
        <v>0.17421864799838099</v>
      </c>
      <c r="AE133" s="17"/>
      <c r="AF133" s="17">
        <v>0.204742926055477</v>
      </c>
      <c r="AG133" s="17">
        <v>0.22120825609104999</v>
      </c>
      <c r="AH133" s="17">
        <v>0.32602176695017399</v>
      </c>
      <c r="AI133" s="17"/>
      <c r="AJ133" s="17">
        <v>0.177889932982322</v>
      </c>
      <c r="AK133" s="17">
        <v>0.245849941496116</v>
      </c>
      <c r="AL133" s="17">
        <v>0.28576399228032801</v>
      </c>
      <c r="AM133" s="17">
        <v>0.40809391447129401</v>
      </c>
      <c r="AN133" s="17">
        <v>0.36051610319674199</v>
      </c>
      <c r="AO133" s="17"/>
      <c r="AP133" s="17">
        <v>0.15638658299907099</v>
      </c>
      <c r="AQ133" s="17">
        <v>0.25917472479699599</v>
      </c>
      <c r="AR133" s="17">
        <v>0.20230393191896001</v>
      </c>
      <c r="AS133" s="17">
        <v>0.16682089589572099</v>
      </c>
      <c r="AT133" s="17">
        <v>0.366379211693238</v>
      </c>
      <c r="AU133" s="17"/>
      <c r="AV133" s="17">
        <v>0.267127138542189</v>
      </c>
      <c r="AW133" s="17">
        <v>0.26200824232888897</v>
      </c>
      <c r="AX133" s="17">
        <v>0.17750335710510601</v>
      </c>
      <c r="AY133" s="17">
        <v>0.21951100448261299</v>
      </c>
      <c r="AZ133" s="17">
        <v>3.9406636308587199E-2</v>
      </c>
    </row>
    <row r="134" spans="2:52">
      <c r="B134" t="s">
        <v>115</v>
      </c>
      <c r="C134" s="17">
        <v>0.26160999720198103</v>
      </c>
      <c r="D134" s="17">
        <v>0.25958461106910102</v>
      </c>
      <c r="E134" s="17">
        <v>0.26340592927303202</v>
      </c>
      <c r="F134" s="17"/>
      <c r="G134" s="17">
        <v>0.32062282021692801</v>
      </c>
      <c r="H134" s="17">
        <v>0.24514298709642399</v>
      </c>
      <c r="I134" s="17">
        <v>0.24591267121990201</v>
      </c>
      <c r="J134" s="17">
        <v>0.266558468950442</v>
      </c>
      <c r="K134" s="17">
        <v>0.212257004401563</v>
      </c>
      <c r="L134" s="17">
        <v>0.27696000158574302</v>
      </c>
      <c r="M134" s="17"/>
      <c r="N134" s="17">
        <v>0.26573944397277299</v>
      </c>
      <c r="O134" s="17">
        <v>0.25859691427870102</v>
      </c>
      <c r="P134" s="17">
        <v>0.25989385082969402</v>
      </c>
      <c r="Q134" s="17">
        <v>0.26299066493800799</v>
      </c>
      <c r="R134" s="17"/>
      <c r="S134" s="17">
        <v>0.234037401376544</v>
      </c>
      <c r="T134" s="17">
        <v>0.29048546161590599</v>
      </c>
      <c r="U134" s="17">
        <v>0.232076285519702</v>
      </c>
      <c r="V134" s="17">
        <v>0.22716139161041701</v>
      </c>
      <c r="W134" s="17">
        <v>0.20964319910361301</v>
      </c>
      <c r="X134" s="17">
        <v>0.31843192198836701</v>
      </c>
      <c r="Y134" s="17">
        <v>0.37276720450516698</v>
      </c>
      <c r="Z134" s="17">
        <v>0.278105570011281</v>
      </c>
      <c r="AA134" s="17">
        <v>0.250819824403682</v>
      </c>
      <c r="AB134" s="17">
        <v>0.19551225141925899</v>
      </c>
      <c r="AC134" s="17">
        <v>0.260293030044843</v>
      </c>
      <c r="AD134" s="17">
        <v>0.31409851054695398</v>
      </c>
      <c r="AE134" s="17"/>
      <c r="AF134" s="17">
        <v>0.30139035788116803</v>
      </c>
      <c r="AG134" s="17">
        <v>0.22704838502246399</v>
      </c>
      <c r="AH134" s="17">
        <v>0.26533547425924298</v>
      </c>
      <c r="AI134" s="17"/>
      <c r="AJ134" s="17">
        <v>0.33315581838681202</v>
      </c>
      <c r="AK134" s="17">
        <v>0.18275025603676301</v>
      </c>
      <c r="AL134" s="17">
        <v>0.26368306885644599</v>
      </c>
      <c r="AM134" s="17">
        <v>0.35635248136123598</v>
      </c>
      <c r="AN134" s="17">
        <v>0.20965936696048099</v>
      </c>
      <c r="AO134" s="17"/>
      <c r="AP134" s="17">
        <v>0.373570856971223</v>
      </c>
      <c r="AQ134" s="17">
        <v>0.17967793786418099</v>
      </c>
      <c r="AR134" s="17">
        <v>0.28947723407049902</v>
      </c>
      <c r="AS134" s="17">
        <v>0.373093336020415</v>
      </c>
      <c r="AT134" s="17">
        <v>0.326208791374554</v>
      </c>
      <c r="AU134" s="17"/>
      <c r="AV134" s="17">
        <v>0.25942897217970701</v>
      </c>
      <c r="AW134" s="17">
        <v>0.30110400819484701</v>
      </c>
      <c r="AX134" s="17">
        <v>0.28089869749109497</v>
      </c>
      <c r="AY134" s="17">
        <v>0.19249779981117601</v>
      </c>
      <c r="AZ134" s="17">
        <v>0.29046638192263702</v>
      </c>
    </row>
    <row r="135" spans="2:52">
      <c r="B135" t="s">
        <v>116</v>
      </c>
      <c r="C135" s="17">
        <v>0.154329533548556</v>
      </c>
      <c r="D135" s="17">
        <v>0.147041859959192</v>
      </c>
      <c r="E135" s="17">
        <v>0.16278572939685099</v>
      </c>
      <c r="F135" s="17"/>
      <c r="G135" s="17">
        <v>7.7549018326750305E-2</v>
      </c>
      <c r="H135" s="17">
        <v>8.0192176717443497E-2</v>
      </c>
      <c r="I135" s="17">
        <v>9.1061792219509705E-2</v>
      </c>
      <c r="J135" s="17">
        <v>0.171051462935948</v>
      </c>
      <c r="K135" s="17">
        <v>0.217821162813637</v>
      </c>
      <c r="L135" s="17">
        <v>0.267527359259216</v>
      </c>
      <c r="M135" s="17"/>
      <c r="N135" s="17">
        <v>0.15744865262362601</v>
      </c>
      <c r="O135" s="17">
        <v>0.17163855016796201</v>
      </c>
      <c r="P135" s="17">
        <v>0.176966114861667</v>
      </c>
      <c r="Q135" s="17">
        <v>0.106726533234357</v>
      </c>
      <c r="R135" s="17"/>
      <c r="S135" s="17">
        <v>0.10603668809463</v>
      </c>
      <c r="T135" s="17">
        <v>0.206128346067528</v>
      </c>
      <c r="U135" s="17">
        <v>0.18022961717198699</v>
      </c>
      <c r="V135" s="17">
        <v>0.146853643866307</v>
      </c>
      <c r="W135" s="17">
        <v>0.162382556052039</v>
      </c>
      <c r="X135" s="17">
        <v>0.174698025579447</v>
      </c>
      <c r="Y135" s="17">
        <v>0.17566346465295299</v>
      </c>
      <c r="Z135" s="17">
        <v>9.9758497536197893E-2</v>
      </c>
      <c r="AA135" s="17">
        <v>0.18867200676551399</v>
      </c>
      <c r="AB135" s="17">
        <v>0.119627680105353</v>
      </c>
      <c r="AC135" s="17">
        <v>0.134321986040702</v>
      </c>
      <c r="AD135" s="17">
        <v>0</v>
      </c>
      <c r="AE135" s="17"/>
      <c r="AF135" s="17">
        <v>0.25590152587910098</v>
      </c>
      <c r="AG135" s="17">
        <v>0.11638780649385</v>
      </c>
      <c r="AH135" s="17">
        <v>0.105671070133256</v>
      </c>
      <c r="AI135" s="17"/>
      <c r="AJ135" s="17">
        <v>0.270357502283402</v>
      </c>
      <c r="AK135" s="17">
        <v>6.2989370102021394E-2</v>
      </c>
      <c r="AL135" s="17">
        <v>7.0574976671082104E-2</v>
      </c>
      <c r="AM135" s="17">
        <v>0.12659602977797901</v>
      </c>
      <c r="AN135" s="17">
        <v>0.16805233288883401</v>
      </c>
      <c r="AO135" s="17"/>
      <c r="AP135" s="17">
        <v>0.32122838652820201</v>
      </c>
      <c r="AQ135" s="17">
        <v>3.1406843452350501E-2</v>
      </c>
      <c r="AR135" s="17">
        <v>9.7963785022287905E-2</v>
      </c>
      <c r="AS135" s="17">
        <v>0.31104238318007299</v>
      </c>
      <c r="AT135" s="17">
        <v>0.111890845310212</v>
      </c>
      <c r="AU135" s="17"/>
      <c r="AV135" s="17">
        <v>0.18741358953935999</v>
      </c>
      <c r="AW135" s="17">
        <v>0.16256995169722599</v>
      </c>
      <c r="AX135" s="17">
        <v>0.120565532353118</v>
      </c>
      <c r="AY135" s="17">
        <v>8.3145389561875893E-2</v>
      </c>
      <c r="AZ135" s="17">
        <v>0.152396394301055</v>
      </c>
    </row>
    <row r="136" spans="2:52">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2:52">
      <c r="B137" s="6" t="s">
        <v>118</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2:52">
      <c r="B138" s="24" t="s">
        <v>16</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2:52">
      <c r="B139" t="s">
        <v>112</v>
      </c>
      <c r="C139" s="17">
        <v>0.106967197089367</v>
      </c>
      <c r="D139" s="17">
        <v>0.12947115962281</v>
      </c>
      <c r="E139" s="17">
        <v>8.4119971535931398E-2</v>
      </c>
      <c r="F139" s="17"/>
      <c r="G139" s="17">
        <v>6.6296076882586194E-2</v>
      </c>
      <c r="H139" s="17">
        <v>0.124846988116271</v>
      </c>
      <c r="I139" s="17">
        <v>0.119710158282164</v>
      </c>
      <c r="J139" s="17">
        <v>8.8074220298547695E-2</v>
      </c>
      <c r="K139" s="17">
        <v>8.55064592944179E-2</v>
      </c>
      <c r="L139" s="17">
        <v>0.136502799782206</v>
      </c>
      <c r="M139" s="17"/>
      <c r="N139" s="17">
        <v>0.15457132588915601</v>
      </c>
      <c r="O139" s="17">
        <v>0.12894584276201701</v>
      </c>
      <c r="P139" s="17">
        <v>7.5412916296173402E-2</v>
      </c>
      <c r="Q139" s="17">
        <v>6.0305021521603101E-2</v>
      </c>
      <c r="R139" s="17"/>
      <c r="S139" s="17">
        <v>0.16148447883591399</v>
      </c>
      <c r="T139" s="17">
        <v>0.100603750097377</v>
      </c>
      <c r="U139" s="17">
        <v>0.122759885599968</v>
      </c>
      <c r="V139" s="17">
        <v>4.4113225801251599E-2</v>
      </c>
      <c r="W139" s="17">
        <v>6.5465039592969704E-2</v>
      </c>
      <c r="X139" s="17">
        <v>6.8170910186932498E-2</v>
      </c>
      <c r="Y139" s="17">
        <v>9.5022340220019902E-2</v>
      </c>
      <c r="Z139" s="17">
        <v>7.8611192783803699E-2</v>
      </c>
      <c r="AA139" s="17">
        <v>0.15073008241751601</v>
      </c>
      <c r="AB139" s="17">
        <v>9.2615268694801495E-2</v>
      </c>
      <c r="AC139" s="17">
        <v>9.9571571848050405E-2</v>
      </c>
      <c r="AD139" s="17">
        <v>0.24114845006599001</v>
      </c>
      <c r="AE139" s="17"/>
      <c r="AF139" s="17">
        <v>0.103542349384437</v>
      </c>
      <c r="AG139" s="17">
        <v>0.13151724910846199</v>
      </c>
      <c r="AH139" s="17">
        <v>9.6509959154858799E-2</v>
      </c>
      <c r="AI139" s="17"/>
      <c r="AJ139" s="17">
        <v>0.122397314169505</v>
      </c>
      <c r="AK139" s="17">
        <v>0.12472929872899401</v>
      </c>
      <c r="AL139" s="17">
        <v>0.17435248584625801</v>
      </c>
      <c r="AM139" s="17">
        <v>0.108957574389491</v>
      </c>
      <c r="AN139" s="17">
        <v>7.4248887892482796E-2</v>
      </c>
      <c r="AO139" s="17"/>
      <c r="AP139" s="17">
        <v>0.11224593504748399</v>
      </c>
      <c r="AQ139" s="17">
        <v>0.126744834381077</v>
      </c>
      <c r="AR139" s="17">
        <v>0.21650272356011299</v>
      </c>
      <c r="AS139" s="17">
        <v>8.0461607730083498E-2</v>
      </c>
      <c r="AT139" s="17">
        <v>3.5914267490765803E-2</v>
      </c>
      <c r="AU139" s="17"/>
      <c r="AV139" s="17">
        <v>0.102727876160266</v>
      </c>
      <c r="AW139" s="17">
        <v>7.1100612418515896E-2</v>
      </c>
      <c r="AX139" s="17">
        <v>0.113983663713254</v>
      </c>
      <c r="AY139" s="17">
        <v>0.177035953955025</v>
      </c>
      <c r="AZ139" s="17">
        <v>0.21931759214638599</v>
      </c>
    </row>
    <row r="140" spans="2:52">
      <c r="B140" t="s">
        <v>113</v>
      </c>
      <c r="C140" s="17">
        <v>0.280541990248458</v>
      </c>
      <c r="D140" s="17">
        <v>0.30261093042994702</v>
      </c>
      <c r="E140" s="17">
        <v>0.257341184939054</v>
      </c>
      <c r="F140" s="17"/>
      <c r="G140" s="17">
        <v>0.312645752016803</v>
      </c>
      <c r="H140" s="17">
        <v>0.29353375157481298</v>
      </c>
      <c r="I140" s="17">
        <v>0.30044611149234501</v>
      </c>
      <c r="J140" s="17">
        <v>0.28181513596215502</v>
      </c>
      <c r="K140" s="17">
        <v>0.24781324552655301</v>
      </c>
      <c r="L140" s="17">
        <v>0.25117361257017301</v>
      </c>
      <c r="M140" s="17"/>
      <c r="N140" s="17">
        <v>0.31237959766930301</v>
      </c>
      <c r="O140" s="17">
        <v>0.27904823589646799</v>
      </c>
      <c r="P140" s="17">
        <v>0.290801373949022</v>
      </c>
      <c r="Q140" s="17">
        <v>0.239058896928659</v>
      </c>
      <c r="R140" s="17"/>
      <c r="S140" s="17">
        <v>0.23996983563268501</v>
      </c>
      <c r="T140" s="17">
        <v>0.24536499993105501</v>
      </c>
      <c r="U140" s="17">
        <v>0.26139723584473801</v>
      </c>
      <c r="V140" s="17">
        <v>0.30715621657340197</v>
      </c>
      <c r="W140" s="17">
        <v>0.35027904044163399</v>
      </c>
      <c r="X140" s="17">
        <v>0.28993850276855898</v>
      </c>
      <c r="Y140" s="17">
        <v>0.28635625215198801</v>
      </c>
      <c r="Z140" s="17">
        <v>0.231325537920059</v>
      </c>
      <c r="AA140" s="17">
        <v>0.28737961746891599</v>
      </c>
      <c r="AB140" s="17">
        <v>0.27135455114794699</v>
      </c>
      <c r="AC140" s="17">
        <v>0.33013393129954899</v>
      </c>
      <c r="AD140" s="17">
        <v>0.38673505613654402</v>
      </c>
      <c r="AE140" s="17"/>
      <c r="AF140" s="17">
        <v>0.24619988580218899</v>
      </c>
      <c r="AG140" s="17">
        <v>0.29517254146224797</v>
      </c>
      <c r="AH140" s="17">
        <v>0.27419036657448698</v>
      </c>
      <c r="AI140" s="17"/>
      <c r="AJ140" s="17">
        <v>0.243292382673816</v>
      </c>
      <c r="AK140" s="17">
        <v>0.30900957432263398</v>
      </c>
      <c r="AL140" s="17">
        <v>0.257797972786312</v>
      </c>
      <c r="AM140" s="17">
        <v>0</v>
      </c>
      <c r="AN140" s="17">
        <v>0.28727029243135099</v>
      </c>
      <c r="AO140" s="17"/>
      <c r="AP140" s="17">
        <v>0.21713005430565699</v>
      </c>
      <c r="AQ140" s="17">
        <v>0.34587476862815097</v>
      </c>
      <c r="AR140" s="17">
        <v>0.25001052923307199</v>
      </c>
      <c r="AS140" s="17">
        <v>0.23053107193205299</v>
      </c>
      <c r="AT140" s="17">
        <v>0.239687468561991</v>
      </c>
      <c r="AU140" s="17"/>
      <c r="AV140" s="17">
        <v>0.23987173285159299</v>
      </c>
      <c r="AW140" s="17">
        <v>0.28105223420417702</v>
      </c>
      <c r="AX140" s="17">
        <v>0.291077712371069</v>
      </c>
      <c r="AY140" s="17">
        <v>0.37250743201988801</v>
      </c>
      <c r="AZ140" s="17">
        <v>0.40512875112894098</v>
      </c>
    </row>
    <row r="141" spans="2:52">
      <c r="B141" t="s">
        <v>114</v>
      </c>
      <c r="C141" s="17">
        <v>0.28157019198921501</v>
      </c>
      <c r="D141" s="17">
        <v>0.23570343306729899</v>
      </c>
      <c r="E141" s="17">
        <v>0.32711459555952699</v>
      </c>
      <c r="F141" s="17"/>
      <c r="G141" s="17">
        <v>0.27584727396547798</v>
      </c>
      <c r="H141" s="17">
        <v>0.223305276417399</v>
      </c>
      <c r="I141" s="17">
        <v>0.26339909374991</v>
      </c>
      <c r="J141" s="17">
        <v>0.299342835311317</v>
      </c>
      <c r="K141" s="17">
        <v>0.31503483666062299</v>
      </c>
      <c r="L141" s="17">
        <v>0.314382462887981</v>
      </c>
      <c r="M141" s="17"/>
      <c r="N141" s="17">
        <v>0.27661652762011701</v>
      </c>
      <c r="O141" s="17">
        <v>0.27265313823861398</v>
      </c>
      <c r="P141" s="17">
        <v>0.23389084696815601</v>
      </c>
      <c r="Q141" s="17">
        <v>0.34131213152343198</v>
      </c>
      <c r="R141" s="17"/>
      <c r="S141" s="17">
        <v>0.29536295335901602</v>
      </c>
      <c r="T141" s="17">
        <v>0.29175240971127198</v>
      </c>
      <c r="U141" s="17">
        <v>0.30414403933491901</v>
      </c>
      <c r="V141" s="17">
        <v>0.29361496393340503</v>
      </c>
      <c r="W141" s="17">
        <v>0.24774553862347101</v>
      </c>
      <c r="X141" s="17">
        <v>0.27575970394530802</v>
      </c>
      <c r="Y141" s="17">
        <v>0.27025530715003698</v>
      </c>
      <c r="Z141" s="17">
        <v>0.397219731908736</v>
      </c>
      <c r="AA141" s="17">
        <v>0.259312079359037</v>
      </c>
      <c r="AB141" s="17">
        <v>0.24426401607789</v>
      </c>
      <c r="AC141" s="17">
        <v>0.325568692195425</v>
      </c>
      <c r="AD141" s="17">
        <v>0.142969342675801</v>
      </c>
      <c r="AE141" s="17"/>
      <c r="AF141" s="17">
        <v>0.25983325260485102</v>
      </c>
      <c r="AG141" s="17">
        <v>0.27457722980979599</v>
      </c>
      <c r="AH141" s="17">
        <v>0.329783228161107</v>
      </c>
      <c r="AI141" s="17"/>
      <c r="AJ141" s="17">
        <v>0.25712737159103999</v>
      </c>
      <c r="AK141" s="17">
        <v>0.28287987331977299</v>
      </c>
      <c r="AL141" s="17">
        <v>0.30278654599466598</v>
      </c>
      <c r="AM141" s="17">
        <v>0.14430880330920601</v>
      </c>
      <c r="AN141" s="17">
        <v>0.31369345127524301</v>
      </c>
      <c r="AO141" s="17"/>
      <c r="AP141" s="17">
        <v>0.26559525618886698</v>
      </c>
      <c r="AQ141" s="17">
        <v>0.26559046674588899</v>
      </c>
      <c r="AR141" s="17">
        <v>0.26700990773898298</v>
      </c>
      <c r="AS141" s="17">
        <v>0.218348984245989</v>
      </c>
      <c r="AT141" s="17">
        <v>0.42961859810868502</v>
      </c>
      <c r="AU141" s="17"/>
      <c r="AV141" s="17">
        <v>0.27785212398416498</v>
      </c>
      <c r="AW141" s="17">
        <v>0.33381743644462403</v>
      </c>
      <c r="AX141" s="17">
        <v>0.25482494472525302</v>
      </c>
      <c r="AY141" s="17">
        <v>0.24822477711041099</v>
      </c>
      <c r="AZ141" s="17">
        <v>7.0696338458731703E-2</v>
      </c>
    </row>
    <row r="142" spans="2:52">
      <c r="B142" t="s">
        <v>115</v>
      </c>
      <c r="C142" s="17">
        <v>0.235221615287217</v>
      </c>
      <c r="D142" s="17">
        <v>0.23321107694294699</v>
      </c>
      <c r="E142" s="17">
        <v>0.23863245181416401</v>
      </c>
      <c r="F142" s="17"/>
      <c r="G142" s="17">
        <v>0.27282008476486902</v>
      </c>
      <c r="H142" s="17">
        <v>0.30173551980154301</v>
      </c>
      <c r="I142" s="17">
        <v>0.26570957569182202</v>
      </c>
      <c r="J142" s="17">
        <v>0.23132334250278899</v>
      </c>
      <c r="K142" s="17">
        <v>0.17731903105389399</v>
      </c>
      <c r="L142" s="17">
        <v>0.168373597630945</v>
      </c>
      <c r="M142" s="17"/>
      <c r="N142" s="17">
        <v>0.161717520244365</v>
      </c>
      <c r="O142" s="17">
        <v>0.22741453432244699</v>
      </c>
      <c r="P142" s="17">
        <v>0.306893639910713</v>
      </c>
      <c r="Q142" s="17">
        <v>0.25407072650694901</v>
      </c>
      <c r="R142" s="17"/>
      <c r="S142" s="17">
        <v>0.25650666892423601</v>
      </c>
      <c r="T142" s="17">
        <v>0.232032935146497</v>
      </c>
      <c r="U142" s="17">
        <v>0.24023192561422299</v>
      </c>
      <c r="V142" s="17">
        <v>0.22407306131438301</v>
      </c>
      <c r="W142" s="17">
        <v>0.182733974978212</v>
      </c>
      <c r="X142" s="17">
        <v>0.22096602784991301</v>
      </c>
      <c r="Y142" s="17">
        <v>0.26764764841809602</v>
      </c>
      <c r="Z142" s="17">
        <v>0.25011589573491699</v>
      </c>
      <c r="AA142" s="17">
        <v>0.218346346441013</v>
      </c>
      <c r="AB142" s="17">
        <v>0.31665515756724899</v>
      </c>
      <c r="AC142" s="17">
        <v>0.16077858030591499</v>
      </c>
      <c r="AD142" s="17">
        <v>0.18344765929959</v>
      </c>
      <c r="AE142" s="17"/>
      <c r="AF142" s="17">
        <v>0.25607436402106099</v>
      </c>
      <c r="AG142" s="17">
        <v>0.231605463500209</v>
      </c>
      <c r="AH142" s="17">
        <v>0.203979886397013</v>
      </c>
      <c r="AI142" s="17"/>
      <c r="AJ142" s="17">
        <v>0.24484357398884199</v>
      </c>
      <c r="AK142" s="17">
        <v>0.22216314663699599</v>
      </c>
      <c r="AL142" s="17">
        <v>0.21026487209516501</v>
      </c>
      <c r="AM142" s="17">
        <v>0.507341591019417</v>
      </c>
      <c r="AN142" s="17">
        <v>0.20826962992512599</v>
      </c>
      <c r="AO142" s="17"/>
      <c r="AP142" s="17">
        <v>0.24292074540022801</v>
      </c>
      <c r="AQ142" s="17">
        <v>0.21111914092196099</v>
      </c>
      <c r="AR142" s="17">
        <v>0.23076379257238699</v>
      </c>
      <c r="AS142" s="17">
        <v>0.30449570577264901</v>
      </c>
      <c r="AT142" s="17">
        <v>0.196961194767826</v>
      </c>
      <c r="AU142" s="17"/>
      <c r="AV142" s="17">
        <v>0.25217455357909402</v>
      </c>
      <c r="AW142" s="17">
        <v>0.224119664303112</v>
      </c>
      <c r="AX142" s="17">
        <v>0.272077272661084</v>
      </c>
      <c r="AY142" s="17">
        <v>0.16345322161286799</v>
      </c>
      <c r="AZ142" s="17">
        <v>0.181238331739251</v>
      </c>
    </row>
    <row r="143" spans="2:52">
      <c r="B143" t="s">
        <v>116</v>
      </c>
      <c r="C143" s="17">
        <v>9.5699005385743593E-2</v>
      </c>
      <c r="D143" s="17">
        <v>9.9003399936997596E-2</v>
      </c>
      <c r="E143" s="17">
        <v>9.2791796151324005E-2</v>
      </c>
      <c r="F143" s="17"/>
      <c r="G143" s="17">
        <v>7.2390812370263596E-2</v>
      </c>
      <c r="H143" s="17">
        <v>5.6578464089973503E-2</v>
      </c>
      <c r="I143" s="17">
        <v>5.0735060783759799E-2</v>
      </c>
      <c r="J143" s="17">
        <v>9.94444659251911E-2</v>
      </c>
      <c r="K143" s="17">
        <v>0.17432642746451199</v>
      </c>
      <c r="L143" s="17">
        <v>0.12956752712869399</v>
      </c>
      <c r="M143" s="17"/>
      <c r="N143" s="17">
        <v>9.4715028577058505E-2</v>
      </c>
      <c r="O143" s="17">
        <v>9.1938248780454507E-2</v>
      </c>
      <c r="P143" s="17">
        <v>9.3001222875935097E-2</v>
      </c>
      <c r="Q143" s="17">
        <v>0.10525322351935699</v>
      </c>
      <c r="R143" s="17"/>
      <c r="S143" s="17">
        <v>4.6676063248149199E-2</v>
      </c>
      <c r="T143" s="17">
        <v>0.13024590511379899</v>
      </c>
      <c r="U143" s="17">
        <v>7.1466913606150997E-2</v>
      </c>
      <c r="V143" s="17">
        <v>0.131042532377558</v>
      </c>
      <c r="W143" s="17">
        <v>0.15377640636371201</v>
      </c>
      <c r="X143" s="17">
        <v>0.14516485524928799</v>
      </c>
      <c r="Y143" s="17">
        <v>8.0718452059859905E-2</v>
      </c>
      <c r="Z143" s="17">
        <v>4.2727641652484799E-2</v>
      </c>
      <c r="AA143" s="17">
        <v>8.4231874313518695E-2</v>
      </c>
      <c r="AB143" s="17">
        <v>7.5111006512112E-2</v>
      </c>
      <c r="AC143" s="17">
        <v>8.3947224351060404E-2</v>
      </c>
      <c r="AD143" s="17">
        <v>4.5699491822074598E-2</v>
      </c>
      <c r="AE143" s="17"/>
      <c r="AF143" s="17">
        <v>0.13435014818746099</v>
      </c>
      <c r="AG143" s="17">
        <v>6.7127516119286301E-2</v>
      </c>
      <c r="AH143" s="17">
        <v>9.55365597125334E-2</v>
      </c>
      <c r="AI143" s="17"/>
      <c r="AJ143" s="17">
        <v>0.13233935757679599</v>
      </c>
      <c r="AK143" s="17">
        <v>6.1218106991603197E-2</v>
      </c>
      <c r="AL143" s="17">
        <v>5.4798123277598698E-2</v>
      </c>
      <c r="AM143" s="17">
        <v>0.23939203128188699</v>
      </c>
      <c r="AN143" s="17">
        <v>0.11651773847579699</v>
      </c>
      <c r="AO143" s="17"/>
      <c r="AP143" s="17">
        <v>0.16210800905776401</v>
      </c>
      <c r="AQ143" s="17">
        <v>5.0670789322923002E-2</v>
      </c>
      <c r="AR143" s="17">
        <v>3.5713046895445598E-2</v>
      </c>
      <c r="AS143" s="17">
        <v>0.16616263031922501</v>
      </c>
      <c r="AT143" s="17">
        <v>9.7818471070731897E-2</v>
      </c>
      <c r="AU143" s="17"/>
      <c r="AV143" s="17">
        <v>0.12737371342488199</v>
      </c>
      <c r="AW143" s="17">
        <v>8.9910052629571094E-2</v>
      </c>
      <c r="AX143" s="17">
        <v>6.8036406529340204E-2</v>
      </c>
      <c r="AY143" s="17">
        <v>3.87786153018089E-2</v>
      </c>
      <c r="AZ143" s="17">
        <v>0.12361898652669</v>
      </c>
    </row>
    <row r="144" spans="2:52">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2:52">
      <c r="B145" s="6" t="s">
        <v>119</v>
      </c>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2:52">
      <c r="B146" s="24" t="s">
        <v>16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2:52">
      <c r="B147" t="s">
        <v>112</v>
      </c>
      <c r="C147" s="17">
        <v>0.165982223803775</v>
      </c>
      <c r="D147" s="17">
        <v>0.193246084353659</v>
      </c>
      <c r="E147" s="17">
        <v>0.13850611170360499</v>
      </c>
      <c r="F147" s="17"/>
      <c r="G147" s="17">
        <v>0.11897833148713401</v>
      </c>
      <c r="H147" s="17">
        <v>0.14884033773900099</v>
      </c>
      <c r="I147" s="17">
        <v>0.114515638198362</v>
      </c>
      <c r="J147" s="17">
        <v>0.17885041940961199</v>
      </c>
      <c r="K147" s="17">
        <v>0.19558762878284999</v>
      </c>
      <c r="L147" s="17">
        <v>0.22618679912924899</v>
      </c>
      <c r="M147" s="17"/>
      <c r="N147" s="17">
        <v>0.177895815788879</v>
      </c>
      <c r="O147" s="17">
        <v>0.18017431600237099</v>
      </c>
      <c r="P147" s="17">
        <v>0.16268760694996701</v>
      </c>
      <c r="Q147" s="17">
        <v>0.13957043074966199</v>
      </c>
      <c r="R147" s="17"/>
      <c r="S147" s="17">
        <v>0.18420337437027401</v>
      </c>
      <c r="T147" s="17">
        <v>0.21391393897518701</v>
      </c>
      <c r="U147" s="17">
        <v>0.125699714082464</v>
      </c>
      <c r="V147" s="17">
        <v>0.18182553543253799</v>
      </c>
      <c r="W147" s="17">
        <v>0.115002303736998</v>
      </c>
      <c r="X147" s="17">
        <v>0.13984551891677499</v>
      </c>
      <c r="Y147" s="17">
        <v>0.11824532145833599</v>
      </c>
      <c r="Z147" s="17">
        <v>0.108206388316524</v>
      </c>
      <c r="AA147" s="17">
        <v>0.19888774442144999</v>
      </c>
      <c r="AB147" s="17">
        <v>0.11707686524395</v>
      </c>
      <c r="AC147" s="17">
        <v>0.19101891518334199</v>
      </c>
      <c r="AD147" s="17">
        <v>0.29854570318544499</v>
      </c>
      <c r="AE147" s="17"/>
      <c r="AF147" s="17">
        <v>0.191769643476639</v>
      </c>
      <c r="AG147" s="17">
        <v>0.15873711265378801</v>
      </c>
      <c r="AH147" s="17">
        <v>0.149709871912556</v>
      </c>
      <c r="AI147" s="17"/>
      <c r="AJ147" s="17">
        <v>0.18978460738672301</v>
      </c>
      <c r="AK147" s="17">
        <v>0.185658937987634</v>
      </c>
      <c r="AL147" s="17">
        <v>0.13000756020795201</v>
      </c>
      <c r="AM147" s="17">
        <v>0</v>
      </c>
      <c r="AN147" s="17">
        <v>0.147778556337259</v>
      </c>
      <c r="AO147" s="17"/>
      <c r="AP147" s="17">
        <v>0.165139399131635</v>
      </c>
      <c r="AQ147" s="17">
        <v>0.18777689116507901</v>
      </c>
      <c r="AR147" s="17">
        <v>0.14154365352204601</v>
      </c>
      <c r="AS147" s="17">
        <v>0.1774737843401</v>
      </c>
      <c r="AT147" s="17">
        <v>0.140299188658698</v>
      </c>
      <c r="AU147" s="17"/>
      <c r="AV147" s="17">
        <v>0.20037500099512701</v>
      </c>
      <c r="AW147" s="17">
        <v>0.13888213696846399</v>
      </c>
      <c r="AX147" s="17">
        <v>0.13535182673603699</v>
      </c>
      <c r="AY147" s="17">
        <v>0.175395698886881</v>
      </c>
      <c r="AZ147" s="17">
        <v>0.47564479262812898</v>
      </c>
    </row>
    <row r="148" spans="2:52">
      <c r="B148" t="s">
        <v>113</v>
      </c>
      <c r="C148" s="17">
        <v>0.37879368503250499</v>
      </c>
      <c r="D148" s="17">
        <v>0.40200985925928601</v>
      </c>
      <c r="E148" s="17">
        <v>0.35494739105769701</v>
      </c>
      <c r="F148" s="17"/>
      <c r="G148" s="17">
        <v>0.41513685794010702</v>
      </c>
      <c r="H148" s="17">
        <v>0.41916723351323298</v>
      </c>
      <c r="I148" s="17">
        <v>0.43839869072732901</v>
      </c>
      <c r="J148" s="17">
        <v>0.27561805517452298</v>
      </c>
      <c r="K148" s="17">
        <v>0.34460323228389</v>
      </c>
      <c r="L148" s="17">
        <v>0.37393057856133899</v>
      </c>
      <c r="M148" s="17"/>
      <c r="N148" s="17">
        <v>0.36907658826601802</v>
      </c>
      <c r="O148" s="17">
        <v>0.396272547821651</v>
      </c>
      <c r="P148" s="17">
        <v>0.384222080851151</v>
      </c>
      <c r="Q148" s="17">
        <v>0.36083591367191198</v>
      </c>
      <c r="R148" s="17"/>
      <c r="S148" s="17">
        <v>0.38842325158107099</v>
      </c>
      <c r="T148" s="17">
        <v>0.30155226072019797</v>
      </c>
      <c r="U148" s="17">
        <v>0.43991411026990002</v>
      </c>
      <c r="V148" s="17">
        <v>0.37300159985457199</v>
      </c>
      <c r="W148" s="17">
        <v>0.31365441124323501</v>
      </c>
      <c r="X148" s="17">
        <v>0.39765474839133302</v>
      </c>
      <c r="Y148" s="17">
        <v>0.35875517734627699</v>
      </c>
      <c r="Z148" s="17">
        <v>0.276323281251935</v>
      </c>
      <c r="AA148" s="17">
        <v>0.39512783899368797</v>
      </c>
      <c r="AB148" s="17">
        <v>0.399935648701785</v>
      </c>
      <c r="AC148" s="17">
        <v>0.54890895222379199</v>
      </c>
      <c r="AD148" s="17">
        <v>0.45250789042826201</v>
      </c>
      <c r="AE148" s="17"/>
      <c r="AF148" s="17">
        <v>0.35038805758965502</v>
      </c>
      <c r="AG148" s="17">
        <v>0.41433642875274601</v>
      </c>
      <c r="AH148" s="17">
        <v>0.34015502917627899</v>
      </c>
      <c r="AI148" s="17"/>
      <c r="AJ148" s="17">
        <v>0.37267653085671698</v>
      </c>
      <c r="AK148" s="17">
        <v>0.42684500160191802</v>
      </c>
      <c r="AL148" s="17">
        <v>0.28741300062272102</v>
      </c>
      <c r="AM148" s="17">
        <v>0.25637725351079899</v>
      </c>
      <c r="AN148" s="17">
        <v>0.329133747493836</v>
      </c>
      <c r="AO148" s="17"/>
      <c r="AP148" s="17">
        <v>0.326400809471459</v>
      </c>
      <c r="AQ148" s="17">
        <v>0.45480337528229697</v>
      </c>
      <c r="AR148" s="17">
        <v>0.35017673819631001</v>
      </c>
      <c r="AS148" s="17">
        <v>0.31675018337844102</v>
      </c>
      <c r="AT148" s="17">
        <v>0.29518258424805499</v>
      </c>
      <c r="AU148" s="17"/>
      <c r="AV148" s="17">
        <v>0.35082996190128002</v>
      </c>
      <c r="AW148" s="17">
        <v>0.39981140540819599</v>
      </c>
      <c r="AX148" s="17">
        <v>0.39495590077675702</v>
      </c>
      <c r="AY148" s="17">
        <v>0.37657898707788001</v>
      </c>
      <c r="AZ148" s="17">
        <v>0.10922805018338599</v>
      </c>
    </row>
    <row r="149" spans="2:52">
      <c r="B149" t="s">
        <v>114</v>
      </c>
      <c r="C149" s="17">
        <v>0.25254495925706999</v>
      </c>
      <c r="D149" s="17">
        <v>0.218181287706366</v>
      </c>
      <c r="E149" s="17">
        <v>0.28781605817475597</v>
      </c>
      <c r="F149" s="17"/>
      <c r="G149" s="17">
        <v>0.24395404098409501</v>
      </c>
      <c r="H149" s="17">
        <v>0.24241542187128401</v>
      </c>
      <c r="I149" s="17">
        <v>0.25534488299307401</v>
      </c>
      <c r="J149" s="17">
        <v>0.32147955111424498</v>
      </c>
      <c r="K149" s="17">
        <v>0.267339300606735</v>
      </c>
      <c r="L149" s="17">
        <v>0.20019596847443699</v>
      </c>
      <c r="M149" s="17"/>
      <c r="N149" s="17">
        <v>0.26356638609851302</v>
      </c>
      <c r="O149" s="17">
        <v>0.20818527364036499</v>
      </c>
      <c r="P149" s="17">
        <v>0.238447662285938</v>
      </c>
      <c r="Q149" s="17">
        <v>0.30262064246388598</v>
      </c>
      <c r="R149" s="17"/>
      <c r="S149" s="17">
        <v>0.18557887156588301</v>
      </c>
      <c r="T149" s="17">
        <v>0.27679532427988002</v>
      </c>
      <c r="U149" s="17">
        <v>0.25753090814062102</v>
      </c>
      <c r="V149" s="17">
        <v>0.292106083628413</v>
      </c>
      <c r="W149" s="17">
        <v>0.26137580278404599</v>
      </c>
      <c r="X149" s="17">
        <v>0.19723492292698</v>
      </c>
      <c r="Y149" s="17">
        <v>0.30505557939715899</v>
      </c>
      <c r="Z149" s="17">
        <v>0.42100992197387399</v>
      </c>
      <c r="AA149" s="17">
        <v>0.23894412340986401</v>
      </c>
      <c r="AB149" s="17">
        <v>0.26442448782364902</v>
      </c>
      <c r="AC149" s="17">
        <v>0.17853625416489199</v>
      </c>
      <c r="AD149" s="17">
        <v>0.17906173732493899</v>
      </c>
      <c r="AE149" s="17"/>
      <c r="AF149" s="17">
        <v>0.214282824407523</v>
      </c>
      <c r="AG149" s="17">
        <v>0.24091060979505699</v>
      </c>
      <c r="AH149" s="17">
        <v>0.337477430458334</v>
      </c>
      <c r="AI149" s="17"/>
      <c r="AJ149" s="17">
        <v>0.18951608960222599</v>
      </c>
      <c r="AK149" s="17">
        <v>0.211289217677392</v>
      </c>
      <c r="AL149" s="17">
        <v>0.40061322236831298</v>
      </c>
      <c r="AM149" s="17">
        <v>0.33643798174832301</v>
      </c>
      <c r="AN149" s="17">
        <v>0.37541789907005102</v>
      </c>
      <c r="AO149" s="17"/>
      <c r="AP149" s="17">
        <v>0.17998852258890799</v>
      </c>
      <c r="AQ149" s="17">
        <v>0.18725143090711199</v>
      </c>
      <c r="AR149" s="17">
        <v>0.31680228946836803</v>
      </c>
      <c r="AS149" s="17">
        <v>0.26807442717885499</v>
      </c>
      <c r="AT149" s="17">
        <v>0.48203856793076999</v>
      </c>
      <c r="AU149" s="17"/>
      <c r="AV149" s="17">
        <v>0.28395659111855998</v>
      </c>
      <c r="AW149" s="17">
        <v>0.268771020578221</v>
      </c>
      <c r="AX149" s="17">
        <v>0.23286559332950399</v>
      </c>
      <c r="AY149" s="17">
        <v>0.19845713410588101</v>
      </c>
      <c r="AZ149" s="17">
        <v>0.18789427294737801</v>
      </c>
    </row>
    <row r="150" spans="2:52">
      <c r="B150" t="s">
        <v>115</v>
      </c>
      <c r="C150" s="17">
        <v>0.15273023528569599</v>
      </c>
      <c r="D150" s="17">
        <v>0.13445541721724799</v>
      </c>
      <c r="E150" s="17">
        <v>0.17075084447546399</v>
      </c>
      <c r="F150" s="17"/>
      <c r="G150" s="17">
        <v>0.202694528061822</v>
      </c>
      <c r="H150" s="17">
        <v>0.16331236655206</v>
      </c>
      <c r="I150" s="17">
        <v>0.14621806950510399</v>
      </c>
      <c r="J150" s="17">
        <v>0.14189600799648</v>
      </c>
      <c r="K150" s="17">
        <v>0.14726769204902301</v>
      </c>
      <c r="L150" s="17">
        <v>0.12851817721566899</v>
      </c>
      <c r="M150" s="17"/>
      <c r="N150" s="17">
        <v>0.13163882307841099</v>
      </c>
      <c r="O150" s="17">
        <v>0.15330690237786501</v>
      </c>
      <c r="P150" s="17">
        <v>0.174398754279292</v>
      </c>
      <c r="Q150" s="17">
        <v>0.15933746581918701</v>
      </c>
      <c r="R150" s="17"/>
      <c r="S150" s="17">
        <v>0.204420087627772</v>
      </c>
      <c r="T150" s="17">
        <v>0.14670215564428199</v>
      </c>
      <c r="U150" s="17">
        <v>0.12557729292284001</v>
      </c>
      <c r="V150" s="17">
        <v>0.12442380856256401</v>
      </c>
      <c r="W150" s="17">
        <v>0.26798159045373798</v>
      </c>
      <c r="X150" s="17">
        <v>0.17247626128851301</v>
      </c>
      <c r="Y150" s="17">
        <v>0.16289728483057</v>
      </c>
      <c r="Z150" s="17">
        <v>0.128182543858648</v>
      </c>
      <c r="AA150" s="17">
        <v>0.12634745845842299</v>
      </c>
      <c r="AB150" s="17">
        <v>0.162439306701435</v>
      </c>
      <c r="AC150" s="17">
        <v>8.1535878427973801E-2</v>
      </c>
      <c r="AD150" s="17">
        <v>0</v>
      </c>
      <c r="AE150" s="17"/>
      <c r="AF150" s="17">
        <v>0.17647008949120299</v>
      </c>
      <c r="AG150" s="17">
        <v>0.13899859049763499</v>
      </c>
      <c r="AH150" s="17">
        <v>0.13124439350904399</v>
      </c>
      <c r="AI150" s="17"/>
      <c r="AJ150" s="17">
        <v>0.158975032532544</v>
      </c>
      <c r="AK150" s="17">
        <v>0.14355354325355199</v>
      </c>
      <c r="AL150" s="17">
        <v>0.153795195053468</v>
      </c>
      <c r="AM150" s="17">
        <v>0.28058873496289899</v>
      </c>
      <c r="AN150" s="17">
        <v>0.110078117381681</v>
      </c>
      <c r="AO150" s="17"/>
      <c r="AP150" s="17">
        <v>0.21889693287379</v>
      </c>
      <c r="AQ150" s="17">
        <v>0.153920621488465</v>
      </c>
      <c r="AR150" s="17">
        <v>0.115609947426718</v>
      </c>
      <c r="AS150" s="17">
        <v>0.120958433849465</v>
      </c>
      <c r="AT150" s="17">
        <v>8.2479659162476196E-2</v>
      </c>
      <c r="AU150" s="17"/>
      <c r="AV150" s="17">
        <v>0.11572093103191999</v>
      </c>
      <c r="AW150" s="17">
        <v>0.15698274620948199</v>
      </c>
      <c r="AX150" s="17">
        <v>0.186396171385598</v>
      </c>
      <c r="AY150" s="17">
        <v>0.186711411149457</v>
      </c>
      <c r="AZ150" s="17">
        <v>0.14009719863195799</v>
      </c>
    </row>
    <row r="151" spans="2:52">
      <c r="B151" t="s">
        <v>116</v>
      </c>
      <c r="C151" s="17">
        <v>4.99488966209546E-2</v>
      </c>
      <c r="D151" s="17">
        <v>5.2107351463440803E-2</v>
      </c>
      <c r="E151" s="17">
        <v>4.7979594588478003E-2</v>
      </c>
      <c r="F151" s="17"/>
      <c r="G151" s="17">
        <v>1.9236241526843501E-2</v>
      </c>
      <c r="H151" s="17">
        <v>2.62646403244222E-2</v>
      </c>
      <c r="I151" s="17">
        <v>4.5522718576130702E-2</v>
      </c>
      <c r="J151" s="17">
        <v>8.2155966305139397E-2</v>
      </c>
      <c r="K151" s="17">
        <v>4.52021462775015E-2</v>
      </c>
      <c r="L151" s="17">
        <v>7.1168476619307003E-2</v>
      </c>
      <c r="M151" s="17"/>
      <c r="N151" s="17">
        <v>5.7822386768179003E-2</v>
      </c>
      <c r="O151" s="17">
        <v>6.2060960157747903E-2</v>
      </c>
      <c r="P151" s="17">
        <v>4.0243895633652202E-2</v>
      </c>
      <c r="Q151" s="17">
        <v>3.7635547295353997E-2</v>
      </c>
      <c r="R151" s="17"/>
      <c r="S151" s="17">
        <v>3.7374414855000197E-2</v>
      </c>
      <c r="T151" s="17">
        <v>6.1036320380452098E-2</v>
      </c>
      <c r="U151" s="17">
        <v>5.1277974584174997E-2</v>
      </c>
      <c r="V151" s="17">
        <v>2.8642972521912499E-2</v>
      </c>
      <c r="W151" s="17">
        <v>4.19858917819836E-2</v>
      </c>
      <c r="X151" s="17">
        <v>9.2788548476399502E-2</v>
      </c>
      <c r="Y151" s="17">
        <v>5.5046636967657499E-2</v>
      </c>
      <c r="Z151" s="17">
        <v>6.6277864599019007E-2</v>
      </c>
      <c r="AA151" s="17">
        <v>4.0692834716575699E-2</v>
      </c>
      <c r="AB151" s="17">
        <v>5.6123691529180099E-2</v>
      </c>
      <c r="AC151" s="17">
        <v>0</v>
      </c>
      <c r="AD151" s="17">
        <v>6.9884669061353794E-2</v>
      </c>
      <c r="AE151" s="17"/>
      <c r="AF151" s="17">
        <v>6.7089385034979701E-2</v>
      </c>
      <c r="AG151" s="17">
        <v>4.7017258300773801E-2</v>
      </c>
      <c r="AH151" s="17">
        <v>4.1413274943786701E-2</v>
      </c>
      <c r="AI151" s="17"/>
      <c r="AJ151" s="17">
        <v>8.9047739621789301E-2</v>
      </c>
      <c r="AK151" s="17">
        <v>3.2653299479502698E-2</v>
      </c>
      <c r="AL151" s="17">
        <v>2.8171021747545599E-2</v>
      </c>
      <c r="AM151" s="17">
        <v>0.12659602977797901</v>
      </c>
      <c r="AN151" s="17">
        <v>3.7591679717174198E-2</v>
      </c>
      <c r="AO151" s="17"/>
      <c r="AP151" s="17">
        <v>0.109574335934207</v>
      </c>
      <c r="AQ151" s="17">
        <v>1.62476811570463E-2</v>
      </c>
      <c r="AR151" s="17">
        <v>7.5867371386558594E-2</v>
      </c>
      <c r="AS151" s="17">
        <v>0.116743171253139</v>
      </c>
      <c r="AT151" s="17">
        <v>0</v>
      </c>
      <c r="AU151" s="17"/>
      <c r="AV151" s="17">
        <v>4.9117514953113103E-2</v>
      </c>
      <c r="AW151" s="17">
        <v>3.5552690835636599E-2</v>
      </c>
      <c r="AX151" s="17">
        <v>5.04305077721032E-2</v>
      </c>
      <c r="AY151" s="17">
        <v>6.2856768779901095E-2</v>
      </c>
      <c r="AZ151" s="17">
        <v>8.7135685609148195E-2</v>
      </c>
    </row>
    <row r="152" spans="2:52">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2:52">
      <c r="B153" s="6" t="s">
        <v>120</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2:52">
      <c r="B154" s="24" t="s">
        <v>16</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2:52">
      <c r="B155" t="s">
        <v>112</v>
      </c>
      <c r="C155" s="17">
        <v>7.6862038843372907E-2</v>
      </c>
      <c r="D155" s="17">
        <v>9.9046155350376405E-2</v>
      </c>
      <c r="E155" s="17">
        <v>5.5870301684506303E-2</v>
      </c>
      <c r="F155" s="17"/>
      <c r="G155" s="17">
        <v>7.8273463440616295E-2</v>
      </c>
      <c r="H155" s="17">
        <v>0.116964727911917</v>
      </c>
      <c r="I155" s="17">
        <v>8.3050046458356994E-2</v>
      </c>
      <c r="J155" s="17">
        <v>7.8294412302858302E-2</v>
      </c>
      <c r="K155" s="17">
        <v>5.7688291082952002E-2</v>
      </c>
      <c r="L155" s="17">
        <v>4.7411488423979603E-2</v>
      </c>
      <c r="M155" s="17"/>
      <c r="N155" s="17">
        <v>6.5850053891442301E-2</v>
      </c>
      <c r="O155" s="17">
        <v>8.6957118407443607E-2</v>
      </c>
      <c r="P155" s="17">
        <v>7.5136669874692696E-2</v>
      </c>
      <c r="Q155" s="17">
        <v>7.7111498944777201E-2</v>
      </c>
      <c r="R155" s="17"/>
      <c r="S155" s="17">
        <v>0.101617664616784</v>
      </c>
      <c r="T155" s="17">
        <v>2.5888821703410898E-2</v>
      </c>
      <c r="U155" s="17">
        <v>9.582096401878E-2</v>
      </c>
      <c r="V155" s="17">
        <v>8.4524730859802097E-2</v>
      </c>
      <c r="W155" s="17">
        <v>4.5583673878381997E-2</v>
      </c>
      <c r="X155" s="17">
        <v>9.9776349311819404E-2</v>
      </c>
      <c r="Y155" s="17">
        <v>8.2169726978260194E-2</v>
      </c>
      <c r="Z155" s="17">
        <v>4.4805965425251497E-2</v>
      </c>
      <c r="AA155" s="17">
        <v>0.128121105292513</v>
      </c>
      <c r="AB155" s="17">
        <v>5.1558219852855199E-2</v>
      </c>
      <c r="AC155" s="17">
        <v>4.2354608489488001E-2</v>
      </c>
      <c r="AD155" s="17">
        <v>5.5191203537652299E-2</v>
      </c>
      <c r="AE155" s="17"/>
      <c r="AF155" s="17">
        <v>6.4844197379954394E-2</v>
      </c>
      <c r="AG155" s="17">
        <v>8.7554708191155795E-2</v>
      </c>
      <c r="AH155" s="17">
        <v>7.0561344107967397E-2</v>
      </c>
      <c r="AI155" s="17"/>
      <c r="AJ155" s="17">
        <v>4.8429985560390097E-2</v>
      </c>
      <c r="AK155" s="17">
        <v>0.12536230552439701</v>
      </c>
      <c r="AL155" s="17">
        <v>8.2360256801938994E-2</v>
      </c>
      <c r="AM155" s="17">
        <v>0</v>
      </c>
      <c r="AN155" s="17">
        <v>5.4946609402829902E-2</v>
      </c>
      <c r="AO155" s="17"/>
      <c r="AP155" s="17">
        <v>4.4353901962766999E-2</v>
      </c>
      <c r="AQ155" s="17">
        <v>0.132823862904379</v>
      </c>
      <c r="AR155" s="17">
        <v>8.62690695235271E-2</v>
      </c>
      <c r="AS155" s="17">
        <v>5.4601473439151602E-2</v>
      </c>
      <c r="AT155" s="17">
        <v>1.22760194622275E-2</v>
      </c>
      <c r="AU155" s="17"/>
      <c r="AV155" s="17">
        <v>6.1801784611769203E-2</v>
      </c>
      <c r="AW155" s="17">
        <v>5.6825685977543998E-2</v>
      </c>
      <c r="AX155" s="17">
        <v>8.4226532285938197E-2</v>
      </c>
      <c r="AY155" s="17">
        <v>0.137234974358521</v>
      </c>
      <c r="AZ155" s="17">
        <v>0.174892781844425</v>
      </c>
    </row>
    <row r="156" spans="2:52">
      <c r="B156" t="s">
        <v>113</v>
      </c>
      <c r="C156" s="17">
        <v>0.24124132614906299</v>
      </c>
      <c r="D156" s="17">
        <v>0.24454643355803701</v>
      </c>
      <c r="E156" s="17">
        <v>0.24015899681065001</v>
      </c>
      <c r="F156" s="17"/>
      <c r="G156" s="17">
        <v>0.34759918194349598</v>
      </c>
      <c r="H156" s="17">
        <v>0.27368845963996702</v>
      </c>
      <c r="I156" s="17">
        <v>0.233514647511015</v>
      </c>
      <c r="J156" s="17">
        <v>0.23530782845207501</v>
      </c>
      <c r="K156" s="17">
        <v>0.16623625211845799</v>
      </c>
      <c r="L156" s="17">
        <v>0.205321510109682</v>
      </c>
      <c r="M156" s="17"/>
      <c r="N156" s="17">
        <v>0.27282095776114501</v>
      </c>
      <c r="O156" s="17">
        <v>0.24001044006434899</v>
      </c>
      <c r="P156" s="17">
        <v>0.21306458751155999</v>
      </c>
      <c r="Q156" s="17">
        <v>0.236279982492174</v>
      </c>
      <c r="R156" s="17"/>
      <c r="S156" s="17">
        <v>0.30865931587207901</v>
      </c>
      <c r="T156" s="17">
        <v>0.20342307030398099</v>
      </c>
      <c r="U156" s="17">
        <v>0.198601915783986</v>
      </c>
      <c r="V156" s="17">
        <v>0.25476387411291601</v>
      </c>
      <c r="W156" s="17">
        <v>0.22538022769678001</v>
      </c>
      <c r="X156" s="17">
        <v>0.22275514014040501</v>
      </c>
      <c r="Y156" s="17">
        <v>0.21212404937482701</v>
      </c>
      <c r="Z156" s="17">
        <v>0.29129512741107</v>
      </c>
      <c r="AA156" s="17">
        <v>0.19877191697792601</v>
      </c>
      <c r="AB156" s="17">
        <v>0.33335666675244002</v>
      </c>
      <c r="AC156" s="17">
        <v>0.20050819105116</v>
      </c>
      <c r="AD156" s="17">
        <v>0.264015176720369</v>
      </c>
      <c r="AE156" s="17"/>
      <c r="AF156" s="17">
        <v>0.16596202597484799</v>
      </c>
      <c r="AG156" s="17">
        <v>0.29320185122537501</v>
      </c>
      <c r="AH156" s="17">
        <v>0.213753666929515</v>
      </c>
      <c r="AI156" s="17"/>
      <c r="AJ156" s="17">
        <v>0.150039589460189</v>
      </c>
      <c r="AK156" s="17">
        <v>0.36220716595335201</v>
      </c>
      <c r="AL156" s="17">
        <v>0.28950209671092297</v>
      </c>
      <c r="AM156" s="17">
        <v>4.75475433740533E-2</v>
      </c>
      <c r="AN156" s="17">
        <v>0.21183627374858599</v>
      </c>
      <c r="AO156" s="17"/>
      <c r="AP156" s="17">
        <v>0.114302358772975</v>
      </c>
      <c r="AQ156" s="17">
        <v>0.410922172441609</v>
      </c>
      <c r="AR156" s="17">
        <v>0.32493719114415398</v>
      </c>
      <c r="AS156" s="17">
        <v>8.7860724812496405E-2</v>
      </c>
      <c r="AT156" s="17">
        <v>9.8305979085317199E-2</v>
      </c>
      <c r="AU156" s="17"/>
      <c r="AV156" s="17">
        <v>0.189034644364654</v>
      </c>
      <c r="AW156" s="17">
        <v>0.24593488666907201</v>
      </c>
      <c r="AX156" s="17">
        <v>0.31739835651742299</v>
      </c>
      <c r="AY156" s="17">
        <v>0.27253903396911899</v>
      </c>
      <c r="AZ156" s="17">
        <v>9.7171204150687099E-2</v>
      </c>
    </row>
    <row r="157" spans="2:52">
      <c r="B157" t="s">
        <v>114</v>
      </c>
      <c r="C157" s="17">
        <v>0.23707576370223701</v>
      </c>
      <c r="D157" s="17">
        <v>0.22472898823210299</v>
      </c>
      <c r="E157" s="17">
        <v>0.24580050729075401</v>
      </c>
      <c r="F157" s="17"/>
      <c r="G157" s="17">
        <v>0.20248204104274001</v>
      </c>
      <c r="H157" s="17">
        <v>0.232799975988804</v>
      </c>
      <c r="I157" s="17">
        <v>0.27550165217755501</v>
      </c>
      <c r="J157" s="17">
        <v>0.27578816469522499</v>
      </c>
      <c r="K157" s="17">
        <v>0.27832747744492597</v>
      </c>
      <c r="L157" s="17">
        <v>0.174416233932532</v>
      </c>
      <c r="M157" s="17"/>
      <c r="N157" s="17">
        <v>0.247734226146783</v>
      </c>
      <c r="O157" s="17">
        <v>0.24786034627139999</v>
      </c>
      <c r="P157" s="17">
        <v>0.205305437438907</v>
      </c>
      <c r="Q157" s="17">
        <v>0.244581598660563</v>
      </c>
      <c r="R157" s="17"/>
      <c r="S157" s="17">
        <v>0.248099884464449</v>
      </c>
      <c r="T157" s="17">
        <v>0.25453922485457697</v>
      </c>
      <c r="U157" s="17">
        <v>0.22860213820961001</v>
      </c>
      <c r="V157" s="17">
        <v>0.17144601571781001</v>
      </c>
      <c r="W157" s="17">
        <v>0.28359866973840803</v>
      </c>
      <c r="X157" s="17">
        <v>0.263303640812941</v>
      </c>
      <c r="Y157" s="17">
        <v>0.24707219511538001</v>
      </c>
      <c r="Z157" s="17">
        <v>0.12951587930182701</v>
      </c>
      <c r="AA157" s="17">
        <v>0.23101589983363199</v>
      </c>
      <c r="AB157" s="17">
        <v>0.27125142640850902</v>
      </c>
      <c r="AC157" s="17">
        <v>0.177347691300206</v>
      </c>
      <c r="AD157" s="17">
        <v>0.24631247780117699</v>
      </c>
      <c r="AE157" s="17"/>
      <c r="AF157" s="17">
        <v>0.218677135991661</v>
      </c>
      <c r="AG157" s="17">
        <v>0.22271192584743499</v>
      </c>
      <c r="AH157" s="17">
        <v>0.31135904064657</v>
      </c>
      <c r="AI157" s="17"/>
      <c r="AJ157" s="17">
        <v>0.17200265348649799</v>
      </c>
      <c r="AK157" s="17">
        <v>0.24831946064327201</v>
      </c>
      <c r="AL157" s="17">
        <v>0.32658280488260799</v>
      </c>
      <c r="AM157" s="17">
        <v>6.2406120586694501E-2</v>
      </c>
      <c r="AN157" s="17">
        <v>0.33474803439292999</v>
      </c>
      <c r="AO157" s="17"/>
      <c r="AP157" s="17">
        <v>0.180161833886608</v>
      </c>
      <c r="AQ157" s="17">
        <v>0.25566854888248802</v>
      </c>
      <c r="AR157" s="17">
        <v>0.24975562824217001</v>
      </c>
      <c r="AS157" s="17">
        <v>0.120135614854513</v>
      </c>
      <c r="AT157" s="17">
        <v>0.38904253375609499</v>
      </c>
      <c r="AU157" s="17"/>
      <c r="AV157" s="17">
        <v>0.229629475934961</v>
      </c>
      <c r="AW157" s="17">
        <v>0.25241015032255998</v>
      </c>
      <c r="AX157" s="17">
        <v>0.202216430878598</v>
      </c>
      <c r="AY157" s="17">
        <v>0.27111888011332902</v>
      </c>
      <c r="AZ157" s="17">
        <v>0.32600722518647701</v>
      </c>
    </row>
    <row r="158" spans="2:52">
      <c r="B158" t="s">
        <v>115</v>
      </c>
      <c r="C158" s="17">
        <v>0.243219060309531</v>
      </c>
      <c r="D158" s="17">
        <v>0.21590602630182301</v>
      </c>
      <c r="E158" s="17">
        <v>0.27055873210620901</v>
      </c>
      <c r="F158" s="17"/>
      <c r="G158" s="17">
        <v>0.29252571635868302</v>
      </c>
      <c r="H158" s="17">
        <v>0.21550444135788799</v>
      </c>
      <c r="I158" s="17">
        <v>0.26103074852801</v>
      </c>
      <c r="J158" s="17">
        <v>0.199181214021942</v>
      </c>
      <c r="K158" s="17">
        <v>0.24021577162565799</v>
      </c>
      <c r="L158" s="17">
        <v>0.25899407199695201</v>
      </c>
      <c r="M158" s="17"/>
      <c r="N158" s="17">
        <v>0.24076977624785201</v>
      </c>
      <c r="O158" s="17">
        <v>0.19343580974498401</v>
      </c>
      <c r="P158" s="17">
        <v>0.319640769477753</v>
      </c>
      <c r="Q158" s="17">
        <v>0.22784840941362</v>
      </c>
      <c r="R158" s="17"/>
      <c r="S158" s="17">
        <v>0.208432490751292</v>
      </c>
      <c r="T158" s="17">
        <v>0.29465294466497399</v>
      </c>
      <c r="U158" s="17">
        <v>0.242453582283845</v>
      </c>
      <c r="V158" s="17">
        <v>0.25091583389026301</v>
      </c>
      <c r="W158" s="17">
        <v>0.26152974363313197</v>
      </c>
      <c r="X158" s="17">
        <v>0.27168578074375599</v>
      </c>
      <c r="Y158" s="17">
        <v>0.23817133086640699</v>
      </c>
      <c r="Z158" s="17">
        <v>0.34931491423289301</v>
      </c>
      <c r="AA158" s="17">
        <v>0.21869404751651</v>
      </c>
      <c r="AB158" s="17">
        <v>0.170262648656474</v>
      </c>
      <c r="AC158" s="17">
        <v>0.22899726081007299</v>
      </c>
      <c r="AD158" s="17">
        <v>0.22493096399750001</v>
      </c>
      <c r="AE158" s="17"/>
      <c r="AF158" s="17">
        <v>0.24455235832772701</v>
      </c>
      <c r="AG158" s="17">
        <v>0.25549717308179798</v>
      </c>
      <c r="AH158" s="17">
        <v>0.200057632645182</v>
      </c>
      <c r="AI158" s="17"/>
      <c r="AJ158" s="17">
        <v>0.329294849265095</v>
      </c>
      <c r="AK158" s="17">
        <v>0.18652136797839</v>
      </c>
      <c r="AL158" s="17">
        <v>0.212434103845627</v>
      </c>
      <c r="AM158" s="17">
        <v>0.34628227870834499</v>
      </c>
      <c r="AN158" s="17">
        <v>0.152319361143017</v>
      </c>
      <c r="AO158" s="17"/>
      <c r="AP158" s="17">
        <v>0.349540689779332</v>
      </c>
      <c r="AQ158" s="17">
        <v>0.16423142970308099</v>
      </c>
      <c r="AR158" s="17">
        <v>0.193310038181982</v>
      </c>
      <c r="AS158" s="17">
        <v>0.27947555534971402</v>
      </c>
      <c r="AT158" s="17">
        <v>0.28994112204543898</v>
      </c>
      <c r="AU158" s="17"/>
      <c r="AV158" s="17">
        <v>0.263194300105835</v>
      </c>
      <c r="AW158" s="17">
        <v>0.28593652842144301</v>
      </c>
      <c r="AX158" s="17">
        <v>0.21250216887036399</v>
      </c>
      <c r="AY158" s="17">
        <v>0.166663077827024</v>
      </c>
      <c r="AZ158" s="17">
        <v>5.7240285927343398E-2</v>
      </c>
    </row>
    <row r="159" spans="2:52">
      <c r="B159" t="s">
        <v>116</v>
      </c>
      <c r="C159" s="17">
        <v>0.20160181099579499</v>
      </c>
      <c r="D159" s="17">
        <v>0.21577239655766101</v>
      </c>
      <c r="E159" s="17">
        <v>0.18761146210787999</v>
      </c>
      <c r="F159" s="17"/>
      <c r="G159" s="17">
        <v>7.9119597214464293E-2</v>
      </c>
      <c r="H159" s="17">
        <v>0.16104239510142401</v>
      </c>
      <c r="I159" s="17">
        <v>0.146902905325063</v>
      </c>
      <c r="J159" s="17">
        <v>0.2114283805279</v>
      </c>
      <c r="K159" s="17">
        <v>0.257532207728006</v>
      </c>
      <c r="L159" s="17">
        <v>0.31385669553685402</v>
      </c>
      <c r="M159" s="17"/>
      <c r="N159" s="17">
        <v>0.17282498595277801</v>
      </c>
      <c r="O159" s="17">
        <v>0.23173628551182299</v>
      </c>
      <c r="P159" s="17">
        <v>0.18685253569708801</v>
      </c>
      <c r="Q159" s="17">
        <v>0.21417851048886599</v>
      </c>
      <c r="R159" s="17"/>
      <c r="S159" s="17">
        <v>0.13319064429539701</v>
      </c>
      <c r="T159" s="17">
        <v>0.22149593847305701</v>
      </c>
      <c r="U159" s="17">
        <v>0.234521399703778</v>
      </c>
      <c r="V159" s="17">
        <v>0.238349545419209</v>
      </c>
      <c r="W159" s="17">
        <v>0.18390768505329799</v>
      </c>
      <c r="X159" s="17">
        <v>0.142479088991078</v>
      </c>
      <c r="Y159" s="17">
        <v>0.220462697665125</v>
      </c>
      <c r="Z159" s="17">
        <v>0.185068113628959</v>
      </c>
      <c r="AA159" s="17">
        <v>0.22339703037941899</v>
      </c>
      <c r="AB159" s="17">
        <v>0.17357103832972201</v>
      </c>
      <c r="AC159" s="17">
        <v>0.35079224834907302</v>
      </c>
      <c r="AD159" s="17">
        <v>0.209550177943301</v>
      </c>
      <c r="AE159" s="17"/>
      <c r="AF159" s="17">
        <v>0.30596428232581002</v>
      </c>
      <c r="AG159" s="17">
        <v>0.14103434165423501</v>
      </c>
      <c r="AH159" s="17">
        <v>0.204268315670766</v>
      </c>
      <c r="AI159" s="17"/>
      <c r="AJ159" s="17">
        <v>0.30023292222782899</v>
      </c>
      <c r="AK159" s="17">
        <v>7.7589699900588796E-2</v>
      </c>
      <c r="AL159" s="17">
        <v>8.9120737758902294E-2</v>
      </c>
      <c r="AM159" s="17">
        <v>0.54376405733090705</v>
      </c>
      <c r="AN159" s="17">
        <v>0.24614972131263799</v>
      </c>
      <c r="AO159" s="17"/>
      <c r="AP159" s="17">
        <v>0.31164121559831798</v>
      </c>
      <c r="AQ159" s="17">
        <v>3.63539860684432E-2</v>
      </c>
      <c r="AR159" s="17">
        <v>0.145728072908167</v>
      </c>
      <c r="AS159" s="17">
        <v>0.457926631544125</v>
      </c>
      <c r="AT159" s="17">
        <v>0.21043434565092101</v>
      </c>
      <c r="AU159" s="17"/>
      <c r="AV159" s="17">
        <v>0.25633979498278098</v>
      </c>
      <c r="AW159" s="17">
        <v>0.15889274860938199</v>
      </c>
      <c r="AX159" s="17">
        <v>0.183656511447677</v>
      </c>
      <c r="AY159" s="17">
        <v>0.15244403373200699</v>
      </c>
      <c r="AZ159" s="17">
        <v>0.34468850289106701</v>
      </c>
    </row>
    <row r="160" spans="2:52">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2:52">
      <c r="B161" s="6" t="s">
        <v>121</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2:52">
      <c r="B162" s="24" t="s">
        <v>16</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2:52">
      <c r="B163" t="s">
        <v>112</v>
      </c>
      <c r="C163" s="17">
        <v>9.1882082158962403E-2</v>
      </c>
      <c r="D163" s="17">
        <v>9.7852127380711806E-2</v>
      </c>
      <c r="E163" s="17">
        <v>8.4927868117451705E-2</v>
      </c>
      <c r="F163" s="17"/>
      <c r="G163" s="17">
        <v>3.64974248619305E-2</v>
      </c>
      <c r="H163" s="17">
        <v>7.4176941492939297E-2</v>
      </c>
      <c r="I163" s="17">
        <v>6.2412089233618601E-2</v>
      </c>
      <c r="J163" s="17">
        <v>9.9073158046260199E-2</v>
      </c>
      <c r="K163" s="17">
        <v>8.8082203240507403E-2</v>
      </c>
      <c r="L163" s="17">
        <v>0.16064384407426899</v>
      </c>
      <c r="M163" s="17"/>
      <c r="N163" s="17">
        <v>6.9478529264473496E-2</v>
      </c>
      <c r="O163" s="17">
        <v>8.8416147581305296E-2</v>
      </c>
      <c r="P163" s="17">
        <v>0.117150226600354</v>
      </c>
      <c r="Q163" s="17">
        <v>9.6307444029755801E-2</v>
      </c>
      <c r="R163" s="17"/>
      <c r="S163" s="17">
        <v>7.7965673342979505E-2</v>
      </c>
      <c r="T163" s="17">
        <v>7.3783311121868506E-2</v>
      </c>
      <c r="U163" s="17">
        <v>0.10137742841268001</v>
      </c>
      <c r="V163" s="17">
        <v>0.101674788363353</v>
      </c>
      <c r="W163" s="17">
        <v>0.10871311852650201</v>
      </c>
      <c r="X163" s="17">
        <v>8.6618721742813001E-2</v>
      </c>
      <c r="Y163" s="17">
        <v>8.3171479296202694E-2</v>
      </c>
      <c r="Z163" s="17">
        <v>2.02462103050251E-2</v>
      </c>
      <c r="AA163" s="17">
        <v>0.10097475873568899</v>
      </c>
      <c r="AB163" s="17">
        <v>5.2312553233798798E-2</v>
      </c>
      <c r="AC163" s="17">
        <v>0.257707159507505</v>
      </c>
      <c r="AD163" s="17">
        <v>6.4996397613521703E-2</v>
      </c>
      <c r="AE163" s="17"/>
      <c r="AF163" s="17">
        <v>0.13842244707249801</v>
      </c>
      <c r="AG163" s="17">
        <v>7.1682725726347998E-2</v>
      </c>
      <c r="AH163" s="17">
        <v>8.2617777530888004E-2</v>
      </c>
      <c r="AI163" s="17"/>
      <c r="AJ163" s="17">
        <v>0.16087176412720999</v>
      </c>
      <c r="AK163" s="17">
        <v>1.41888329830753E-2</v>
      </c>
      <c r="AL163" s="17">
        <v>2.8267288768656099E-2</v>
      </c>
      <c r="AM163" s="17">
        <v>0.23490381339632499</v>
      </c>
      <c r="AN163" s="17">
        <v>0.107378530016344</v>
      </c>
      <c r="AO163" s="17"/>
      <c r="AP163" s="17">
        <v>0.18029702292399799</v>
      </c>
      <c r="AQ163" s="17">
        <v>1.4210603906133599E-2</v>
      </c>
      <c r="AR163" s="17">
        <v>7.43607725149006E-2</v>
      </c>
      <c r="AS163" s="17">
        <v>0.20298846325074299</v>
      </c>
      <c r="AT163" s="17">
        <v>7.7829705812334393E-2</v>
      </c>
      <c r="AU163" s="17"/>
      <c r="AV163" s="17">
        <v>0.127832037850198</v>
      </c>
      <c r="AW163" s="17">
        <v>8.6762696443471093E-2</v>
      </c>
      <c r="AX163" s="17">
        <v>6.7516899273339703E-2</v>
      </c>
      <c r="AY163" s="17">
        <v>4.9197654002967897E-2</v>
      </c>
      <c r="AZ163" s="17">
        <v>0.116208321498199</v>
      </c>
    </row>
    <row r="164" spans="2:52">
      <c r="B164" t="s">
        <v>113</v>
      </c>
      <c r="C164" s="17">
        <v>0.179160199241166</v>
      </c>
      <c r="D164" s="17">
        <v>0.16017701152637301</v>
      </c>
      <c r="E164" s="17">
        <v>0.197790763618482</v>
      </c>
      <c r="F164" s="17"/>
      <c r="G164" s="17">
        <v>8.5445962679137205E-2</v>
      </c>
      <c r="H164" s="17">
        <v>0.100363913634532</v>
      </c>
      <c r="I164" s="17">
        <v>0.16892745889921101</v>
      </c>
      <c r="J164" s="17">
        <v>0.18457970781052399</v>
      </c>
      <c r="K164" s="17">
        <v>0.24705356411948601</v>
      </c>
      <c r="L164" s="17">
        <v>0.26559751878364302</v>
      </c>
      <c r="M164" s="17"/>
      <c r="N164" s="17">
        <v>0.18027232378070299</v>
      </c>
      <c r="O164" s="17">
        <v>0.17395753414406601</v>
      </c>
      <c r="P164" s="17">
        <v>0.20082740783091599</v>
      </c>
      <c r="Q164" s="17">
        <v>0.165294516920311</v>
      </c>
      <c r="R164" s="17"/>
      <c r="S164" s="17">
        <v>0.13846607664267399</v>
      </c>
      <c r="T164" s="17">
        <v>0.22095286391602301</v>
      </c>
      <c r="U164" s="17">
        <v>0.12680061749268301</v>
      </c>
      <c r="V164" s="17">
        <v>0.171963638105563</v>
      </c>
      <c r="W164" s="17">
        <v>0.20112800832760799</v>
      </c>
      <c r="X164" s="17">
        <v>0.13749907958295801</v>
      </c>
      <c r="Y164" s="17">
        <v>0.200298990825104</v>
      </c>
      <c r="Z164" s="17">
        <v>0.32311337698937898</v>
      </c>
      <c r="AA164" s="17">
        <v>0.18010325150551099</v>
      </c>
      <c r="AB164" s="17">
        <v>0.111616836831976</v>
      </c>
      <c r="AC164" s="17">
        <v>0.219769698127915</v>
      </c>
      <c r="AD164" s="17">
        <v>0.253183141614306</v>
      </c>
      <c r="AE164" s="17"/>
      <c r="AF164" s="17">
        <v>0.23779559815572701</v>
      </c>
      <c r="AG164" s="17">
        <v>0.148138051930364</v>
      </c>
      <c r="AH164" s="17">
        <v>0.17301088041166601</v>
      </c>
      <c r="AI164" s="17"/>
      <c r="AJ164" s="17">
        <v>0.25855964077417398</v>
      </c>
      <c r="AK164" s="17">
        <v>0.113723877287543</v>
      </c>
      <c r="AL164" s="17">
        <v>0.123764192833729</v>
      </c>
      <c r="AM164" s="17">
        <v>0.26727332733688502</v>
      </c>
      <c r="AN164" s="17">
        <v>0.161532109782491</v>
      </c>
      <c r="AO164" s="17"/>
      <c r="AP164" s="17">
        <v>0.25797619717371301</v>
      </c>
      <c r="AQ164" s="17">
        <v>7.9000168895069306E-2</v>
      </c>
      <c r="AR164" s="17">
        <v>0.138444919516615</v>
      </c>
      <c r="AS164" s="17">
        <v>0.30291652174806899</v>
      </c>
      <c r="AT164" s="17">
        <v>0.27720437800370601</v>
      </c>
      <c r="AU164" s="17"/>
      <c r="AV164" s="17">
        <v>0.22499225275347001</v>
      </c>
      <c r="AW164" s="17">
        <v>0.18683271150516401</v>
      </c>
      <c r="AX164" s="17">
        <v>0.15441108611968199</v>
      </c>
      <c r="AY164" s="17">
        <v>0.10814521077118</v>
      </c>
      <c r="AZ164" s="17">
        <v>5.7240285927343398E-2</v>
      </c>
    </row>
    <row r="165" spans="2:52">
      <c r="B165" t="s">
        <v>114</v>
      </c>
      <c r="C165" s="17">
        <v>0.21404275335054901</v>
      </c>
      <c r="D165" s="17">
        <v>0.18476337200069501</v>
      </c>
      <c r="E165" s="17">
        <v>0.24085189926473799</v>
      </c>
      <c r="F165" s="17"/>
      <c r="G165" s="17">
        <v>0.132585534258366</v>
      </c>
      <c r="H165" s="17">
        <v>0.19850210185452899</v>
      </c>
      <c r="I165" s="17">
        <v>0.20291907688169999</v>
      </c>
      <c r="J165" s="17">
        <v>0.26073170823659902</v>
      </c>
      <c r="K165" s="17">
        <v>0.23054287412192501</v>
      </c>
      <c r="L165" s="17">
        <v>0.237920442511452</v>
      </c>
      <c r="M165" s="17"/>
      <c r="N165" s="17">
        <v>0.17917541199353601</v>
      </c>
      <c r="O165" s="17">
        <v>0.202564675379765</v>
      </c>
      <c r="P165" s="17">
        <v>0.207978972738454</v>
      </c>
      <c r="Q165" s="17">
        <v>0.26405635702332297</v>
      </c>
      <c r="R165" s="17"/>
      <c r="S165" s="17">
        <v>0.22645372579210701</v>
      </c>
      <c r="T165" s="17">
        <v>0.27246287916805101</v>
      </c>
      <c r="U165" s="17">
        <v>0.26702047261778999</v>
      </c>
      <c r="V165" s="17">
        <v>0.216711171003518</v>
      </c>
      <c r="W165" s="17">
        <v>0.27674187612411799</v>
      </c>
      <c r="X165" s="17">
        <v>0.16034694690922299</v>
      </c>
      <c r="Y165" s="17">
        <v>0.21905833746579501</v>
      </c>
      <c r="Z165" s="17">
        <v>0.121026953145442</v>
      </c>
      <c r="AA165" s="17">
        <v>0.168132866808992</v>
      </c>
      <c r="AB165" s="17">
        <v>0.22670552364864199</v>
      </c>
      <c r="AC165" s="17">
        <v>0.17978362650361701</v>
      </c>
      <c r="AD165" s="17">
        <v>9.7529957674255305E-2</v>
      </c>
      <c r="AE165" s="17"/>
      <c r="AF165" s="17">
        <v>0.26300288629030799</v>
      </c>
      <c r="AG165" s="17">
        <v>0.160230780331406</v>
      </c>
      <c r="AH165" s="17">
        <v>0.26975101615915298</v>
      </c>
      <c r="AI165" s="17"/>
      <c r="AJ165" s="17">
        <v>0.21361310570155401</v>
      </c>
      <c r="AK165" s="17">
        <v>0.15983554639064801</v>
      </c>
      <c r="AL165" s="17">
        <v>0.26679618360941298</v>
      </c>
      <c r="AM165" s="17">
        <v>0.17025828284844299</v>
      </c>
      <c r="AN165" s="17">
        <v>0.30993401969182499</v>
      </c>
      <c r="AO165" s="17"/>
      <c r="AP165" s="17">
        <v>0.17870235063045001</v>
      </c>
      <c r="AQ165" s="17">
        <v>0.170620037552564</v>
      </c>
      <c r="AR165" s="17">
        <v>0.21915397569228101</v>
      </c>
      <c r="AS165" s="17">
        <v>0.17972685807329</v>
      </c>
      <c r="AT165" s="17">
        <v>0.35084925323385402</v>
      </c>
      <c r="AU165" s="17"/>
      <c r="AV165" s="17">
        <v>0.24603976523267401</v>
      </c>
      <c r="AW165" s="17">
        <v>0.22426570612909</v>
      </c>
      <c r="AX165" s="17">
        <v>0.15956094465953299</v>
      </c>
      <c r="AY165" s="17">
        <v>0.208921505365909</v>
      </c>
      <c r="AZ165" s="17">
        <v>0.25490565699942103</v>
      </c>
    </row>
    <row r="166" spans="2:52">
      <c r="B166" t="s">
        <v>115</v>
      </c>
      <c r="C166" s="17">
        <v>0.384124640388184</v>
      </c>
      <c r="D166" s="17">
        <v>0.39750595352200901</v>
      </c>
      <c r="E166" s="17">
        <v>0.37272387507851401</v>
      </c>
      <c r="F166" s="17"/>
      <c r="G166" s="17">
        <v>0.56496912648731501</v>
      </c>
      <c r="H166" s="17">
        <v>0.43136824578989003</v>
      </c>
      <c r="I166" s="17">
        <v>0.42607804191541798</v>
      </c>
      <c r="J166" s="17">
        <v>0.35019733920583601</v>
      </c>
      <c r="K166" s="17">
        <v>0.351774260174753</v>
      </c>
      <c r="L166" s="17">
        <v>0.247851967398447</v>
      </c>
      <c r="M166" s="17"/>
      <c r="N166" s="17">
        <v>0.44858090342832102</v>
      </c>
      <c r="O166" s="17">
        <v>0.37478502677624198</v>
      </c>
      <c r="P166" s="17">
        <v>0.35623280426688803</v>
      </c>
      <c r="Q166" s="17">
        <v>0.354700642105997</v>
      </c>
      <c r="R166" s="17"/>
      <c r="S166" s="17">
        <v>0.34948736712182099</v>
      </c>
      <c r="T166" s="17">
        <v>0.36969484897079902</v>
      </c>
      <c r="U166" s="17">
        <v>0.38464335108701198</v>
      </c>
      <c r="V166" s="17">
        <v>0.40034695729988401</v>
      </c>
      <c r="W166" s="17">
        <v>0.362925399548641</v>
      </c>
      <c r="X166" s="17">
        <v>0.456215894059945</v>
      </c>
      <c r="Y166" s="17">
        <v>0.41170603508359099</v>
      </c>
      <c r="Z166" s="17">
        <v>0.464633132591531</v>
      </c>
      <c r="AA166" s="17">
        <v>0.36245075255768799</v>
      </c>
      <c r="AB166" s="17">
        <v>0.44059419382951998</v>
      </c>
      <c r="AC166" s="17">
        <v>0.220758645692229</v>
      </c>
      <c r="AD166" s="17">
        <v>0.44314568260478698</v>
      </c>
      <c r="AE166" s="17"/>
      <c r="AF166" s="17">
        <v>0.25591579178971002</v>
      </c>
      <c r="AG166" s="17">
        <v>0.47423321596047602</v>
      </c>
      <c r="AH166" s="17">
        <v>0.35521442161363098</v>
      </c>
      <c r="AI166" s="17"/>
      <c r="AJ166" s="17">
        <v>0.27608877759685801</v>
      </c>
      <c r="AK166" s="17">
        <v>0.52450400682433396</v>
      </c>
      <c r="AL166" s="17">
        <v>0.41830190153329</v>
      </c>
      <c r="AM166" s="17">
        <v>0.32756457641834802</v>
      </c>
      <c r="AN166" s="17">
        <v>0.317225616043392</v>
      </c>
      <c r="AO166" s="17"/>
      <c r="AP166" s="17">
        <v>0.28405868411854301</v>
      </c>
      <c r="AQ166" s="17">
        <v>0.53454079175307601</v>
      </c>
      <c r="AR166" s="17">
        <v>0.43586524929327802</v>
      </c>
      <c r="AS166" s="17">
        <v>0.22029069265329401</v>
      </c>
      <c r="AT166" s="17">
        <v>0.27102572529114199</v>
      </c>
      <c r="AU166" s="17"/>
      <c r="AV166" s="17">
        <v>0.29935798803660102</v>
      </c>
      <c r="AW166" s="17">
        <v>0.37552125529053898</v>
      </c>
      <c r="AX166" s="17">
        <v>0.462666646363316</v>
      </c>
      <c r="AY166" s="17">
        <v>0.44446452997524699</v>
      </c>
      <c r="AZ166" s="17">
        <v>0.334292418471206</v>
      </c>
    </row>
    <row r="167" spans="2:52">
      <c r="B167" t="s">
        <v>116</v>
      </c>
      <c r="C167" s="17">
        <v>0.13079032486113901</v>
      </c>
      <c r="D167" s="17">
        <v>0.15970153557021199</v>
      </c>
      <c r="E167" s="17">
        <v>0.10370559392081399</v>
      </c>
      <c r="F167" s="17"/>
      <c r="G167" s="17">
        <v>0.18050195171325101</v>
      </c>
      <c r="H167" s="17">
        <v>0.19558879722811001</v>
      </c>
      <c r="I167" s="17">
        <v>0.13966333307005299</v>
      </c>
      <c r="J167" s="17">
        <v>0.105418086700781</v>
      </c>
      <c r="K167" s="17">
        <v>8.2547098343328504E-2</v>
      </c>
      <c r="L167" s="17">
        <v>8.7986227232189199E-2</v>
      </c>
      <c r="M167" s="17"/>
      <c r="N167" s="17">
        <v>0.122492831532966</v>
      </c>
      <c r="O167" s="17">
        <v>0.16027661611862101</v>
      </c>
      <c r="P167" s="17">
        <v>0.117810588563387</v>
      </c>
      <c r="Q167" s="17">
        <v>0.11964103992061401</v>
      </c>
      <c r="R167" s="17"/>
      <c r="S167" s="17">
        <v>0.20762715710041901</v>
      </c>
      <c r="T167" s="17">
        <v>6.3106096823259697E-2</v>
      </c>
      <c r="U167" s="17">
        <v>0.120158130389836</v>
      </c>
      <c r="V167" s="17">
        <v>0.109303445227682</v>
      </c>
      <c r="W167" s="17">
        <v>5.0491597473130201E-2</v>
      </c>
      <c r="X167" s="17">
        <v>0.159319357705062</v>
      </c>
      <c r="Y167" s="17">
        <v>8.5765157329307007E-2</v>
      </c>
      <c r="Z167" s="17">
        <v>7.0980326968622803E-2</v>
      </c>
      <c r="AA167" s="17">
        <v>0.18833837039212001</v>
      </c>
      <c r="AB167" s="17">
        <v>0.168770892456062</v>
      </c>
      <c r="AC167" s="17">
        <v>0.121980870168734</v>
      </c>
      <c r="AD167" s="17">
        <v>0.14114482049313001</v>
      </c>
      <c r="AE167" s="17"/>
      <c r="AF167" s="17">
        <v>0.104863276691757</v>
      </c>
      <c r="AG167" s="17">
        <v>0.14571522605140599</v>
      </c>
      <c r="AH167" s="17">
        <v>0.119405904284662</v>
      </c>
      <c r="AI167" s="17"/>
      <c r="AJ167" s="17">
        <v>9.08667118002041E-2</v>
      </c>
      <c r="AK167" s="17">
        <v>0.18774773651439899</v>
      </c>
      <c r="AL167" s="17">
        <v>0.16287043325491199</v>
      </c>
      <c r="AM167" s="17">
        <v>0</v>
      </c>
      <c r="AN167" s="17">
        <v>0.103929724465949</v>
      </c>
      <c r="AO167" s="17"/>
      <c r="AP167" s="17">
        <v>9.8965745153296703E-2</v>
      </c>
      <c r="AQ167" s="17">
        <v>0.20162839789315701</v>
      </c>
      <c r="AR167" s="17">
        <v>0.13217508298292499</v>
      </c>
      <c r="AS167" s="17">
        <v>9.4077464274604103E-2</v>
      </c>
      <c r="AT167" s="17">
        <v>2.30909376589639E-2</v>
      </c>
      <c r="AU167" s="17"/>
      <c r="AV167" s="17">
        <v>0.10177795612705701</v>
      </c>
      <c r="AW167" s="17">
        <v>0.12661763063173601</v>
      </c>
      <c r="AX167" s="17">
        <v>0.15584442358413</v>
      </c>
      <c r="AY167" s="17">
        <v>0.18927109988469601</v>
      </c>
      <c r="AZ167" s="17">
        <v>0.23735331710383101</v>
      </c>
    </row>
    <row r="168" spans="2:52">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2:52">
      <c r="B169" s="6" t="s">
        <v>122</v>
      </c>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2:52">
      <c r="B170" s="24" t="s">
        <v>16</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2:52">
      <c r="B171" t="s">
        <v>112</v>
      </c>
      <c r="C171" s="17">
        <v>0.214619859356007</v>
      </c>
      <c r="D171" s="17">
        <v>0.25605252139106299</v>
      </c>
      <c r="E171" s="17">
        <v>0.17604666538863201</v>
      </c>
      <c r="F171" s="17"/>
      <c r="G171" s="17">
        <v>0.20233966383215801</v>
      </c>
      <c r="H171" s="17">
        <v>0.19871150284915401</v>
      </c>
      <c r="I171" s="17">
        <v>0.19431038880785101</v>
      </c>
      <c r="J171" s="17">
        <v>0.15002465330880099</v>
      </c>
      <c r="K171" s="17">
        <v>0.21879935552270999</v>
      </c>
      <c r="L171" s="17">
        <v>0.30139395879575998</v>
      </c>
      <c r="M171" s="17"/>
      <c r="N171" s="17">
        <v>0.24897214069510601</v>
      </c>
      <c r="O171" s="17">
        <v>0.214873987158297</v>
      </c>
      <c r="P171" s="17">
        <v>0.165853159686593</v>
      </c>
      <c r="Q171" s="17">
        <v>0.22432499991506799</v>
      </c>
      <c r="R171" s="17"/>
      <c r="S171" s="17">
        <v>0.25887569791084097</v>
      </c>
      <c r="T171" s="17">
        <v>0.13701458243546699</v>
      </c>
      <c r="U171" s="17">
        <v>0.227791838873736</v>
      </c>
      <c r="V171" s="17">
        <v>0.25880735742236799</v>
      </c>
      <c r="W171" s="17">
        <v>0.232944098140762</v>
      </c>
      <c r="X171" s="17">
        <v>0.19128073784265801</v>
      </c>
      <c r="Y171" s="17">
        <v>0.15242622390584101</v>
      </c>
      <c r="Z171" s="17">
        <v>0.167243131321056</v>
      </c>
      <c r="AA171" s="17">
        <v>0.27456296905795002</v>
      </c>
      <c r="AB171" s="17">
        <v>0.15347878728706299</v>
      </c>
      <c r="AC171" s="17">
        <v>0.26981575449491302</v>
      </c>
      <c r="AD171" s="17">
        <v>0.26177044667323002</v>
      </c>
      <c r="AE171" s="17"/>
      <c r="AF171" s="17">
        <v>0.249386374636582</v>
      </c>
      <c r="AG171" s="17">
        <v>0.19734017574437701</v>
      </c>
      <c r="AH171" s="17">
        <v>0.18441999149051699</v>
      </c>
      <c r="AI171" s="17"/>
      <c r="AJ171" s="17">
        <v>0.24098555051547901</v>
      </c>
      <c r="AK171" s="17">
        <v>0.210030864673767</v>
      </c>
      <c r="AL171" s="17">
        <v>0.208033159862266</v>
      </c>
      <c r="AM171" s="17">
        <v>0.45380571701896</v>
      </c>
      <c r="AN171" s="17">
        <v>0.19072438990887899</v>
      </c>
      <c r="AO171" s="17"/>
      <c r="AP171" s="17">
        <v>0.231026026764376</v>
      </c>
      <c r="AQ171" s="17">
        <v>0.21222539624026199</v>
      </c>
      <c r="AR171" s="17">
        <v>0.26955154147105298</v>
      </c>
      <c r="AS171" s="17">
        <v>0.28858063197808997</v>
      </c>
      <c r="AT171" s="17">
        <v>6.1280188121545703E-2</v>
      </c>
      <c r="AU171" s="17"/>
      <c r="AV171" s="17">
        <v>0.185703089779925</v>
      </c>
      <c r="AW171" s="17">
        <v>0.20278890868048999</v>
      </c>
      <c r="AX171" s="17">
        <v>0.23964657609159501</v>
      </c>
      <c r="AY171" s="17">
        <v>0.21523658058092199</v>
      </c>
      <c r="AZ171" s="17">
        <v>0.40749180246557398</v>
      </c>
    </row>
    <row r="172" spans="2:52">
      <c r="B172" t="s">
        <v>113</v>
      </c>
      <c r="C172" s="17">
        <v>0.37708174991409399</v>
      </c>
      <c r="D172" s="17">
        <v>0.36809039362787099</v>
      </c>
      <c r="E172" s="17">
        <v>0.385966159633923</v>
      </c>
      <c r="F172" s="17"/>
      <c r="G172" s="17">
        <v>0.468078028860057</v>
      </c>
      <c r="H172" s="17">
        <v>0.32168777371789897</v>
      </c>
      <c r="I172" s="17">
        <v>0.44983941724176102</v>
      </c>
      <c r="J172" s="17">
        <v>0.39310091322662599</v>
      </c>
      <c r="K172" s="17">
        <v>0.34913640141851299</v>
      </c>
      <c r="L172" s="17">
        <v>0.31151397795956798</v>
      </c>
      <c r="M172" s="17"/>
      <c r="N172" s="17">
        <v>0.39444133865585401</v>
      </c>
      <c r="O172" s="17">
        <v>0.36078646319649099</v>
      </c>
      <c r="P172" s="17">
        <v>0.378412921092732</v>
      </c>
      <c r="Q172" s="17">
        <v>0.37653142472116702</v>
      </c>
      <c r="R172" s="17"/>
      <c r="S172" s="17">
        <v>0.34119542361342597</v>
      </c>
      <c r="T172" s="17">
        <v>0.37981128948132498</v>
      </c>
      <c r="U172" s="17">
        <v>0.33699687303907</v>
      </c>
      <c r="V172" s="17">
        <v>0.37696274135993801</v>
      </c>
      <c r="W172" s="17">
        <v>0.42007094604474199</v>
      </c>
      <c r="X172" s="17">
        <v>0.42206198466404399</v>
      </c>
      <c r="Y172" s="17">
        <v>0.37622435361856998</v>
      </c>
      <c r="Z172" s="17">
        <v>0.43698410867230503</v>
      </c>
      <c r="AA172" s="17">
        <v>0.35086344869678199</v>
      </c>
      <c r="AB172" s="17">
        <v>0.413448250301863</v>
      </c>
      <c r="AC172" s="17">
        <v>0.34342113576155497</v>
      </c>
      <c r="AD172" s="17">
        <v>0.39503021051953002</v>
      </c>
      <c r="AE172" s="17"/>
      <c r="AF172" s="17">
        <v>0.31986523471943301</v>
      </c>
      <c r="AG172" s="17">
        <v>0.41583165089615998</v>
      </c>
      <c r="AH172" s="17">
        <v>0.37484829555682098</v>
      </c>
      <c r="AI172" s="17"/>
      <c r="AJ172" s="17">
        <v>0.331531038424978</v>
      </c>
      <c r="AK172" s="17">
        <v>0.38671087042430002</v>
      </c>
      <c r="AL172" s="17">
        <v>0.44148178372465002</v>
      </c>
      <c r="AM172" s="17">
        <v>0.241349646425842</v>
      </c>
      <c r="AN172" s="17">
        <v>0.33502393241677803</v>
      </c>
      <c r="AO172" s="17"/>
      <c r="AP172" s="17">
        <v>0.351593130357575</v>
      </c>
      <c r="AQ172" s="17">
        <v>0.422380955893284</v>
      </c>
      <c r="AR172" s="17">
        <v>0.37395820376857303</v>
      </c>
      <c r="AS172" s="17">
        <v>0.31742648855703598</v>
      </c>
      <c r="AT172" s="17">
        <v>0.37714050476356398</v>
      </c>
      <c r="AU172" s="17"/>
      <c r="AV172" s="17">
        <v>0.331896258426438</v>
      </c>
      <c r="AW172" s="17">
        <v>0.43680054480004898</v>
      </c>
      <c r="AX172" s="17">
        <v>0.37343723594141398</v>
      </c>
      <c r="AY172" s="17">
        <v>0.32198364886355801</v>
      </c>
      <c r="AZ172" s="17">
        <v>0.35370557130779501</v>
      </c>
    </row>
    <row r="173" spans="2:52">
      <c r="B173" t="s">
        <v>114</v>
      </c>
      <c r="C173" s="17">
        <v>0.22218785830395801</v>
      </c>
      <c r="D173" s="17">
        <v>0.18325262453614499</v>
      </c>
      <c r="E173" s="17">
        <v>0.26048846652327201</v>
      </c>
      <c r="F173" s="17"/>
      <c r="G173" s="17">
        <v>0.14215772968647</v>
      </c>
      <c r="H173" s="17">
        <v>0.22492825252902199</v>
      </c>
      <c r="I173" s="17">
        <v>0.231902650613169</v>
      </c>
      <c r="J173" s="17">
        <v>0.266592828537073</v>
      </c>
      <c r="K173" s="17">
        <v>0.25245236864764897</v>
      </c>
      <c r="L173" s="17">
        <v>0.206509396778671</v>
      </c>
      <c r="M173" s="17"/>
      <c r="N173" s="17">
        <v>0.185398039267826</v>
      </c>
      <c r="O173" s="17">
        <v>0.22788582931603499</v>
      </c>
      <c r="P173" s="17">
        <v>0.234326830237262</v>
      </c>
      <c r="Q173" s="17">
        <v>0.246858909268004</v>
      </c>
      <c r="R173" s="17"/>
      <c r="S173" s="17">
        <v>0.19757555969982199</v>
      </c>
      <c r="T173" s="17">
        <v>0.292878442410136</v>
      </c>
      <c r="U173" s="17">
        <v>0.232208654345228</v>
      </c>
      <c r="V173" s="17">
        <v>0.195704842952094</v>
      </c>
      <c r="W173" s="17">
        <v>0.21760677249319901</v>
      </c>
      <c r="X173" s="17">
        <v>0.20654786741511799</v>
      </c>
      <c r="Y173" s="17">
        <v>0.28898341351936802</v>
      </c>
      <c r="Z173" s="17">
        <v>0.13258009402006499</v>
      </c>
      <c r="AA173" s="17">
        <v>0.164515936981278</v>
      </c>
      <c r="AB173" s="17">
        <v>0.22996239463299101</v>
      </c>
      <c r="AC173" s="17">
        <v>0.287156134384074</v>
      </c>
      <c r="AD173" s="17">
        <v>0.16434151098177599</v>
      </c>
      <c r="AE173" s="17"/>
      <c r="AF173" s="17">
        <v>0.22608069795156399</v>
      </c>
      <c r="AG173" s="17">
        <v>0.194847940402361</v>
      </c>
      <c r="AH173" s="17">
        <v>0.306194965753531</v>
      </c>
      <c r="AI173" s="17"/>
      <c r="AJ173" s="17">
        <v>0.187884907215463</v>
      </c>
      <c r="AK173" s="17">
        <v>0.225663797243082</v>
      </c>
      <c r="AL173" s="17">
        <v>0.20244924504128101</v>
      </c>
      <c r="AM173" s="17">
        <v>9.0889888486779702E-2</v>
      </c>
      <c r="AN173" s="17">
        <v>0.36904991832276801</v>
      </c>
      <c r="AO173" s="17"/>
      <c r="AP173" s="17">
        <v>0.19637249078932101</v>
      </c>
      <c r="AQ173" s="17">
        <v>0.206684412361681</v>
      </c>
      <c r="AR173" s="17">
        <v>0.22094948184030699</v>
      </c>
      <c r="AS173" s="17">
        <v>0.15865984455009899</v>
      </c>
      <c r="AT173" s="17">
        <v>0.32402694571410501</v>
      </c>
      <c r="AU173" s="17"/>
      <c r="AV173" s="17">
        <v>0.29120919256151001</v>
      </c>
      <c r="AW173" s="17">
        <v>0.199212241269077</v>
      </c>
      <c r="AX173" s="17">
        <v>0.207778072661051</v>
      </c>
      <c r="AY173" s="17">
        <v>0.256670362453499</v>
      </c>
      <c r="AZ173" s="17">
        <v>0.11837308504128401</v>
      </c>
    </row>
    <row r="174" spans="2:52">
      <c r="B174" t="s">
        <v>115</v>
      </c>
      <c r="C174" s="17">
        <v>0.136455313832853</v>
      </c>
      <c r="D174" s="17">
        <v>0.12733648943058301</v>
      </c>
      <c r="E174" s="17">
        <v>0.144595285721213</v>
      </c>
      <c r="F174" s="17"/>
      <c r="G174" s="17">
        <v>0.13749323065803101</v>
      </c>
      <c r="H174" s="17">
        <v>0.19523761913235099</v>
      </c>
      <c r="I174" s="17">
        <v>0.104463508634178</v>
      </c>
      <c r="J174" s="17">
        <v>0.14899236654964901</v>
      </c>
      <c r="K174" s="17">
        <v>0.11035471675906799</v>
      </c>
      <c r="L174" s="17">
        <v>0.118659556665766</v>
      </c>
      <c r="M174" s="17"/>
      <c r="N174" s="17">
        <v>0.12333277469260499</v>
      </c>
      <c r="O174" s="17">
        <v>0.144644949993219</v>
      </c>
      <c r="P174" s="17">
        <v>0.16419540400874899</v>
      </c>
      <c r="Q174" s="17">
        <v>0.113198221270059</v>
      </c>
      <c r="R174" s="17"/>
      <c r="S174" s="17">
        <v>0.14403305120973001</v>
      </c>
      <c r="T174" s="17">
        <v>0.143170398121925</v>
      </c>
      <c r="U174" s="17">
        <v>0.12852984017524299</v>
      </c>
      <c r="V174" s="17">
        <v>0.13439853513799799</v>
      </c>
      <c r="W174" s="17">
        <v>8.3527497247496807E-2</v>
      </c>
      <c r="X174" s="17">
        <v>0.11500386437658799</v>
      </c>
      <c r="Y174" s="17">
        <v>0.15287253266367301</v>
      </c>
      <c r="Z174" s="17">
        <v>0.23782560765477601</v>
      </c>
      <c r="AA174" s="17">
        <v>0.13143661744033999</v>
      </c>
      <c r="AB174" s="17">
        <v>0.165936870400089</v>
      </c>
      <c r="AC174" s="17">
        <v>6.5015924816059098E-2</v>
      </c>
      <c r="AD174" s="17">
        <v>0.178857831825464</v>
      </c>
      <c r="AE174" s="17"/>
      <c r="AF174" s="17">
        <v>0.13843347709345699</v>
      </c>
      <c r="AG174" s="17">
        <v>0.14309694876209</v>
      </c>
      <c r="AH174" s="17">
        <v>0.118626529475436</v>
      </c>
      <c r="AI174" s="17"/>
      <c r="AJ174" s="17">
        <v>0.165031557857657</v>
      </c>
      <c r="AK174" s="17">
        <v>0.14674108263379501</v>
      </c>
      <c r="AL174" s="17">
        <v>0.11815139850202699</v>
      </c>
      <c r="AM174" s="17">
        <v>0.11537457890493</v>
      </c>
      <c r="AN174" s="17">
        <v>7.9738602910175094E-2</v>
      </c>
      <c r="AO174" s="17"/>
      <c r="AP174" s="17">
        <v>0.15022717450575501</v>
      </c>
      <c r="AQ174" s="17">
        <v>0.13007811509669201</v>
      </c>
      <c r="AR174" s="17">
        <v>9.3291584305825806E-2</v>
      </c>
      <c r="AS174" s="17">
        <v>0.167073616826802</v>
      </c>
      <c r="AT174" s="17">
        <v>0.157884806598658</v>
      </c>
      <c r="AU174" s="17"/>
      <c r="AV174" s="17">
        <v>0.152577250362332</v>
      </c>
      <c r="AW174" s="17">
        <v>0.14652037398607001</v>
      </c>
      <c r="AX174" s="17">
        <v>9.7568065105255605E-2</v>
      </c>
      <c r="AY174" s="17">
        <v>0.162088162407445</v>
      </c>
      <c r="AZ174" s="17">
        <v>0.120429541185347</v>
      </c>
    </row>
    <row r="175" spans="2:52">
      <c r="B175" t="s">
        <v>116</v>
      </c>
      <c r="C175" s="17">
        <v>4.9655218593088503E-2</v>
      </c>
      <c r="D175" s="17">
        <v>6.52679710143374E-2</v>
      </c>
      <c r="E175" s="17">
        <v>3.2903422732960798E-2</v>
      </c>
      <c r="F175" s="17"/>
      <c r="G175" s="17">
        <v>4.9931346963283899E-2</v>
      </c>
      <c r="H175" s="17">
        <v>5.9434851771572601E-2</v>
      </c>
      <c r="I175" s="17">
        <v>1.9484034703041699E-2</v>
      </c>
      <c r="J175" s="17">
        <v>4.1289238377850902E-2</v>
      </c>
      <c r="K175" s="17">
        <v>6.9257157652059004E-2</v>
      </c>
      <c r="L175" s="17">
        <v>6.1923109800233897E-2</v>
      </c>
      <c r="M175" s="17"/>
      <c r="N175" s="17">
        <v>4.7855706688609098E-2</v>
      </c>
      <c r="O175" s="17">
        <v>5.1808770335957703E-2</v>
      </c>
      <c r="P175" s="17">
        <v>5.7211684974664299E-2</v>
      </c>
      <c r="Q175" s="17">
        <v>3.9086444825701103E-2</v>
      </c>
      <c r="R175" s="17"/>
      <c r="S175" s="17">
        <v>5.83202675661805E-2</v>
      </c>
      <c r="T175" s="17">
        <v>4.7125287551146901E-2</v>
      </c>
      <c r="U175" s="17">
        <v>7.4472793566724094E-2</v>
      </c>
      <c r="V175" s="17">
        <v>3.4126523127603302E-2</v>
      </c>
      <c r="W175" s="17">
        <v>4.58506860738001E-2</v>
      </c>
      <c r="X175" s="17">
        <v>6.5105545701591203E-2</v>
      </c>
      <c r="Y175" s="17">
        <v>2.94934762925479E-2</v>
      </c>
      <c r="Z175" s="17">
        <v>2.5367058331798802E-2</v>
      </c>
      <c r="AA175" s="17">
        <v>7.8621027823649797E-2</v>
      </c>
      <c r="AB175" s="17">
        <v>3.7173697377994003E-2</v>
      </c>
      <c r="AC175" s="17">
        <v>3.4591050543398699E-2</v>
      </c>
      <c r="AD175" s="17">
        <v>0</v>
      </c>
      <c r="AE175" s="17"/>
      <c r="AF175" s="17">
        <v>6.6234215598962407E-2</v>
      </c>
      <c r="AG175" s="17">
        <v>4.8883284195012602E-2</v>
      </c>
      <c r="AH175" s="17">
        <v>1.5910217723694099E-2</v>
      </c>
      <c r="AI175" s="17"/>
      <c r="AJ175" s="17">
        <v>7.45669459864233E-2</v>
      </c>
      <c r="AK175" s="17">
        <v>3.0853385025055999E-2</v>
      </c>
      <c r="AL175" s="17">
        <v>2.9884412869776299E-2</v>
      </c>
      <c r="AM175" s="17">
        <v>9.8580169163488607E-2</v>
      </c>
      <c r="AN175" s="17">
        <v>2.5463156441399501E-2</v>
      </c>
      <c r="AO175" s="17"/>
      <c r="AP175" s="17">
        <v>7.0781177582974003E-2</v>
      </c>
      <c r="AQ175" s="17">
        <v>2.8631120408080701E-2</v>
      </c>
      <c r="AR175" s="17">
        <v>4.2249188614241297E-2</v>
      </c>
      <c r="AS175" s="17">
        <v>6.8259418087972007E-2</v>
      </c>
      <c r="AT175" s="17">
        <v>7.9667554802127297E-2</v>
      </c>
      <c r="AU175" s="17"/>
      <c r="AV175" s="17">
        <v>3.8614208869795601E-2</v>
      </c>
      <c r="AW175" s="17">
        <v>1.4677931264313099E-2</v>
      </c>
      <c r="AX175" s="17">
        <v>8.1570050200685196E-2</v>
      </c>
      <c r="AY175" s="17">
        <v>4.4021245694576203E-2</v>
      </c>
      <c r="AZ175" s="17">
        <v>0</v>
      </c>
    </row>
    <row r="176" spans="2:52">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2:52">
      <c r="B177" s="6" t="s">
        <v>123</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2:52">
      <c r="B178" s="24" t="s">
        <v>16</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2:52">
      <c r="B179" t="s">
        <v>112</v>
      </c>
      <c r="C179" s="17">
        <v>0.115102515187732</v>
      </c>
      <c r="D179" s="17">
        <v>0.14104881610232101</v>
      </c>
      <c r="E179" s="17">
        <v>9.0775137218950794E-2</v>
      </c>
      <c r="F179" s="17"/>
      <c r="G179" s="17">
        <v>0.16094584187173999</v>
      </c>
      <c r="H179" s="17">
        <v>0.141177685469979</v>
      </c>
      <c r="I179" s="17">
        <v>0.101087424788822</v>
      </c>
      <c r="J179" s="17">
        <v>0.10633323932592501</v>
      </c>
      <c r="K179" s="17">
        <v>7.1538734538852095E-2</v>
      </c>
      <c r="L179" s="17">
        <v>0.10992950647551999</v>
      </c>
      <c r="M179" s="17"/>
      <c r="N179" s="17">
        <v>0.11130079258733799</v>
      </c>
      <c r="O179" s="17">
        <v>0.118064966028868</v>
      </c>
      <c r="P179" s="17">
        <v>0.108591333188895</v>
      </c>
      <c r="Q179" s="17">
        <v>0.12030129259384401</v>
      </c>
      <c r="R179" s="17"/>
      <c r="S179" s="17">
        <v>0.21197601693569601</v>
      </c>
      <c r="T179" s="17">
        <v>6.6430712447023296E-2</v>
      </c>
      <c r="U179" s="17">
        <v>0.12806797854542201</v>
      </c>
      <c r="V179" s="17">
        <v>5.6652751373619199E-2</v>
      </c>
      <c r="W179" s="17">
        <v>5.9657619214440398E-2</v>
      </c>
      <c r="X179" s="17">
        <v>0.13825481722285299</v>
      </c>
      <c r="Y179" s="17">
        <v>6.7395342609796696E-2</v>
      </c>
      <c r="Z179" s="17">
        <v>9.8333102129416705E-2</v>
      </c>
      <c r="AA179" s="17">
        <v>0.18349719756461899</v>
      </c>
      <c r="AB179" s="17">
        <v>9.9238394621831705E-2</v>
      </c>
      <c r="AC179" s="17">
        <v>4.1318322592880902E-2</v>
      </c>
      <c r="AD179" s="17">
        <v>8.4713217331240501E-2</v>
      </c>
      <c r="AE179" s="17"/>
      <c r="AF179" s="17">
        <v>0.10524875650473101</v>
      </c>
      <c r="AG179" s="17">
        <v>0.106808936493981</v>
      </c>
      <c r="AH179" s="17">
        <v>0.120666575303503</v>
      </c>
      <c r="AI179" s="17"/>
      <c r="AJ179" s="17">
        <v>9.9199561048516405E-2</v>
      </c>
      <c r="AK179" s="17">
        <v>0.13629226749961501</v>
      </c>
      <c r="AL179" s="17">
        <v>9.8793483624003198E-2</v>
      </c>
      <c r="AM179" s="17">
        <v>0</v>
      </c>
      <c r="AN179" s="17">
        <v>0.11248391370151301</v>
      </c>
      <c r="AO179" s="17"/>
      <c r="AP179" s="17">
        <v>0.103928572129908</v>
      </c>
      <c r="AQ179" s="17">
        <v>0.158269338771692</v>
      </c>
      <c r="AR179" s="17">
        <v>9.7077757334887604E-2</v>
      </c>
      <c r="AS179" s="17">
        <v>8.4791858979302498E-2</v>
      </c>
      <c r="AT179" s="17">
        <v>5.57631252081437E-2</v>
      </c>
      <c r="AU179" s="17"/>
      <c r="AV179" s="17">
        <v>8.5455695905874304E-2</v>
      </c>
      <c r="AW179" s="17">
        <v>7.5744197807359401E-2</v>
      </c>
      <c r="AX179" s="17">
        <v>0.13222259609755899</v>
      </c>
      <c r="AY179" s="17">
        <v>0.169664244821361</v>
      </c>
      <c r="AZ179" s="17">
        <v>0.20208991005740001</v>
      </c>
    </row>
    <row r="180" spans="2:52">
      <c r="B180" t="s">
        <v>113</v>
      </c>
      <c r="C180" s="17">
        <v>0.27181541216543198</v>
      </c>
      <c r="D180" s="17">
        <v>0.26890731376781701</v>
      </c>
      <c r="E180" s="17">
        <v>0.27533126511280198</v>
      </c>
      <c r="F180" s="17"/>
      <c r="G180" s="17">
        <v>0.40057955596317002</v>
      </c>
      <c r="H180" s="17">
        <v>0.31685267791017901</v>
      </c>
      <c r="I180" s="17">
        <v>0.31263414546624102</v>
      </c>
      <c r="J180" s="17">
        <v>0.22956972270187401</v>
      </c>
      <c r="K180" s="17">
        <v>0.16202699648931801</v>
      </c>
      <c r="L180" s="17">
        <v>0.22067514356836099</v>
      </c>
      <c r="M180" s="17"/>
      <c r="N180" s="17">
        <v>0.27473581944637099</v>
      </c>
      <c r="O180" s="17">
        <v>0.27197396731810503</v>
      </c>
      <c r="P180" s="17">
        <v>0.29362513721155398</v>
      </c>
      <c r="Q180" s="17">
        <v>0.25172673429206099</v>
      </c>
      <c r="R180" s="17"/>
      <c r="S180" s="17">
        <v>0.242961104038704</v>
      </c>
      <c r="T180" s="17">
        <v>0.22927248112292001</v>
      </c>
      <c r="U180" s="17">
        <v>0.21565902547656801</v>
      </c>
      <c r="V180" s="17">
        <v>0.27283619399023401</v>
      </c>
      <c r="W180" s="17">
        <v>0.30045762339253801</v>
      </c>
      <c r="X180" s="17">
        <v>0.34239889336949098</v>
      </c>
      <c r="Y180" s="17">
        <v>0.34416161185771199</v>
      </c>
      <c r="Z180" s="17">
        <v>0.341181911009457</v>
      </c>
      <c r="AA180" s="17">
        <v>0.24598173106471899</v>
      </c>
      <c r="AB180" s="17">
        <v>0.26244129429450003</v>
      </c>
      <c r="AC180" s="17">
        <v>0.31202990754315602</v>
      </c>
      <c r="AD180" s="17">
        <v>0.19236751746053199</v>
      </c>
      <c r="AE180" s="17"/>
      <c r="AF180" s="17">
        <v>0.21544582924472</v>
      </c>
      <c r="AG180" s="17">
        <v>0.29106226959370801</v>
      </c>
      <c r="AH180" s="17">
        <v>0.28823380889180999</v>
      </c>
      <c r="AI180" s="17"/>
      <c r="AJ180" s="17">
        <v>0.23350668410813</v>
      </c>
      <c r="AK180" s="17">
        <v>0.33636340348368499</v>
      </c>
      <c r="AL180" s="17">
        <v>0.271551302599157</v>
      </c>
      <c r="AM180" s="17">
        <v>0.20173284871264799</v>
      </c>
      <c r="AN180" s="17">
        <v>0.228674754034115</v>
      </c>
      <c r="AO180" s="17"/>
      <c r="AP180" s="17">
        <v>0.26010551967489798</v>
      </c>
      <c r="AQ180" s="17">
        <v>0.35900828030816101</v>
      </c>
      <c r="AR180" s="17">
        <v>0.291793370672909</v>
      </c>
      <c r="AS180" s="17">
        <v>0.17772830448466001</v>
      </c>
      <c r="AT180" s="17">
        <v>0.15731466900490099</v>
      </c>
      <c r="AU180" s="17"/>
      <c r="AV180" s="17">
        <v>0.23825583930564601</v>
      </c>
      <c r="AW180" s="17">
        <v>0.30139609477492202</v>
      </c>
      <c r="AX180" s="17">
        <v>0.325029860880578</v>
      </c>
      <c r="AY180" s="17">
        <v>0.26798476920802</v>
      </c>
      <c r="AZ180" s="17">
        <v>0.273248844639986</v>
      </c>
    </row>
    <row r="181" spans="2:52">
      <c r="B181" t="s">
        <v>114</v>
      </c>
      <c r="C181" s="17">
        <v>0.25868112233962498</v>
      </c>
      <c r="D181" s="17">
        <v>0.25065270652840899</v>
      </c>
      <c r="E181" s="17">
        <v>0.26684347997061902</v>
      </c>
      <c r="F181" s="17"/>
      <c r="G181" s="17">
        <v>0.16617775739160001</v>
      </c>
      <c r="H181" s="17">
        <v>0.19020349903469</v>
      </c>
      <c r="I181" s="17">
        <v>0.31542544812111301</v>
      </c>
      <c r="J181" s="17">
        <v>0.24411219174610099</v>
      </c>
      <c r="K181" s="17">
        <v>0.34057023045979901</v>
      </c>
      <c r="L181" s="17">
        <v>0.28784507135680498</v>
      </c>
      <c r="M181" s="17"/>
      <c r="N181" s="17">
        <v>0.28895519383639401</v>
      </c>
      <c r="O181" s="17">
        <v>0.25746024718856703</v>
      </c>
      <c r="P181" s="17">
        <v>0.21350819174015301</v>
      </c>
      <c r="Q181" s="17">
        <v>0.26758895586878301</v>
      </c>
      <c r="R181" s="17"/>
      <c r="S181" s="17">
        <v>0.252995071110027</v>
      </c>
      <c r="T181" s="17">
        <v>0.294973815949712</v>
      </c>
      <c r="U181" s="17">
        <v>0.32550260339915799</v>
      </c>
      <c r="V181" s="17">
        <v>0.247168394649384</v>
      </c>
      <c r="W181" s="17">
        <v>0.213327672504245</v>
      </c>
      <c r="X181" s="17">
        <v>0.17915139951365</v>
      </c>
      <c r="Y181" s="17">
        <v>0.247612407717268</v>
      </c>
      <c r="Z181" s="17">
        <v>0.220128376385993</v>
      </c>
      <c r="AA181" s="17">
        <v>0.233339075454673</v>
      </c>
      <c r="AB181" s="17">
        <v>0.346233077080561</v>
      </c>
      <c r="AC181" s="17">
        <v>0.26752615182735101</v>
      </c>
      <c r="AD181" s="17">
        <v>0.31635794756133201</v>
      </c>
      <c r="AE181" s="17"/>
      <c r="AF181" s="17">
        <v>0.25827640546083602</v>
      </c>
      <c r="AG181" s="17">
        <v>0.259208723341252</v>
      </c>
      <c r="AH181" s="17">
        <v>0.27759964456323599</v>
      </c>
      <c r="AI181" s="17"/>
      <c r="AJ181" s="17">
        <v>0.23512657184322699</v>
      </c>
      <c r="AK181" s="17">
        <v>0.238050878774585</v>
      </c>
      <c r="AL181" s="17">
        <v>0.30663028967859701</v>
      </c>
      <c r="AM181" s="17">
        <v>8.0092824081626907E-2</v>
      </c>
      <c r="AN181" s="17">
        <v>0.34304515854624701</v>
      </c>
      <c r="AO181" s="17"/>
      <c r="AP181" s="17">
        <v>0.221997668730926</v>
      </c>
      <c r="AQ181" s="17">
        <v>0.24308392577671101</v>
      </c>
      <c r="AR181" s="17">
        <v>0.301699964663392</v>
      </c>
      <c r="AS181" s="17">
        <v>0.20696373183330599</v>
      </c>
      <c r="AT181" s="17">
        <v>0.32709930292900302</v>
      </c>
      <c r="AU181" s="17"/>
      <c r="AV181" s="17">
        <v>0.27504512149914001</v>
      </c>
      <c r="AW181" s="17">
        <v>0.289926543607958</v>
      </c>
      <c r="AX181" s="17">
        <v>0.23468903745191699</v>
      </c>
      <c r="AY181" s="17">
        <v>0.269772389643336</v>
      </c>
      <c r="AZ181" s="17">
        <v>0.248628658595723</v>
      </c>
    </row>
    <row r="182" spans="2:52">
      <c r="B182" t="s">
        <v>115</v>
      </c>
      <c r="C182" s="17">
        <v>0.24303453549794499</v>
      </c>
      <c r="D182" s="17">
        <v>0.20587772394812601</v>
      </c>
      <c r="E182" s="17">
        <v>0.27827082099879202</v>
      </c>
      <c r="F182" s="17"/>
      <c r="G182" s="17">
        <v>0.20571633821357899</v>
      </c>
      <c r="H182" s="17">
        <v>0.252111068296485</v>
      </c>
      <c r="I182" s="17">
        <v>0.19324270803202101</v>
      </c>
      <c r="J182" s="17">
        <v>0.29043410517789298</v>
      </c>
      <c r="K182" s="17">
        <v>0.28494410912908602</v>
      </c>
      <c r="L182" s="17">
        <v>0.237178119948324</v>
      </c>
      <c r="M182" s="17"/>
      <c r="N182" s="17">
        <v>0.24210632921210801</v>
      </c>
      <c r="O182" s="17">
        <v>0.22637987181553099</v>
      </c>
      <c r="P182" s="17">
        <v>0.28565831311031098</v>
      </c>
      <c r="Q182" s="17">
        <v>0.224074292737581</v>
      </c>
      <c r="R182" s="17"/>
      <c r="S182" s="17">
        <v>0.21246740364161701</v>
      </c>
      <c r="T182" s="17">
        <v>0.29244767390260501</v>
      </c>
      <c r="U182" s="17">
        <v>0.14544038320876099</v>
      </c>
      <c r="V182" s="17">
        <v>0.26960855454059102</v>
      </c>
      <c r="W182" s="17">
        <v>0.268773567507195</v>
      </c>
      <c r="X182" s="17">
        <v>0.25326912170389498</v>
      </c>
      <c r="Y182" s="17">
        <v>0.252735641973099</v>
      </c>
      <c r="Z182" s="17">
        <v>0.27612434282307402</v>
      </c>
      <c r="AA182" s="17">
        <v>0.22006564496900199</v>
      </c>
      <c r="AB182" s="17">
        <v>0.221449479992753</v>
      </c>
      <c r="AC182" s="17">
        <v>0.26269213431326899</v>
      </c>
      <c r="AD182" s="17">
        <v>0.29096355800173301</v>
      </c>
      <c r="AE182" s="17"/>
      <c r="AF182" s="17">
        <v>0.25249796693552901</v>
      </c>
      <c r="AG182" s="17">
        <v>0.26323383795116201</v>
      </c>
      <c r="AH182" s="17">
        <v>0.20258736831386501</v>
      </c>
      <c r="AI182" s="17"/>
      <c r="AJ182" s="17">
        <v>0.28532862376929702</v>
      </c>
      <c r="AK182" s="17">
        <v>0.213936996754053</v>
      </c>
      <c r="AL182" s="17">
        <v>0.29008458766648398</v>
      </c>
      <c r="AM182" s="17">
        <v>0.29192891630325002</v>
      </c>
      <c r="AN182" s="17">
        <v>0.19879214479218699</v>
      </c>
      <c r="AO182" s="17"/>
      <c r="AP182" s="17">
        <v>0.249721381057598</v>
      </c>
      <c r="AQ182" s="17">
        <v>0.18518362431510901</v>
      </c>
      <c r="AR182" s="17">
        <v>0.269389856511772</v>
      </c>
      <c r="AS182" s="17">
        <v>0.33370187052488198</v>
      </c>
      <c r="AT182" s="17">
        <v>0.406774270815011</v>
      </c>
      <c r="AU182" s="17"/>
      <c r="AV182" s="17">
        <v>0.27915159891380698</v>
      </c>
      <c r="AW182" s="17">
        <v>0.24040656964960899</v>
      </c>
      <c r="AX182" s="17">
        <v>0.201607271031637</v>
      </c>
      <c r="AY182" s="17">
        <v>0.217470001814417</v>
      </c>
      <c r="AZ182" s="17">
        <v>0.16815420899262401</v>
      </c>
    </row>
    <row r="183" spans="2:52">
      <c r="B183" t="s">
        <v>116</v>
      </c>
      <c r="C183" s="17">
        <v>0.111366414809266</v>
      </c>
      <c r="D183" s="17">
        <v>0.13351343965332699</v>
      </c>
      <c r="E183" s="17">
        <v>8.8779296698836593E-2</v>
      </c>
      <c r="F183" s="17"/>
      <c r="G183" s="17">
        <v>6.6580506559910796E-2</v>
      </c>
      <c r="H183" s="17">
        <v>9.9655069288667297E-2</v>
      </c>
      <c r="I183" s="17">
        <v>7.7610273591803197E-2</v>
      </c>
      <c r="J183" s="17">
        <v>0.12955074104820699</v>
      </c>
      <c r="K183" s="17">
        <v>0.14091992938294501</v>
      </c>
      <c r="L183" s="17">
        <v>0.14437215865099001</v>
      </c>
      <c r="M183" s="17"/>
      <c r="N183" s="17">
        <v>8.2901864917787699E-2</v>
      </c>
      <c r="O183" s="17">
        <v>0.12612094764893</v>
      </c>
      <c r="P183" s="17">
        <v>9.86170247490884E-2</v>
      </c>
      <c r="Q183" s="17">
        <v>0.13630872450773099</v>
      </c>
      <c r="R183" s="17"/>
      <c r="S183" s="17">
        <v>7.9600404273955705E-2</v>
      </c>
      <c r="T183" s="17">
        <v>0.11687531657774</v>
      </c>
      <c r="U183" s="17">
        <v>0.185330009370091</v>
      </c>
      <c r="V183" s="17">
        <v>0.153734105446171</v>
      </c>
      <c r="W183" s="17">
        <v>0.157783517381582</v>
      </c>
      <c r="X183" s="17">
        <v>8.6925768190110303E-2</v>
      </c>
      <c r="Y183" s="17">
        <v>8.8094995842123505E-2</v>
      </c>
      <c r="Z183" s="17">
        <v>6.4232267652058903E-2</v>
      </c>
      <c r="AA183" s="17">
        <v>0.117116350946987</v>
      </c>
      <c r="AB183" s="17">
        <v>7.0637754010354104E-2</v>
      </c>
      <c r="AC183" s="17">
        <v>0.116433483723344</v>
      </c>
      <c r="AD183" s="17">
        <v>0.115597759645163</v>
      </c>
      <c r="AE183" s="17"/>
      <c r="AF183" s="17">
        <v>0.16853104185418399</v>
      </c>
      <c r="AG183" s="17">
        <v>7.9686232619897296E-2</v>
      </c>
      <c r="AH183" s="17">
        <v>0.11091260292758599</v>
      </c>
      <c r="AI183" s="17"/>
      <c r="AJ183" s="17">
        <v>0.146838559230829</v>
      </c>
      <c r="AK183" s="17">
        <v>7.5356453488062303E-2</v>
      </c>
      <c r="AL183" s="17">
        <v>3.2940336431758803E-2</v>
      </c>
      <c r="AM183" s="17">
        <v>0.42624541090247497</v>
      </c>
      <c r="AN183" s="17">
        <v>0.117004028925939</v>
      </c>
      <c r="AO183" s="17"/>
      <c r="AP183" s="17">
        <v>0.16424685840667</v>
      </c>
      <c r="AQ183" s="17">
        <v>5.4454830828327597E-2</v>
      </c>
      <c r="AR183" s="17">
        <v>4.0039050817039998E-2</v>
      </c>
      <c r="AS183" s="17">
        <v>0.19681423417784899</v>
      </c>
      <c r="AT183" s="17">
        <v>5.3048632042940698E-2</v>
      </c>
      <c r="AU183" s="17"/>
      <c r="AV183" s="17">
        <v>0.122091744375532</v>
      </c>
      <c r="AW183" s="17">
        <v>9.2526594160152201E-2</v>
      </c>
      <c r="AX183" s="17">
        <v>0.106451234538308</v>
      </c>
      <c r="AY183" s="17">
        <v>7.5108594512865695E-2</v>
      </c>
      <c r="AZ183" s="17">
        <v>0.107878377714267</v>
      </c>
    </row>
    <row r="184" spans="2:52">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2:52">
      <c r="B185" s="6" t="s">
        <v>124</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2:52">
      <c r="B186" s="24" t="s">
        <v>16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2:52">
      <c r="B187" t="s">
        <v>112</v>
      </c>
      <c r="C187" s="17">
        <v>5.0962643423212897E-2</v>
      </c>
      <c r="D187" s="17">
        <v>6.4191102375603007E-2</v>
      </c>
      <c r="E187" s="17">
        <v>3.8322089726060299E-2</v>
      </c>
      <c r="F187" s="17"/>
      <c r="G187" s="17">
        <v>6.3393705977702997E-2</v>
      </c>
      <c r="H187" s="17">
        <v>2.5269134188817301E-2</v>
      </c>
      <c r="I187" s="17">
        <v>5.5274540839165803E-2</v>
      </c>
      <c r="J187" s="17">
        <v>7.1818024935096397E-2</v>
      </c>
      <c r="K187" s="17">
        <v>2.8846704903509102E-2</v>
      </c>
      <c r="L187" s="17">
        <v>5.6836171257779601E-2</v>
      </c>
      <c r="M187" s="17"/>
      <c r="N187" s="17">
        <v>6.7086196310094895E-2</v>
      </c>
      <c r="O187" s="17">
        <v>3.9323474127180701E-2</v>
      </c>
      <c r="P187" s="17">
        <v>7.2965954849385298E-2</v>
      </c>
      <c r="Q187" s="17">
        <v>3.0341293307830801E-2</v>
      </c>
      <c r="R187" s="17"/>
      <c r="S187" s="17">
        <v>3.7537547849550899E-2</v>
      </c>
      <c r="T187" s="17">
        <v>4.1052398195004301E-2</v>
      </c>
      <c r="U187" s="17">
        <v>4.92609478041625E-2</v>
      </c>
      <c r="V187" s="17">
        <v>6.17246078319999E-2</v>
      </c>
      <c r="W187" s="17">
        <v>7.3660784242508201E-2</v>
      </c>
      <c r="X187" s="17">
        <v>5.2427620466027697E-2</v>
      </c>
      <c r="Y187" s="17">
        <v>7.9491417655960794E-2</v>
      </c>
      <c r="Z187" s="17">
        <v>3.52829716638378E-2</v>
      </c>
      <c r="AA187" s="17">
        <v>5.2435794974214203E-2</v>
      </c>
      <c r="AB187" s="17">
        <v>6.1538189259359499E-2</v>
      </c>
      <c r="AC187" s="17">
        <v>0</v>
      </c>
      <c r="AD187" s="17">
        <v>5.3823171532029E-2</v>
      </c>
      <c r="AE187" s="17"/>
      <c r="AF187" s="17">
        <v>5.9326755412171202E-2</v>
      </c>
      <c r="AG187" s="17">
        <v>4.9197081888246702E-2</v>
      </c>
      <c r="AH187" s="17">
        <v>5.2357399928731299E-2</v>
      </c>
      <c r="AI187" s="17"/>
      <c r="AJ187" s="17">
        <v>7.1894090673257305E-2</v>
      </c>
      <c r="AK187" s="17">
        <v>2.8808653495522401E-2</v>
      </c>
      <c r="AL187" s="17">
        <v>4.1320305959918098E-2</v>
      </c>
      <c r="AM187" s="17">
        <v>0</v>
      </c>
      <c r="AN187" s="17">
        <v>6.9318990677091394E-2</v>
      </c>
      <c r="AO187" s="17"/>
      <c r="AP187" s="17">
        <v>0.15446723651916699</v>
      </c>
      <c r="AQ187" s="17">
        <v>2.6534444912260601E-2</v>
      </c>
      <c r="AR187" s="17">
        <v>2.6468780824413899E-2</v>
      </c>
      <c r="AS187" s="17">
        <v>4.5217193163697399E-2</v>
      </c>
      <c r="AT187" s="17">
        <v>7.9878539132196696E-3</v>
      </c>
      <c r="AU187" s="17"/>
      <c r="AV187" s="17">
        <v>4.1528060565446001E-2</v>
      </c>
      <c r="AW187" s="17">
        <v>5.9157316942360802E-2</v>
      </c>
      <c r="AX187" s="17">
        <v>5.0116526738864901E-2</v>
      </c>
      <c r="AY187" s="17">
        <v>6.3317399464027493E-2</v>
      </c>
      <c r="AZ187" s="17">
        <v>6.8391573572832501E-2</v>
      </c>
    </row>
    <row r="188" spans="2:52">
      <c r="B188" t="s">
        <v>113</v>
      </c>
      <c r="C188" s="17">
        <v>0.16550752240168801</v>
      </c>
      <c r="D188" s="17">
        <v>0.19253108141139599</v>
      </c>
      <c r="E188" s="17">
        <v>0.13665102448677299</v>
      </c>
      <c r="F188" s="17"/>
      <c r="G188" s="17">
        <v>0.153664360678235</v>
      </c>
      <c r="H188" s="17">
        <v>0.182413517013056</v>
      </c>
      <c r="I188" s="17">
        <v>0.16996376536886099</v>
      </c>
      <c r="J188" s="17">
        <v>0.14849532446144201</v>
      </c>
      <c r="K188" s="17">
        <v>0.14144654438991</v>
      </c>
      <c r="L188" s="17">
        <v>0.19070542025560699</v>
      </c>
      <c r="M188" s="17"/>
      <c r="N188" s="17">
        <v>0.19493326403889399</v>
      </c>
      <c r="O188" s="17">
        <v>0.152861886501577</v>
      </c>
      <c r="P188" s="17">
        <v>0.191275958462753</v>
      </c>
      <c r="Q188" s="17">
        <v>0.13098496500544701</v>
      </c>
      <c r="R188" s="17"/>
      <c r="S188" s="17">
        <v>0.198148851575599</v>
      </c>
      <c r="T188" s="17">
        <v>0.171943883054855</v>
      </c>
      <c r="U188" s="17">
        <v>0.16980242823085201</v>
      </c>
      <c r="V188" s="17">
        <v>0.16612920927650501</v>
      </c>
      <c r="W188" s="17">
        <v>0.1271564253269</v>
      </c>
      <c r="X188" s="17">
        <v>0.13380344379040501</v>
      </c>
      <c r="Y188" s="17">
        <v>0.155234089415629</v>
      </c>
      <c r="Z188" s="17">
        <v>0.28844426909933901</v>
      </c>
      <c r="AA188" s="17">
        <v>0.15516130433133099</v>
      </c>
      <c r="AB188" s="17">
        <v>0.116118333396085</v>
      </c>
      <c r="AC188" s="17">
        <v>0.22157218081567201</v>
      </c>
      <c r="AD188" s="17">
        <v>0.121358104120654</v>
      </c>
      <c r="AE188" s="17"/>
      <c r="AF188" s="17">
        <v>0.21813319548207699</v>
      </c>
      <c r="AG188" s="17">
        <v>0.15351474658901801</v>
      </c>
      <c r="AH188" s="17">
        <v>0.117329195495567</v>
      </c>
      <c r="AI188" s="17"/>
      <c r="AJ188" s="17">
        <v>0.27230454796390802</v>
      </c>
      <c r="AK188" s="17">
        <v>0.113034486874629</v>
      </c>
      <c r="AL188" s="17">
        <v>0.13036966499581701</v>
      </c>
      <c r="AM188" s="17">
        <v>0.22892088911509401</v>
      </c>
      <c r="AN188" s="17">
        <v>0.10765646906930899</v>
      </c>
      <c r="AO188" s="17"/>
      <c r="AP188" s="17">
        <v>0.389477835213207</v>
      </c>
      <c r="AQ188" s="17">
        <v>0.100715757741793</v>
      </c>
      <c r="AR188" s="17">
        <v>0.20836111716016201</v>
      </c>
      <c r="AS188" s="17">
        <v>0.11254614949979</v>
      </c>
      <c r="AT188" s="17">
        <v>0.13634806031940999</v>
      </c>
      <c r="AU188" s="17"/>
      <c r="AV188" s="17">
        <v>0.156576634408989</v>
      </c>
      <c r="AW188" s="17">
        <v>0.15377993433394499</v>
      </c>
      <c r="AX188" s="17">
        <v>0.15713890293083099</v>
      </c>
      <c r="AY188" s="17">
        <v>0.21003001417904099</v>
      </c>
      <c r="AZ188" s="17">
        <v>0</v>
      </c>
    </row>
    <row r="189" spans="2:52">
      <c r="B189" t="s">
        <v>114</v>
      </c>
      <c r="C189" s="17">
        <v>0.195087339807201</v>
      </c>
      <c r="D189" s="17">
        <v>0.16750299977663699</v>
      </c>
      <c r="E189" s="17">
        <v>0.22311317881305201</v>
      </c>
      <c r="F189" s="17"/>
      <c r="G189" s="17">
        <v>0.16120333866024</v>
      </c>
      <c r="H189" s="17">
        <v>0.20140376436781701</v>
      </c>
      <c r="I189" s="17">
        <v>0.19018633859617601</v>
      </c>
      <c r="J189" s="17">
        <v>0.20457265532232699</v>
      </c>
      <c r="K189" s="17">
        <v>0.23352013654946799</v>
      </c>
      <c r="L189" s="17">
        <v>0.18063198729080901</v>
      </c>
      <c r="M189" s="17"/>
      <c r="N189" s="17">
        <v>0.19826204715078999</v>
      </c>
      <c r="O189" s="17">
        <v>0.215562732037787</v>
      </c>
      <c r="P189" s="17">
        <v>0.132877062361797</v>
      </c>
      <c r="Q189" s="17">
        <v>0.22025548860590699</v>
      </c>
      <c r="R189" s="17"/>
      <c r="S189" s="17">
        <v>0.20031801999939999</v>
      </c>
      <c r="T189" s="17">
        <v>0.16203699816202399</v>
      </c>
      <c r="U189" s="17">
        <v>0.23188785393598099</v>
      </c>
      <c r="V189" s="17">
        <v>0.25582797131315999</v>
      </c>
      <c r="W189" s="17">
        <v>0.24898479884038499</v>
      </c>
      <c r="X189" s="17">
        <v>0.17112432877007999</v>
      </c>
      <c r="Y189" s="17">
        <v>0.12651618569254999</v>
      </c>
      <c r="Z189" s="17">
        <v>0.19852690365563999</v>
      </c>
      <c r="AA189" s="17">
        <v>0.16041860123724799</v>
      </c>
      <c r="AB189" s="17">
        <v>0.139688512250774</v>
      </c>
      <c r="AC189" s="17">
        <v>0.27638394807677702</v>
      </c>
      <c r="AD189" s="17">
        <v>0.322132536712325</v>
      </c>
      <c r="AE189" s="17"/>
      <c r="AF189" s="17">
        <v>0.21118267265888099</v>
      </c>
      <c r="AG189" s="17">
        <v>0.15846805799257899</v>
      </c>
      <c r="AH189" s="17">
        <v>0.26811489314074399</v>
      </c>
      <c r="AI189" s="17"/>
      <c r="AJ189" s="17">
        <v>0.231939134153481</v>
      </c>
      <c r="AK189" s="17">
        <v>0.145872532287394</v>
      </c>
      <c r="AL189" s="17">
        <v>0.24109043702189401</v>
      </c>
      <c r="AM189" s="17">
        <v>0.21394059095996901</v>
      </c>
      <c r="AN189" s="17">
        <v>0.212780480714263</v>
      </c>
      <c r="AO189" s="17"/>
      <c r="AP189" s="17">
        <v>0.24544484428257801</v>
      </c>
      <c r="AQ189" s="17">
        <v>0.13253222908704701</v>
      </c>
      <c r="AR189" s="17">
        <v>0.15066169025811299</v>
      </c>
      <c r="AS189" s="17">
        <v>0.25106368353040598</v>
      </c>
      <c r="AT189" s="17">
        <v>0.37498859111430799</v>
      </c>
      <c r="AU189" s="17"/>
      <c r="AV189" s="17">
        <v>0.194034510879144</v>
      </c>
      <c r="AW189" s="17">
        <v>0.168276116418795</v>
      </c>
      <c r="AX189" s="17">
        <v>0.21412728494501601</v>
      </c>
      <c r="AY189" s="17">
        <v>0.22571179611032099</v>
      </c>
      <c r="AZ189" s="17">
        <v>0.15040454329658101</v>
      </c>
    </row>
    <row r="190" spans="2:52">
      <c r="B190" t="s">
        <v>115</v>
      </c>
      <c r="C190" s="17">
        <v>0.30050749586094799</v>
      </c>
      <c r="D190" s="17">
        <v>0.287154761922085</v>
      </c>
      <c r="E190" s="17">
        <v>0.31521414882582999</v>
      </c>
      <c r="F190" s="17"/>
      <c r="G190" s="17">
        <v>0.363562013058011</v>
      </c>
      <c r="H190" s="17">
        <v>0.28434194160327603</v>
      </c>
      <c r="I190" s="17">
        <v>0.30786825855643901</v>
      </c>
      <c r="J190" s="17">
        <v>0.31015656416313703</v>
      </c>
      <c r="K190" s="17">
        <v>0.27094270013803601</v>
      </c>
      <c r="L190" s="17">
        <v>0.27634105435223</v>
      </c>
      <c r="M190" s="17"/>
      <c r="N190" s="17">
        <v>0.27709123872000802</v>
      </c>
      <c r="O190" s="17">
        <v>0.31208111397082899</v>
      </c>
      <c r="P190" s="17">
        <v>0.29029514787876798</v>
      </c>
      <c r="Q190" s="17">
        <v>0.31646368876382402</v>
      </c>
      <c r="R190" s="17"/>
      <c r="S190" s="17">
        <v>0.30720578436094798</v>
      </c>
      <c r="T190" s="17">
        <v>0.33292154979798899</v>
      </c>
      <c r="U190" s="17">
        <v>0.30136532899931501</v>
      </c>
      <c r="V190" s="17">
        <v>0.24935228310846899</v>
      </c>
      <c r="W190" s="17">
        <v>0.34925117208337098</v>
      </c>
      <c r="X190" s="17">
        <v>0.28549023354467201</v>
      </c>
      <c r="Y190" s="17">
        <v>0.35950965607581398</v>
      </c>
      <c r="Z190" s="17">
        <v>0.23984378822013899</v>
      </c>
      <c r="AA190" s="17">
        <v>0.27103345878664997</v>
      </c>
      <c r="AB190" s="17">
        <v>0.34618482921449101</v>
      </c>
      <c r="AC190" s="17">
        <v>0.26983730643385301</v>
      </c>
      <c r="AD190" s="17">
        <v>0.168964752052708</v>
      </c>
      <c r="AE190" s="17"/>
      <c r="AF190" s="17">
        <v>0.279291890874171</v>
      </c>
      <c r="AG190" s="17">
        <v>0.31443360653475799</v>
      </c>
      <c r="AH190" s="17">
        <v>0.247824396324271</v>
      </c>
      <c r="AI190" s="17"/>
      <c r="AJ190" s="17">
        <v>0.265027707363578</v>
      </c>
      <c r="AK190" s="17">
        <v>0.32581399363852798</v>
      </c>
      <c r="AL190" s="17">
        <v>0.31962096943123702</v>
      </c>
      <c r="AM190" s="17">
        <v>0.40130128914827201</v>
      </c>
      <c r="AN190" s="17">
        <v>0.32196916426932398</v>
      </c>
      <c r="AO190" s="17"/>
      <c r="AP190" s="17">
        <v>0.18021041304235</v>
      </c>
      <c r="AQ190" s="17">
        <v>0.35628123651129101</v>
      </c>
      <c r="AR190" s="17">
        <v>0.26978389088158899</v>
      </c>
      <c r="AS190" s="17">
        <v>0.31392705183758002</v>
      </c>
      <c r="AT190" s="17">
        <v>0.29400438245227101</v>
      </c>
      <c r="AU190" s="17"/>
      <c r="AV190" s="17">
        <v>0.29691338477080997</v>
      </c>
      <c r="AW190" s="17">
        <v>0.319023380740311</v>
      </c>
      <c r="AX190" s="17">
        <v>0.29130335696846599</v>
      </c>
      <c r="AY190" s="17">
        <v>0.232637205073491</v>
      </c>
      <c r="AZ190" s="17">
        <v>0.39613871997442501</v>
      </c>
    </row>
    <row r="191" spans="2:52">
      <c r="B191" t="s">
        <v>116</v>
      </c>
      <c r="C191" s="17">
        <v>0.28793499850694998</v>
      </c>
      <c r="D191" s="17">
        <v>0.28862005451427902</v>
      </c>
      <c r="E191" s="17">
        <v>0.28669955814828402</v>
      </c>
      <c r="F191" s="17"/>
      <c r="G191" s="17">
        <v>0.25817658162581097</v>
      </c>
      <c r="H191" s="17">
        <v>0.30657164282703397</v>
      </c>
      <c r="I191" s="17">
        <v>0.276707096639358</v>
      </c>
      <c r="J191" s="17">
        <v>0.26495743111799802</v>
      </c>
      <c r="K191" s="17">
        <v>0.32524391401907798</v>
      </c>
      <c r="L191" s="17">
        <v>0.29548536684357402</v>
      </c>
      <c r="M191" s="17"/>
      <c r="N191" s="17">
        <v>0.26262725378021401</v>
      </c>
      <c r="O191" s="17">
        <v>0.28017079336262601</v>
      </c>
      <c r="P191" s="17">
        <v>0.31258587644729602</v>
      </c>
      <c r="Q191" s="17">
        <v>0.30195456431699202</v>
      </c>
      <c r="R191" s="17"/>
      <c r="S191" s="17">
        <v>0.25678979621450199</v>
      </c>
      <c r="T191" s="17">
        <v>0.29204517079012698</v>
      </c>
      <c r="U191" s="17">
        <v>0.24768344102968901</v>
      </c>
      <c r="V191" s="17">
        <v>0.266965928469866</v>
      </c>
      <c r="W191" s="17">
        <v>0.20094681950683699</v>
      </c>
      <c r="X191" s="17">
        <v>0.35715437342881501</v>
      </c>
      <c r="Y191" s="17">
        <v>0.27924865116004499</v>
      </c>
      <c r="Z191" s="17">
        <v>0.237902067361044</v>
      </c>
      <c r="AA191" s="17">
        <v>0.36095084067055699</v>
      </c>
      <c r="AB191" s="17">
        <v>0.33647013587929098</v>
      </c>
      <c r="AC191" s="17">
        <v>0.23220656467369799</v>
      </c>
      <c r="AD191" s="17">
        <v>0.33372143558228301</v>
      </c>
      <c r="AE191" s="17"/>
      <c r="AF191" s="17">
        <v>0.23206548557269899</v>
      </c>
      <c r="AG191" s="17">
        <v>0.32438650699539801</v>
      </c>
      <c r="AH191" s="17">
        <v>0.31437411511068702</v>
      </c>
      <c r="AI191" s="17"/>
      <c r="AJ191" s="17">
        <v>0.15883451984577501</v>
      </c>
      <c r="AK191" s="17">
        <v>0.38647033370392597</v>
      </c>
      <c r="AL191" s="17">
        <v>0.26759862259113398</v>
      </c>
      <c r="AM191" s="17">
        <v>0.155837230776666</v>
      </c>
      <c r="AN191" s="17">
        <v>0.28827489527001199</v>
      </c>
      <c r="AO191" s="17"/>
      <c r="AP191" s="17">
        <v>3.0399670942698201E-2</v>
      </c>
      <c r="AQ191" s="17">
        <v>0.38393633174760899</v>
      </c>
      <c r="AR191" s="17">
        <v>0.34472452087572197</v>
      </c>
      <c r="AS191" s="17">
        <v>0.27724592196852599</v>
      </c>
      <c r="AT191" s="17">
        <v>0.186671112200791</v>
      </c>
      <c r="AU191" s="17"/>
      <c r="AV191" s="17">
        <v>0.31094740937561</v>
      </c>
      <c r="AW191" s="17">
        <v>0.299763251564588</v>
      </c>
      <c r="AX191" s="17">
        <v>0.28731392841682302</v>
      </c>
      <c r="AY191" s="17">
        <v>0.26830358517312097</v>
      </c>
      <c r="AZ191" s="17">
        <v>0.38506516315616202</v>
      </c>
    </row>
    <row r="192" spans="2:52">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2:52">
      <c r="B193" s="6" t="s">
        <v>125</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2:52">
      <c r="B194" s="24" t="s">
        <v>16</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2:52">
      <c r="B195" t="s">
        <v>112</v>
      </c>
      <c r="C195" s="17">
        <v>0.12961245180575001</v>
      </c>
      <c r="D195" s="17">
        <v>0.126220018210146</v>
      </c>
      <c r="E195" s="17">
        <v>0.13148419833425001</v>
      </c>
      <c r="F195" s="17"/>
      <c r="G195" s="17">
        <v>0.10884267177545499</v>
      </c>
      <c r="H195" s="17">
        <v>0.15382187489795701</v>
      </c>
      <c r="I195" s="17">
        <v>8.7474021751679204E-2</v>
      </c>
      <c r="J195" s="17">
        <v>0.11014667651051201</v>
      </c>
      <c r="K195" s="17">
        <v>0.17780338393395301</v>
      </c>
      <c r="L195" s="17">
        <v>0.13905243843978901</v>
      </c>
      <c r="M195" s="17"/>
      <c r="N195" s="17">
        <v>9.8807222352177704E-2</v>
      </c>
      <c r="O195" s="17">
        <v>8.8389369871801404E-2</v>
      </c>
      <c r="P195" s="17">
        <v>0.166286373837293</v>
      </c>
      <c r="Q195" s="17">
        <v>0.17446025864383</v>
      </c>
      <c r="R195" s="17"/>
      <c r="S195" s="17">
        <v>0.109753898824341</v>
      </c>
      <c r="T195" s="17">
        <v>0.102761889218884</v>
      </c>
      <c r="U195" s="17">
        <v>0.14108155427496899</v>
      </c>
      <c r="V195" s="17">
        <v>6.3494388753851105E-2</v>
      </c>
      <c r="W195" s="17">
        <v>9.7890853443576606E-2</v>
      </c>
      <c r="X195" s="17">
        <v>0.148959101115899</v>
      </c>
      <c r="Y195" s="17">
        <v>0.160323476605368</v>
      </c>
      <c r="Z195" s="17">
        <v>0.12050180571109601</v>
      </c>
      <c r="AA195" s="17">
        <v>0.20337367669117301</v>
      </c>
      <c r="AB195" s="17">
        <v>0.178856441345665</v>
      </c>
      <c r="AC195" s="17">
        <v>0</v>
      </c>
      <c r="AD195" s="17">
        <v>0.225409906399895</v>
      </c>
      <c r="AE195" s="17"/>
      <c r="AF195" s="17">
        <v>0.12419475156802399</v>
      </c>
      <c r="AG195" s="17">
        <v>0.124435335116111</v>
      </c>
      <c r="AH195" s="17">
        <v>0.168913246005641</v>
      </c>
      <c r="AI195" s="17"/>
      <c r="AJ195" s="17">
        <v>6.3000746352229298E-2</v>
      </c>
      <c r="AK195" s="17">
        <v>0.17286217031923601</v>
      </c>
      <c r="AL195" s="17">
        <v>5.0360366151608202E-2</v>
      </c>
      <c r="AM195" s="17">
        <v>0.14872509708690801</v>
      </c>
      <c r="AN195" s="17">
        <v>0.14120943764091601</v>
      </c>
      <c r="AO195" s="17"/>
      <c r="AP195" s="17">
        <v>1.59761262269052E-2</v>
      </c>
      <c r="AQ195" s="17">
        <v>0.17569116111128899</v>
      </c>
      <c r="AR195" s="17">
        <v>0.112250157666723</v>
      </c>
      <c r="AS195" s="17">
        <v>0.157906991462019</v>
      </c>
      <c r="AT195" s="17">
        <v>6.5634745060230204E-2</v>
      </c>
      <c r="AU195" s="17"/>
      <c r="AV195" s="17">
        <v>0.16734684159038199</v>
      </c>
      <c r="AW195" s="17">
        <v>0.14373850978789801</v>
      </c>
      <c r="AX195" s="17">
        <v>7.39786385904109E-2</v>
      </c>
      <c r="AY195" s="17">
        <v>0.10967954480657301</v>
      </c>
      <c r="AZ195" s="17">
        <v>7.6489698456975494E-2</v>
      </c>
    </row>
    <row r="196" spans="2:52">
      <c r="B196" t="s">
        <v>113</v>
      </c>
      <c r="C196" s="17">
        <v>0.2282476077168</v>
      </c>
      <c r="D196" s="17">
        <v>0.227675994827677</v>
      </c>
      <c r="E196" s="17">
        <v>0.23006890437424299</v>
      </c>
      <c r="F196" s="17"/>
      <c r="G196" s="17">
        <v>0.19713104248416499</v>
      </c>
      <c r="H196" s="17">
        <v>0.21128750814662201</v>
      </c>
      <c r="I196" s="17">
        <v>0.32202412328954999</v>
      </c>
      <c r="J196" s="17">
        <v>0.23393402675365799</v>
      </c>
      <c r="K196" s="17">
        <v>0.191024896221202</v>
      </c>
      <c r="L196" s="17">
        <v>0.21404773730308799</v>
      </c>
      <c r="M196" s="17"/>
      <c r="N196" s="17">
        <v>0.20029563563102301</v>
      </c>
      <c r="O196" s="17">
        <v>0.23351287463555401</v>
      </c>
      <c r="P196" s="17">
        <v>0.25737395627158199</v>
      </c>
      <c r="Q196" s="17">
        <v>0.23193272747628499</v>
      </c>
      <c r="R196" s="17"/>
      <c r="S196" s="17">
        <v>0.233439635076405</v>
      </c>
      <c r="T196" s="17">
        <v>0.246345389762367</v>
      </c>
      <c r="U196" s="17">
        <v>0.236969123125679</v>
      </c>
      <c r="V196" s="17">
        <v>0.21499167903888999</v>
      </c>
      <c r="W196" s="17">
        <v>0.167227136727743</v>
      </c>
      <c r="X196" s="17">
        <v>0.224218535671244</v>
      </c>
      <c r="Y196" s="17">
        <v>0.16148925666059399</v>
      </c>
      <c r="Z196" s="17">
        <v>0.22410388210345999</v>
      </c>
      <c r="AA196" s="17">
        <v>0.252311466760965</v>
      </c>
      <c r="AB196" s="17">
        <v>0.29018290323521601</v>
      </c>
      <c r="AC196" s="17">
        <v>0.25256182781542103</v>
      </c>
      <c r="AD196" s="17">
        <v>0.15228874672575901</v>
      </c>
      <c r="AE196" s="17"/>
      <c r="AF196" s="17">
        <v>0.18645108690878801</v>
      </c>
      <c r="AG196" s="17">
        <v>0.26660503670168401</v>
      </c>
      <c r="AH196" s="17">
        <v>0.211236932493161</v>
      </c>
      <c r="AI196" s="17"/>
      <c r="AJ196" s="17">
        <v>0.15411194711287499</v>
      </c>
      <c r="AK196" s="17">
        <v>0.27770546249693401</v>
      </c>
      <c r="AL196" s="17">
        <v>0.22825372154107201</v>
      </c>
      <c r="AM196" s="17">
        <v>0.23805514343438799</v>
      </c>
      <c r="AN196" s="17">
        <v>0.28190556108901099</v>
      </c>
      <c r="AO196" s="17"/>
      <c r="AP196" s="17">
        <v>9.1795399778317299E-2</v>
      </c>
      <c r="AQ196" s="17">
        <v>0.26398664081634499</v>
      </c>
      <c r="AR196" s="17">
        <v>0.245733236343391</v>
      </c>
      <c r="AS196" s="17">
        <v>0.19424765962125801</v>
      </c>
      <c r="AT196" s="17">
        <v>0.25037005518876299</v>
      </c>
      <c r="AU196" s="17"/>
      <c r="AV196" s="17">
        <v>0.24602736317725801</v>
      </c>
      <c r="AW196" s="17">
        <v>0.19515449402614099</v>
      </c>
      <c r="AX196" s="17">
        <v>0.204206469498566</v>
      </c>
      <c r="AY196" s="17">
        <v>0.227001210736474</v>
      </c>
      <c r="AZ196" s="17">
        <v>0.35684175760253301</v>
      </c>
    </row>
    <row r="197" spans="2:52">
      <c r="B197" t="s">
        <v>114</v>
      </c>
      <c r="C197" s="17">
        <v>0.26167001491120401</v>
      </c>
      <c r="D197" s="17">
        <v>0.22179768365422201</v>
      </c>
      <c r="E197" s="17">
        <v>0.302068072482711</v>
      </c>
      <c r="F197" s="17"/>
      <c r="G197" s="17">
        <v>0.20976798711241301</v>
      </c>
      <c r="H197" s="17">
        <v>0.25533149371887698</v>
      </c>
      <c r="I197" s="17">
        <v>0.20586303146433699</v>
      </c>
      <c r="J197" s="17">
        <v>0.30895512894801802</v>
      </c>
      <c r="K197" s="17">
        <v>0.30947285849245698</v>
      </c>
      <c r="L197" s="17">
        <v>0.268557216065687</v>
      </c>
      <c r="M197" s="17"/>
      <c r="N197" s="17">
        <v>0.23638960419970501</v>
      </c>
      <c r="O197" s="17">
        <v>0.31348319941601699</v>
      </c>
      <c r="P197" s="17">
        <v>0.19747846459912599</v>
      </c>
      <c r="Q197" s="17">
        <v>0.2871530438355</v>
      </c>
      <c r="R197" s="17"/>
      <c r="S197" s="17">
        <v>0.25006618056226898</v>
      </c>
      <c r="T197" s="17">
        <v>0.285267492019039</v>
      </c>
      <c r="U197" s="17">
        <v>0.27062610846722801</v>
      </c>
      <c r="V197" s="17">
        <v>0.274333220997106</v>
      </c>
      <c r="W197" s="17">
        <v>0.29026077148872798</v>
      </c>
      <c r="X197" s="17">
        <v>0.28916880417448299</v>
      </c>
      <c r="Y197" s="17">
        <v>0.25848432345313399</v>
      </c>
      <c r="Z197" s="17">
        <v>0.278893810649115</v>
      </c>
      <c r="AA197" s="17">
        <v>0.20954625441404201</v>
      </c>
      <c r="AB197" s="17">
        <v>0.226785061489786</v>
      </c>
      <c r="AC197" s="17">
        <v>0.252850946746417</v>
      </c>
      <c r="AD197" s="17">
        <v>0.29934066373636797</v>
      </c>
      <c r="AE197" s="17"/>
      <c r="AF197" s="17">
        <v>0.26953434788263098</v>
      </c>
      <c r="AG197" s="17">
        <v>0.23476502705993499</v>
      </c>
      <c r="AH197" s="17">
        <v>0.34625623319600601</v>
      </c>
      <c r="AI197" s="17"/>
      <c r="AJ197" s="17">
        <v>0.25837690785060502</v>
      </c>
      <c r="AK197" s="17">
        <v>0.26190302465862603</v>
      </c>
      <c r="AL197" s="17">
        <v>0.34350469837054298</v>
      </c>
      <c r="AM197" s="17">
        <v>0.14376772531495099</v>
      </c>
      <c r="AN197" s="17">
        <v>0.293899527459414</v>
      </c>
      <c r="AO197" s="17"/>
      <c r="AP197" s="17">
        <v>0.18739298615894101</v>
      </c>
      <c r="AQ197" s="17">
        <v>0.25509879375196498</v>
      </c>
      <c r="AR197" s="17">
        <v>0.26124005267433098</v>
      </c>
      <c r="AS197" s="17">
        <v>0.30245560325556098</v>
      </c>
      <c r="AT197" s="17">
        <v>0.42996259373295798</v>
      </c>
      <c r="AU197" s="17"/>
      <c r="AV197" s="17">
        <v>0.253148457172923</v>
      </c>
      <c r="AW197" s="17">
        <v>0.312445268255785</v>
      </c>
      <c r="AX197" s="17">
        <v>0.28454317755512898</v>
      </c>
      <c r="AY197" s="17">
        <v>0.208838124850804</v>
      </c>
      <c r="AZ197" s="17">
        <v>5.1527817708682797E-2</v>
      </c>
    </row>
    <row r="198" spans="2:52">
      <c r="B198" t="s">
        <v>115</v>
      </c>
      <c r="C198" s="17">
        <v>0.29946830529530399</v>
      </c>
      <c r="D198" s="17">
        <v>0.32134060282489302</v>
      </c>
      <c r="E198" s="17">
        <v>0.27638514897925798</v>
      </c>
      <c r="F198" s="17"/>
      <c r="G198" s="17">
        <v>0.331629385085566</v>
      </c>
      <c r="H198" s="17">
        <v>0.344032272643846</v>
      </c>
      <c r="I198" s="17">
        <v>0.27021114168301702</v>
      </c>
      <c r="J198" s="17">
        <v>0.26633741388072302</v>
      </c>
      <c r="K198" s="17">
        <v>0.27741698355948402</v>
      </c>
      <c r="L198" s="17">
        <v>0.310983338754873</v>
      </c>
      <c r="M198" s="17"/>
      <c r="N198" s="17">
        <v>0.35096667092295097</v>
      </c>
      <c r="O198" s="17">
        <v>0.30908053494200599</v>
      </c>
      <c r="P198" s="17">
        <v>0.248057173364232</v>
      </c>
      <c r="Q198" s="17">
        <v>0.26938413783221299</v>
      </c>
      <c r="R198" s="17"/>
      <c r="S198" s="17">
        <v>0.28222850020346801</v>
      </c>
      <c r="T198" s="17">
        <v>0.288522837204095</v>
      </c>
      <c r="U198" s="17">
        <v>0.31280944767154001</v>
      </c>
      <c r="V198" s="17">
        <v>0.34945065627969302</v>
      </c>
      <c r="W198" s="17">
        <v>0.38810764063103398</v>
      </c>
      <c r="X198" s="17">
        <v>0.25491924621225498</v>
      </c>
      <c r="Y198" s="17">
        <v>0.32499065034334401</v>
      </c>
      <c r="Z198" s="17">
        <v>0.288421464026414</v>
      </c>
      <c r="AA198" s="17">
        <v>0.29264032710799398</v>
      </c>
      <c r="AB198" s="17">
        <v>0.23048154967082399</v>
      </c>
      <c r="AC198" s="17">
        <v>0.40103149026881302</v>
      </c>
      <c r="AD198" s="17">
        <v>0.223600038377995</v>
      </c>
      <c r="AE198" s="17"/>
      <c r="AF198" s="17">
        <v>0.33320105654620702</v>
      </c>
      <c r="AG198" s="17">
        <v>0.28548750298960901</v>
      </c>
      <c r="AH198" s="17">
        <v>0.215407369707172</v>
      </c>
      <c r="AI198" s="17"/>
      <c r="AJ198" s="17">
        <v>0.40451344472617601</v>
      </c>
      <c r="AK198" s="17">
        <v>0.226493636892379</v>
      </c>
      <c r="AL198" s="17">
        <v>0.28069875043699299</v>
      </c>
      <c r="AM198" s="17">
        <v>0.39116112058993302</v>
      </c>
      <c r="AN198" s="17">
        <v>0.251951128785113</v>
      </c>
      <c r="AO198" s="17"/>
      <c r="AP198" s="17">
        <v>0.51367238546266503</v>
      </c>
      <c r="AQ198" s="17">
        <v>0.25169499377021098</v>
      </c>
      <c r="AR198" s="17">
        <v>0.28967364535906598</v>
      </c>
      <c r="AS198" s="17">
        <v>0.24843617333211801</v>
      </c>
      <c r="AT198" s="17">
        <v>0.24157941801965699</v>
      </c>
      <c r="AU198" s="17"/>
      <c r="AV198" s="17">
        <v>0.28134149888765497</v>
      </c>
      <c r="AW198" s="17">
        <v>0.26931469293148402</v>
      </c>
      <c r="AX198" s="17">
        <v>0.32387297345534299</v>
      </c>
      <c r="AY198" s="17">
        <v>0.367177919287211</v>
      </c>
      <c r="AZ198" s="17">
        <v>0.32123225296005098</v>
      </c>
    </row>
    <row r="199" spans="2:52">
      <c r="B199" t="s">
        <v>116</v>
      </c>
      <c r="C199" s="17">
        <v>8.1001620270942307E-2</v>
      </c>
      <c r="D199" s="17">
        <v>0.102965700483062</v>
      </c>
      <c r="E199" s="17">
        <v>5.9993675829537803E-2</v>
      </c>
      <c r="F199" s="17"/>
      <c r="G199" s="17">
        <v>0.15262891354239999</v>
      </c>
      <c r="H199" s="17">
        <v>3.5526850592697203E-2</v>
      </c>
      <c r="I199" s="17">
        <v>0.11442768181141701</v>
      </c>
      <c r="J199" s="17">
        <v>8.0626753907087997E-2</v>
      </c>
      <c r="K199" s="17">
        <v>4.4281877792902602E-2</v>
      </c>
      <c r="L199" s="17">
        <v>6.7359269436563202E-2</v>
      </c>
      <c r="M199" s="17"/>
      <c r="N199" s="17">
        <v>0.113540866894143</v>
      </c>
      <c r="O199" s="17">
        <v>5.5534021134621601E-2</v>
      </c>
      <c r="P199" s="17">
        <v>0.13080403192776699</v>
      </c>
      <c r="Q199" s="17">
        <v>3.7069832212172402E-2</v>
      </c>
      <c r="R199" s="17"/>
      <c r="S199" s="17">
        <v>0.12451178533351701</v>
      </c>
      <c r="T199" s="17">
        <v>7.7102391795615302E-2</v>
      </c>
      <c r="U199" s="17">
        <v>3.8513766460583403E-2</v>
      </c>
      <c r="V199" s="17">
        <v>9.77300549304599E-2</v>
      </c>
      <c r="W199" s="17">
        <v>5.6513597708918499E-2</v>
      </c>
      <c r="X199" s="17">
        <v>8.27343128261184E-2</v>
      </c>
      <c r="Y199" s="17">
        <v>9.4712292937560796E-2</v>
      </c>
      <c r="Z199" s="17">
        <v>8.8079037509914401E-2</v>
      </c>
      <c r="AA199" s="17">
        <v>4.2128275025825501E-2</v>
      </c>
      <c r="AB199" s="17">
        <v>7.3694044258508506E-2</v>
      </c>
      <c r="AC199" s="17">
        <v>9.3555735169348703E-2</v>
      </c>
      <c r="AD199" s="17">
        <v>9.9360644759983296E-2</v>
      </c>
      <c r="AE199" s="17"/>
      <c r="AF199" s="17">
        <v>8.6618757094351295E-2</v>
      </c>
      <c r="AG199" s="17">
        <v>8.87070981326612E-2</v>
      </c>
      <c r="AH199" s="17">
        <v>5.8186218598019403E-2</v>
      </c>
      <c r="AI199" s="17"/>
      <c r="AJ199" s="17">
        <v>0.11999695395811499</v>
      </c>
      <c r="AK199" s="17">
        <v>6.10357056328251E-2</v>
      </c>
      <c r="AL199" s="17">
        <v>9.7182463499783198E-2</v>
      </c>
      <c r="AM199" s="17">
        <v>7.8290913573819204E-2</v>
      </c>
      <c r="AN199" s="17">
        <v>3.1034345025546299E-2</v>
      </c>
      <c r="AO199" s="17"/>
      <c r="AP199" s="17">
        <v>0.19116310237317199</v>
      </c>
      <c r="AQ199" s="17">
        <v>5.3528410550189302E-2</v>
      </c>
      <c r="AR199" s="17">
        <v>9.1102907956488802E-2</v>
      </c>
      <c r="AS199" s="17">
        <v>9.69535723290436E-2</v>
      </c>
      <c r="AT199" s="17">
        <v>1.24531879983919E-2</v>
      </c>
      <c r="AU199" s="17"/>
      <c r="AV199" s="17">
        <v>5.2135839171781398E-2</v>
      </c>
      <c r="AW199" s="17">
        <v>7.9347034998692195E-2</v>
      </c>
      <c r="AX199" s="17">
        <v>0.11339874090054999</v>
      </c>
      <c r="AY199" s="17">
        <v>8.7303200318938401E-2</v>
      </c>
      <c r="AZ199" s="17">
        <v>0.193908473271757</v>
      </c>
    </row>
    <row r="200" spans="2:52">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2:52">
      <c r="B201" s="6" t="s">
        <v>126</v>
      </c>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2:52">
      <c r="B202" s="24" t="s">
        <v>16</v>
      </c>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2:52">
      <c r="B203" t="s">
        <v>112</v>
      </c>
      <c r="C203" s="17">
        <v>0.22227025037519799</v>
      </c>
      <c r="D203" s="17">
        <v>0.238510930005426</v>
      </c>
      <c r="E203" s="17">
        <v>0.207634989715029</v>
      </c>
      <c r="F203" s="17"/>
      <c r="G203" s="17">
        <v>0.20446640485043699</v>
      </c>
      <c r="H203" s="17">
        <v>0.18609827319191199</v>
      </c>
      <c r="I203" s="17">
        <v>0.174466345956069</v>
      </c>
      <c r="J203" s="17">
        <v>0.21657611329153201</v>
      </c>
      <c r="K203" s="17">
        <v>0.235904574831274</v>
      </c>
      <c r="L203" s="17">
        <v>0.294249845597569</v>
      </c>
      <c r="M203" s="17"/>
      <c r="N203" s="17">
        <v>0.219134380116079</v>
      </c>
      <c r="O203" s="17">
        <v>0.20284765838072999</v>
      </c>
      <c r="P203" s="17">
        <v>0.25359881504801601</v>
      </c>
      <c r="Q203" s="17">
        <v>0.219953504098266</v>
      </c>
      <c r="R203" s="17"/>
      <c r="S203" s="17">
        <v>0.20521047658552899</v>
      </c>
      <c r="T203" s="17">
        <v>0.23162125969804301</v>
      </c>
      <c r="U203" s="17">
        <v>0.18297458985182799</v>
      </c>
      <c r="V203" s="17">
        <v>0.20049154236884101</v>
      </c>
      <c r="W203" s="17">
        <v>0.24159506742113099</v>
      </c>
      <c r="X203" s="17">
        <v>0.246455343855533</v>
      </c>
      <c r="Y203" s="17">
        <v>0.30398786439008502</v>
      </c>
      <c r="Z203" s="17">
        <v>0.211400225333604</v>
      </c>
      <c r="AA203" s="17">
        <v>0.16863168823883601</v>
      </c>
      <c r="AB203" s="17">
        <v>0.27549508364210701</v>
      </c>
      <c r="AC203" s="17">
        <v>0.181308801094785</v>
      </c>
      <c r="AD203" s="17">
        <v>0.20377488877886399</v>
      </c>
      <c r="AE203" s="17"/>
      <c r="AF203" s="17">
        <v>0.23310635015803999</v>
      </c>
      <c r="AG203" s="17">
        <v>0.24014462484093299</v>
      </c>
      <c r="AH203" s="17">
        <v>0.179375969147443</v>
      </c>
      <c r="AI203" s="17"/>
      <c r="AJ203" s="17">
        <v>0.240544713703227</v>
      </c>
      <c r="AK203" s="17">
        <v>0.20008838614862401</v>
      </c>
      <c r="AL203" s="17">
        <v>0.24491851947222601</v>
      </c>
      <c r="AM203" s="17">
        <v>8.2027959142937298E-2</v>
      </c>
      <c r="AN203" s="17">
        <v>0.152090051090882</v>
      </c>
      <c r="AO203" s="17"/>
      <c r="AP203" s="17">
        <v>0.26623051677738702</v>
      </c>
      <c r="AQ203" s="17">
        <v>0.22077762188021299</v>
      </c>
      <c r="AR203" s="17">
        <v>0.20344303635515901</v>
      </c>
      <c r="AS203" s="17">
        <v>0.265741757930127</v>
      </c>
      <c r="AT203" s="17">
        <v>0.13820679873000299</v>
      </c>
      <c r="AU203" s="17"/>
      <c r="AV203" s="17">
        <v>0.23988994942744299</v>
      </c>
      <c r="AW203" s="17">
        <v>0.227900191780121</v>
      </c>
      <c r="AX203" s="17">
        <v>0.18039818906110799</v>
      </c>
      <c r="AY203" s="17">
        <v>0.24314152516475901</v>
      </c>
      <c r="AZ203" s="17">
        <v>0.28257570518499298</v>
      </c>
    </row>
    <row r="204" spans="2:52">
      <c r="B204" t="s">
        <v>113</v>
      </c>
      <c r="C204" s="17">
        <v>0.36209692741680799</v>
      </c>
      <c r="D204" s="17">
        <v>0.347837602714824</v>
      </c>
      <c r="E204" s="17">
        <v>0.372496941793452</v>
      </c>
      <c r="F204" s="17"/>
      <c r="G204" s="17">
        <v>0.34077823945272301</v>
      </c>
      <c r="H204" s="17">
        <v>0.32204678578785201</v>
      </c>
      <c r="I204" s="17">
        <v>0.39497463901327101</v>
      </c>
      <c r="J204" s="17">
        <v>0.30643604273178598</v>
      </c>
      <c r="K204" s="17">
        <v>0.40111838872768102</v>
      </c>
      <c r="L204" s="17">
        <v>0.40215247773196</v>
      </c>
      <c r="M204" s="17"/>
      <c r="N204" s="17">
        <v>0.41531209007508602</v>
      </c>
      <c r="O204" s="17">
        <v>0.37035825296716002</v>
      </c>
      <c r="P204" s="17">
        <v>0.29880206191053499</v>
      </c>
      <c r="Q204" s="17">
        <v>0.34443743956193201</v>
      </c>
      <c r="R204" s="17"/>
      <c r="S204" s="17">
        <v>0.27727533409558103</v>
      </c>
      <c r="T204" s="17">
        <v>0.34254571477323398</v>
      </c>
      <c r="U204" s="17">
        <v>0.42878258359409199</v>
      </c>
      <c r="V204" s="17">
        <v>0.41645541198091202</v>
      </c>
      <c r="W204" s="17">
        <v>0.39459739932342902</v>
      </c>
      <c r="X204" s="17">
        <v>0.324791801843406</v>
      </c>
      <c r="Y204" s="17">
        <v>0.33141664917087799</v>
      </c>
      <c r="Z204" s="17">
        <v>0.38728469946781702</v>
      </c>
      <c r="AA204" s="17">
        <v>0.42906904509344201</v>
      </c>
      <c r="AB204" s="17">
        <v>0.283159459203913</v>
      </c>
      <c r="AC204" s="17">
        <v>0.51865672376077099</v>
      </c>
      <c r="AD204" s="17">
        <v>0.37506971294893199</v>
      </c>
      <c r="AE204" s="17"/>
      <c r="AF204" s="17">
        <v>0.42356014884652898</v>
      </c>
      <c r="AG204" s="17">
        <v>0.34271057820296502</v>
      </c>
      <c r="AH204" s="17">
        <v>0.240701417351733</v>
      </c>
      <c r="AI204" s="17"/>
      <c r="AJ204" s="17">
        <v>0.45891866254031799</v>
      </c>
      <c r="AK204" s="17">
        <v>0.32296770896875499</v>
      </c>
      <c r="AL204" s="17">
        <v>0.38413435524281803</v>
      </c>
      <c r="AM204" s="17">
        <v>0.28520363082196898</v>
      </c>
      <c r="AN204" s="17">
        <v>0.28945166722913102</v>
      </c>
      <c r="AO204" s="17"/>
      <c r="AP204" s="17">
        <v>0.400243259780514</v>
      </c>
      <c r="AQ204" s="17">
        <v>0.32330655231569599</v>
      </c>
      <c r="AR204" s="17">
        <v>0.44062089094805901</v>
      </c>
      <c r="AS204" s="17">
        <v>0.407222274501295</v>
      </c>
      <c r="AT204" s="17">
        <v>0.40391986136746499</v>
      </c>
      <c r="AU204" s="17"/>
      <c r="AV204" s="17">
        <v>0.32954335669079299</v>
      </c>
      <c r="AW204" s="17">
        <v>0.358198468386138</v>
      </c>
      <c r="AX204" s="17">
        <v>0.43112112302496203</v>
      </c>
      <c r="AY204" s="17">
        <v>0.34109251120910999</v>
      </c>
      <c r="AZ204" s="17">
        <v>0.32812721142967899</v>
      </c>
    </row>
    <row r="205" spans="2:52">
      <c r="B205" t="s">
        <v>114</v>
      </c>
      <c r="C205" s="17">
        <v>0.215940690407742</v>
      </c>
      <c r="D205" s="17">
        <v>0.19737073242151701</v>
      </c>
      <c r="E205" s="17">
        <v>0.23527600018719699</v>
      </c>
      <c r="F205" s="17"/>
      <c r="G205" s="17">
        <v>0.18198248130099201</v>
      </c>
      <c r="H205" s="17">
        <v>0.23070158380279701</v>
      </c>
      <c r="I205" s="17">
        <v>0.17601706083191501</v>
      </c>
      <c r="J205" s="17">
        <v>0.30028261420802699</v>
      </c>
      <c r="K205" s="17">
        <v>0.22664105090453299</v>
      </c>
      <c r="L205" s="17">
        <v>0.17701714343799499</v>
      </c>
      <c r="M205" s="17"/>
      <c r="N205" s="17">
        <v>0.21185026260027601</v>
      </c>
      <c r="O205" s="17">
        <v>0.24612751561558299</v>
      </c>
      <c r="P205" s="17">
        <v>0.185245295790083</v>
      </c>
      <c r="Q205" s="17">
        <v>0.215860548483024</v>
      </c>
      <c r="R205" s="17"/>
      <c r="S205" s="17">
        <v>0.274474851596123</v>
      </c>
      <c r="T205" s="17">
        <v>0.221257844409678</v>
      </c>
      <c r="U205" s="17">
        <v>0.219353056038254</v>
      </c>
      <c r="V205" s="17">
        <v>0.219512295003397</v>
      </c>
      <c r="W205" s="17">
        <v>0.217080102153518</v>
      </c>
      <c r="X205" s="17">
        <v>0.20426800525411701</v>
      </c>
      <c r="Y205" s="17">
        <v>0.18703127570803699</v>
      </c>
      <c r="Z205" s="17">
        <v>0.20616315837891999</v>
      </c>
      <c r="AA205" s="17">
        <v>0.223747858093894</v>
      </c>
      <c r="AB205" s="17">
        <v>0.18658381764580101</v>
      </c>
      <c r="AC205" s="17">
        <v>0.14028094738774899</v>
      </c>
      <c r="AD205" s="17">
        <v>0.19239812995978101</v>
      </c>
      <c r="AE205" s="17"/>
      <c r="AF205" s="17">
        <v>0.17425242500513699</v>
      </c>
      <c r="AG205" s="17">
        <v>0.20229012663532001</v>
      </c>
      <c r="AH205" s="17">
        <v>0.35225962168309299</v>
      </c>
      <c r="AI205" s="17"/>
      <c r="AJ205" s="17">
        <v>0.152522128977685</v>
      </c>
      <c r="AK205" s="17">
        <v>0.196047322092158</v>
      </c>
      <c r="AL205" s="17">
        <v>0.23240337254634699</v>
      </c>
      <c r="AM205" s="17">
        <v>0.42319558274842101</v>
      </c>
      <c r="AN205" s="17">
        <v>0.35536941918265202</v>
      </c>
      <c r="AO205" s="17"/>
      <c r="AP205" s="17">
        <v>0.176683727589142</v>
      </c>
      <c r="AQ205" s="17">
        <v>0.18548987364517699</v>
      </c>
      <c r="AR205" s="17">
        <v>0.17572473665346799</v>
      </c>
      <c r="AS205" s="17">
        <v>0.220002024395551</v>
      </c>
      <c r="AT205" s="17">
        <v>0.33900841445698499</v>
      </c>
      <c r="AU205" s="17"/>
      <c r="AV205" s="17">
        <v>0.21797313829812701</v>
      </c>
      <c r="AW205" s="17">
        <v>0.230120406887106</v>
      </c>
      <c r="AX205" s="17">
        <v>0.21953253779161699</v>
      </c>
      <c r="AY205" s="17">
        <v>0.20137735869684401</v>
      </c>
      <c r="AZ205" s="17">
        <v>0.21736046555292801</v>
      </c>
    </row>
    <row r="206" spans="2:52">
      <c r="B206" t="s">
        <v>115</v>
      </c>
      <c r="C206" s="17">
        <v>0.13505285422329</v>
      </c>
      <c r="D206" s="17">
        <v>0.15342296364886299</v>
      </c>
      <c r="E206" s="17">
        <v>0.117854832522183</v>
      </c>
      <c r="F206" s="17"/>
      <c r="G206" s="17">
        <v>0.18666248603413499</v>
      </c>
      <c r="H206" s="17">
        <v>0.18347296397496299</v>
      </c>
      <c r="I206" s="17">
        <v>0.18235257798030999</v>
      </c>
      <c r="J206" s="17">
        <v>0.13627656452124401</v>
      </c>
      <c r="K206" s="17">
        <v>5.5573351133488401E-2</v>
      </c>
      <c r="L206" s="17">
        <v>8.3822603497624298E-2</v>
      </c>
      <c r="M206" s="17"/>
      <c r="N206" s="17">
        <v>0.103344084151146</v>
      </c>
      <c r="O206" s="17">
        <v>0.122013170032921</v>
      </c>
      <c r="P206" s="17">
        <v>0.18545639964386601</v>
      </c>
      <c r="Q206" s="17">
        <v>0.143446140537661</v>
      </c>
      <c r="R206" s="17"/>
      <c r="S206" s="17">
        <v>0.17237133027795701</v>
      </c>
      <c r="T206" s="17">
        <v>0.15379749213156299</v>
      </c>
      <c r="U206" s="17">
        <v>0.11798628750000301</v>
      </c>
      <c r="V206" s="17">
        <v>0.12163029462714001</v>
      </c>
      <c r="W206" s="17">
        <v>0.110882970476623</v>
      </c>
      <c r="X206" s="17">
        <v>0.119587783853735</v>
      </c>
      <c r="Y206" s="17">
        <v>0.116344342809249</v>
      </c>
      <c r="Z206" s="17">
        <v>0.15125291240185601</v>
      </c>
      <c r="AA206" s="17">
        <v>8.7760703511552005E-2</v>
      </c>
      <c r="AB206" s="17">
        <v>0.17875211310813199</v>
      </c>
      <c r="AC206" s="17">
        <v>0.10886017836218199</v>
      </c>
      <c r="AD206" s="17">
        <v>0.155498016083887</v>
      </c>
      <c r="AE206" s="17"/>
      <c r="AF206" s="17">
        <v>0.110873660920106</v>
      </c>
      <c r="AG206" s="17">
        <v>0.1478259059491</v>
      </c>
      <c r="AH206" s="17">
        <v>0.15467804734992599</v>
      </c>
      <c r="AI206" s="17"/>
      <c r="AJ206" s="17">
        <v>0.104097855890281</v>
      </c>
      <c r="AK206" s="17">
        <v>0.172901514991743</v>
      </c>
      <c r="AL206" s="17">
        <v>0.138543752738609</v>
      </c>
      <c r="AM206" s="17">
        <v>0.20957282728667301</v>
      </c>
      <c r="AN206" s="17">
        <v>0.141667779684058</v>
      </c>
      <c r="AO206" s="17"/>
      <c r="AP206" s="17">
        <v>0.13862628513842701</v>
      </c>
      <c r="AQ206" s="17">
        <v>0.16472410445055399</v>
      </c>
      <c r="AR206" s="17">
        <v>0.10749444684581599</v>
      </c>
      <c r="AS206" s="17">
        <v>6.4458173518095199E-2</v>
      </c>
      <c r="AT206" s="17">
        <v>8.9751392479746103E-2</v>
      </c>
      <c r="AU206" s="17"/>
      <c r="AV206" s="17">
        <v>0.14989181256070799</v>
      </c>
      <c r="AW206" s="17">
        <v>0.109433411028507</v>
      </c>
      <c r="AX206" s="17">
        <v>0.112269201902435</v>
      </c>
      <c r="AY206" s="17">
        <v>0.133976041508998</v>
      </c>
      <c r="AZ206" s="17">
        <v>8.2377372990990697E-2</v>
      </c>
    </row>
    <row r="207" spans="2:52">
      <c r="B207" t="s">
        <v>116</v>
      </c>
      <c r="C207" s="17">
        <v>6.4639277576962598E-2</v>
      </c>
      <c r="D207" s="17">
        <v>6.2857771209369903E-2</v>
      </c>
      <c r="E207" s="17">
        <v>6.6737235782139401E-2</v>
      </c>
      <c r="F207" s="17"/>
      <c r="G207" s="17">
        <v>8.6110388361713197E-2</v>
      </c>
      <c r="H207" s="17">
        <v>7.7680393242475401E-2</v>
      </c>
      <c r="I207" s="17">
        <v>7.2189376218433604E-2</v>
      </c>
      <c r="J207" s="17">
        <v>4.0428665247410199E-2</v>
      </c>
      <c r="K207" s="17">
        <v>8.0762634403023795E-2</v>
      </c>
      <c r="L207" s="17">
        <v>4.2757929734851902E-2</v>
      </c>
      <c r="M207" s="17"/>
      <c r="N207" s="17">
        <v>5.0359183057412597E-2</v>
      </c>
      <c r="O207" s="17">
        <v>5.8653403003605803E-2</v>
      </c>
      <c r="P207" s="17">
        <v>7.6897427607499402E-2</v>
      </c>
      <c r="Q207" s="17">
        <v>7.6302367319117007E-2</v>
      </c>
      <c r="R207" s="17"/>
      <c r="S207" s="17">
        <v>7.0668007444810693E-2</v>
      </c>
      <c r="T207" s="17">
        <v>5.0777688987480703E-2</v>
      </c>
      <c r="U207" s="17">
        <v>5.0903483015824098E-2</v>
      </c>
      <c r="V207" s="17">
        <v>4.1910456019709698E-2</v>
      </c>
      <c r="W207" s="17">
        <v>3.58444606252998E-2</v>
      </c>
      <c r="X207" s="17">
        <v>0.104897065193209</v>
      </c>
      <c r="Y207" s="17">
        <v>6.12198679217512E-2</v>
      </c>
      <c r="Z207" s="17">
        <v>4.3899004417802701E-2</v>
      </c>
      <c r="AA207" s="17">
        <v>9.0790705062275004E-2</v>
      </c>
      <c r="AB207" s="17">
        <v>7.6009526400047295E-2</v>
      </c>
      <c r="AC207" s="17">
        <v>5.0893349394512899E-2</v>
      </c>
      <c r="AD207" s="17">
        <v>7.3259252228534896E-2</v>
      </c>
      <c r="AE207" s="17"/>
      <c r="AF207" s="17">
        <v>5.8207415070188E-2</v>
      </c>
      <c r="AG207" s="17">
        <v>6.7028764371680996E-2</v>
      </c>
      <c r="AH207" s="17">
        <v>7.2984944467805096E-2</v>
      </c>
      <c r="AI207" s="17"/>
      <c r="AJ207" s="17">
        <v>4.39166388884892E-2</v>
      </c>
      <c r="AK207" s="17">
        <v>0.10799506779871899</v>
      </c>
      <c r="AL207" s="17">
        <v>0</v>
      </c>
      <c r="AM207" s="17">
        <v>0</v>
      </c>
      <c r="AN207" s="17">
        <v>6.1421082813276899E-2</v>
      </c>
      <c r="AO207" s="17"/>
      <c r="AP207" s="17">
        <v>1.8216210714529699E-2</v>
      </c>
      <c r="AQ207" s="17">
        <v>0.10570184770836</v>
      </c>
      <c r="AR207" s="17">
        <v>7.27168891974979E-2</v>
      </c>
      <c r="AS207" s="17">
        <v>4.2575769654931497E-2</v>
      </c>
      <c r="AT207" s="17">
        <v>2.9113532965801301E-2</v>
      </c>
      <c r="AU207" s="17"/>
      <c r="AV207" s="17">
        <v>6.2701743022929704E-2</v>
      </c>
      <c r="AW207" s="17">
        <v>7.43475219181291E-2</v>
      </c>
      <c r="AX207" s="17">
        <v>5.6678948219878802E-2</v>
      </c>
      <c r="AY207" s="17">
        <v>8.0412563420288796E-2</v>
      </c>
      <c r="AZ207" s="17">
        <v>8.9559244841409105E-2</v>
      </c>
    </row>
    <row r="208" spans="2:52">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2:52">
      <c r="B209" s="6" t="s">
        <v>127</v>
      </c>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2:52">
      <c r="B210" s="24" t="s">
        <v>16</v>
      </c>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2:52">
      <c r="B211" t="s">
        <v>112</v>
      </c>
      <c r="C211" s="17">
        <v>8.6754897619487001E-2</v>
      </c>
      <c r="D211" s="17">
        <v>0.12098049562404201</v>
      </c>
      <c r="E211" s="17">
        <v>5.3800833524347898E-2</v>
      </c>
      <c r="F211" s="17"/>
      <c r="G211" s="17">
        <v>0.117532217363602</v>
      </c>
      <c r="H211" s="17">
        <v>6.1348441231826201E-2</v>
      </c>
      <c r="I211" s="17">
        <v>5.48959124840986E-2</v>
      </c>
      <c r="J211" s="17">
        <v>0.113072216536618</v>
      </c>
      <c r="K211" s="17">
        <v>9.0067699025298903E-2</v>
      </c>
      <c r="L211" s="17">
        <v>8.3277126912676094E-2</v>
      </c>
      <c r="M211" s="17"/>
      <c r="N211" s="17">
        <v>9.3761846046194003E-2</v>
      </c>
      <c r="O211" s="17">
        <v>6.9377475595145899E-2</v>
      </c>
      <c r="P211" s="17">
        <v>0.12987836361409599</v>
      </c>
      <c r="Q211" s="17">
        <v>6.5528266793081894E-2</v>
      </c>
      <c r="R211" s="17"/>
      <c r="S211" s="17">
        <v>0.10040272285301501</v>
      </c>
      <c r="T211" s="17">
        <v>8.5060763257106695E-2</v>
      </c>
      <c r="U211" s="17">
        <v>7.0974649240289303E-2</v>
      </c>
      <c r="V211" s="17">
        <v>7.7910739812656907E-2</v>
      </c>
      <c r="W211" s="17">
        <v>6.6625095969452097E-2</v>
      </c>
      <c r="X211" s="17">
        <v>7.5771470113696296E-2</v>
      </c>
      <c r="Y211" s="17">
        <v>7.99023066384104E-2</v>
      </c>
      <c r="Z211" s="17">
        <v>7.9192954756553899E-2</v>
      </c>
      <c r="AA211" s="17">
        <v>0.136758564872827</v>
      </c>
      <c r="AB211" s="17">
        <v>7.90115596655942E-2</v>
      </c>
      <c r="AC211" s="17">
        <v>5.58334516452446E-2</v>
      </c>
      <c r="AD211" s="17">
        <v>9.7188892419319203E-2</v>
      </c>
      <c r="AE211" s="17"/>
      <c r="AF211" s="17">
        <v>0.10453940496500699</v>
      </c>
      <c r="AG211" s="17">
        <v>7.9679960896903199E-2</v>
      </c>
      <c r="AH211" s="17">
        <v>5.8886254353450199E-2</v>
      </c>
      <c r="AI211" s="17"/>
      <c r="AJ211" s="17">
        <v>0.128467220084936</v>
      </c>
      <c r="AK211" s="17">
        <v>5.7820821952795802E-2</v>
      </c>
      <c r="AL211" s="17">
        <v>3.5912133125454097E-2</v>
      </c>
      <c r="AM211" s="17">
        <v>7.8290913573819204E-2</v>
      </c>
      <c r="AN211" s="17">
        <v>7.0875160934394499E-2</v>
      </c>
      <c r="AO211" s="17"/>
      <c r="AP211" s="17">
        <v>0.13049709920421701</v>
      </c>
      <c r="AQ211" s="17">
        <v>8.2728654196999304E-2</v>
      </c>
      <c r="AR211" s="17">
        <v>6.1740167180594899E-2</v>
      </c>
      <c r="AS211" s="17">
        <v>0.12548912386005001</v>
      </c>
      <c r="AT211" s="17">
        <v>3.5280339617208598E-2</v>
      </c>
      <c r="AU211" s="17"/>
      <c r="AV211" s="17">
        <v>7.2042712318229798E-2</v>
      </c>
      <c r="AW211" s="17">
        <v>0.10177607452112</v>
      </c>
      <c r="AX211" s="17">
        <v>7.65029033570232E-2</v>
      </c>
      <c r="AY211" s="17">
        <v>8.7403638747979698E-2</v>
      </c>
      <c r="AZ211" s="17">
        <v>0.18804082997826399</v>
      </c>
    </row>
    <row r="212" spans="2:52">
      <c r="B212" t="s">
        <v>113</v>
      </c>
      <c r="C212" s="17">
        <v>0.23735108275254199</v>
      </c>
      <c r="D212" s="17">
        <v>0.247861651227932</v>
      </c>
      <c r="E212" s="17">
        <v>0.22665630559285399</v>
      </c>
      <c r="F212" s="17"/>
      <c r="G212" s="17">
        <v>0.24377397792817099</v>
      </c>
      <c r="H212" s="17">
        <v>0.23069908638365</v>
      </c>
      <c r="I212" s="17">
        <v>0.217879092871262</v>
      </c>
      <c r="J212" s="17">
        <v>0.24090375698921501</v>
      </c>
      <c r="K212" s="17">
        <v>0.17419768763754101</v>
      </c>
      <c r="L212" s="17">
        <v>0.29753904425511501</v>
      </c>
      <c r="M212" s="17"/>
      <c r="N212" s="17">
        <v>0.29223655044522101</v>
      </c>
      <c r="O212" s="17">
        <v>0.25885092188285103</v>
      </c>
      <c r="P212" s="17">
        <v>0.19624652552820601</v>
      </c>
      <c r="Q212" s="17">
        <v>0.184099803097628</v>
      </c>
      <c r="R212" s="17"/>
      <c r="S212" s="17">
        <v>0.257662222012702</v>
      </c>
      <c r="T212" s="17">
        <v>0.198746835033214</v>
      </c>
      <c r="U212" s="17">
        <v>0.22402451217010899</v>
      </c>
      <c r="V212" s="17">
        <v>0.249830273611508</v>
      </c>
      <c r="W212" s="17">
        <v>0.30682845396955499</v>
      </c>
      <c r="X212" s="17">
        <v>0.14610892097029499</v>
      </c>
      <c r="Y212" s="17">
        <v>0.30482800199670801</v>
      </c>
      <c r="Z212" s="17">
        <v>0.28577119785487098</v>
      </c>
      <c r="AA212" s="17">
        <v>0.222890738295244</v>
      </c>
      <c r="AB212" s="17">
        <v>0.21101690937099801</v>
      </c>
      <c r="AC212" s="17">
        <v>0.28292736646990302</v>
      </c>
      <c r="AD212" s="17">
        <v>0.24765361396628799</v>
      </c>
      <c r="AE212" s="17"/>
      <c r="AF212" s="17">
        <v>0.23117979420861601</v>
      </c>
      <c r="AG212" s="17">
        <v>0.24988862737767301</v>
      </c>
      <c r="AH212" s="17">
        <v>0.21688148881116301</v>
      </c>
      <c r="AI212" s="17"/>
      <c r="AJ212" s="17">
        <v>0.290217398949695</v>
      </c>
      <c r="AK212" s="17">
        <v>0.24545948523915101</v>
      </c>
      <c r="AL212" s="17">
        <v>0.17612283294498601</v>
      </c>
      <c r="AM212" s="17">
        <v>0.21547562286130201</v>
      </c>
      <c r="AN212" s="17">
        <v>0.16648974954511001</v>
      </c>
      <c r="AO212" s="17"/>
      <c r="AP212" s="17">
        <v>0.40212336773843099</v>
      </c>
      <c r="AQ212" s="17">
        <v>0.22025080190264801</v>
      </c>
      <c r="AR212" s="17">
        <v>0.17981583942602999</v>
      </c>
      <c r="AS212" s="17">
        <v>0.18460322017326999</v>
      </c>
      <c r="AT212" s="17">
        <v>0.164942333906724</v>
      </c>
      <c r="AU212" s="17"/>
      <c r="AV212" s="17">
        <v>0.20482162935730799</v>
      </c>
      <c r="AW212" s="17">
        <v>0.216645051440468</v>
      </c>
      <c r="AX212" s="17">
        <v>0.24591038114984901</v>
      </c>
      <c r="AY212" s="17">
        <v>0.30820982783805301</v>
      </c>
      <c r="AZ212" s="17">
        <v>0.32123225296005098</v>
      </c>
    </row>
    <row r="213" spans="2:52">
      <c r="B213" t="s">
        <v>114</v>
      </c>
      <c r="C213" s="17">
        <v>0.30573641594141798</v>
      </c>
      <c r="D213" s="17">
        <v>0.26817382345859397</v>
      </c>
      <c r="E213" s="17">
        <v>0.34412197188731802</v>
      </c>
      <c r="F213" s="17"/>
      <c r="G213" s="17">
        <v>0.254115820326556</v>
      </c>
      <c r="H213" s="17">
        <v>0.32208053215868099</v>
      </c>
      <c r="I213" s="17">
        <v>0.30132873983912001</v>
      </c>
      <c r="J213" s="17">
        <v>0.32299313078099101</v>
      </c>
      <c r="K213" s="17">
        <v>0.32717595303698699</v>
      </c>
      <c r="L213" s="17">
        <v>0.30178026742227798</v>
      </c>
      <c r="M213" s="17"/>
      <c r="N213" s="17">
        <v>0.30004604805526602</v>
      </c>
      <c r="O213" s="17">
        <v>0.32921434753061501</v>
      </c>
      <c r="P213" s="17">
        <v>0.28325527167373998</v>
      </c>
      <c r="Q213" s="17">
        <v>0.308605601930109</v>
      </c>
      <c r="R213" s="17"/>
      <c r="S213" s="17">
        <v>0.32466233268712402</v>
      </c>
      <c r="T213" s="17">
        <v>0.31745191193259897</v>
      </c>
      <c r="U213" s="17">
        <v>0.29547267242522801</v>
      </c>
      <c r="V213" s="17">
        <v>0.370081187289722</v>
      </c>
      <c r="W213" s="17">
        <v>0.273201483480081</v>
      </c>
      <c r="X213" s="17">
        <v>0.28058873633870701</v>
      </c>
      <c r="Y213" s="17">
        <v>0.31129430711789102</v>
      </c>
      <c r="Z213" s="17">
        <v>0.30213526869971902</v>
      </c>
      <c r="AA213" s="17">
        <v>0.24801179599780901</v>
      </c>
      <c r="AB213" s="17">
        <v>0.265632140659049</v>
      </c>
      <c r="AC213" s="17">
        <v>0.36647074887892001</v>
      </c>
      <c r="AD213" s="17">
        <v>0.38269559259209601</v>
      </c>
      <c r="AE213" s="17"/>
      <c r="AF213" s="17">
        <v>0.29212621833105501</v>
      </c>
      <c r="AG213" s="17">
        <v>0.28705827838082298</v>
      </c>
      <c r="AH213" s="17">
        <v>0.36452987050583602</v>
      </c>
      <c r="AI213" s="17"/>
      <c r="AJ213" s="17">
        <v>0.26694749924202599</v>
      </c>
      <c r="AK213" s="17">
        <v>0.27503238577035799</v>
      </c>
      <c r="AL213" s="17">
        <v>0.41363560253206899</v>
      </c>
      <c r="AM213" s="17">
        <v>0.58718694463534604</v>
      </c>
      <c r="AN213" s="17">
        <v>0.35732380519684898</v>
      </c>
      <c r="AO213" s="17"/>
      <c r="AP213" s="17">
        <v>0.25126851674057799</v>
      </c>
      <c r="AQ213" s="17">
        <v>0.27943900837819702</v>
      </c>
      <c r="AR213" s="17">
        <v>0.328137231064907</v>
      </c>
      <c r="AS213" s="17">
        <v>0.29492570345957397</v>
      </c>
      <c r="AT213" s="17">
        <v>0.48777560676221199</v>
      </c>
      <c r="AU213" s="17"/>
      <c r="AV213" s="17">
        <v>0.327085507143691</v>
      </c>
      <c r="AW213" s="17">
        <v>0.29823619372343202</v>
      </c>
      <c r="AX213" s="17">
        <v>0.32565351603256298</v>
      </c>
      <c r="AY213" s="17">
        <v>0.27529890424931402</v>
      </c>
      <c r="AZ213" s="17">
        <v>0.140870767095953</v>
      </c>
    </row>
    <row r="214" spans="2:52">
      <c r="B214" t="s">
        <v>115</v>
      </c>
      <c r="C214" s="17">
        <v>0.23508461171383299</v>
      </c>
      <c r="D214" s="17">
        <v>0.218287386816263</v>
      </c>
      <c r="E214" s="17">
        <v>0.24900162305988</v>
      </c>
      <c r="F214" s="17"/>
      <c r="G214" s="17">
        <v>0.26335399102915702</v>
      </c>
      <c r="H214" s="17">
        <v>0.26496549999864599</v>
      </c>
      <c r="I214" s="17">
        <v>0.30507957902372801</v>
      </c>
      <c r="J214" s="17">
        <v>0.19501587495754799</v>
      </c>
      <c r="K214" s="17">
        <v>0.21893897882979799</v>
      </c>
      <c r="L214" s="17">
        <v>0.185652897257858</v>
      </c>
      <c r="M214" s="17"/>
      <c r="N214" s="17">
        <v>0.214532963567269</v>
      </c>
      <c r="O214" s="17">
        <v>0.22989498613161399</v>
      </c>
      <c r="P214" s="17">
        <v>0.257767294567672</v>
      </c>
      <c r="Q214" s="17">
        <v>0.246325220667067</v>
      </c>
      <c r="R214" s="17"/>
      <c r="S214" s="17">
        <v>0.23492001321544501</v>
      </c>
      <c r="T214" s="17">
        <v>0.26149396075772602</v>
      </c>
      <c r="U214" s="17">
        <v>0.28132630707637302</v>
      </c>
      <c r="V214" s="17">
        <v>0.20036239750790999</v>
      </c>
      <c r="W214" s="17">
        <v>0.239834999991168</v>
      </c>
      <c r="X214" s="17">
        <v>0.27714914689416897</v>
      </c>
      <c r="Y214" s="17">
        <v>0.18239609556009401</v>
      </c>
      <c r="Z214" s="17">
        <v>0.253087739587459</v>
      </c>
      <c r="AA214" s="17">
        <v>0.223161028669279</v>
      </c>
      <c r="AB214" s="17">
        <v>0.25993383208964599</v>
      </c>
      <c r="AC214" s="17">
        <v>0.221424075575717</v>
      </c>
      <c r="AD214" s="17">
        <v>6.55770888243455E-2</v>
      </c>
      <c r="AE214" s="17"/>
      <c r="AF214" s="17">
        <v>0.23632747272817101</v>
      </c>
      <c r="AG214" s="17">
        <v>0.25387487409373599</v>
      </c>
      <c r="AH214" s="17">
        <v>0.18435894839354999</v>
      </c>
      <c r="AI214" s="17"/>
      <c r="AJ214" s="17">
        <v>0.22611268809104501</v>
      </c>
      <c r="AK214" s="17">
        <v>0.25285827513855602</v>
      </c>
      <c r="AL214" s="17">
        <v>0.28614661562056898</v>
      </c>
      <c r="AM214" s="17">
        <v>0.119046518929533</v>
      </c>
      <c r="AN214" s="17">
        <v>0.23685746067451399</v>
      </c>
      <c r="AO214" s="17"/>
      <c r="AP214" s="17">
        <v>0.15800865364274999</v>
      </c>
      <c r="AQ214" s="17">
        <v>0.25952694438655299</v>
      </c>
      <c r="AR214" s="17">
        <v>0.30035837327034098</v>
      </c>
      <c r="AS214" s="17">
        <v>0.24921522878799901</v>
      </c>
      <c r="AT214" s="17">
        <v>0.24230392246493901</v>
      </c>
      <c r="AU214" s="17"/>
      <c r="AV214" s="17">
        <v>0.260237510639172</v>
      </c>
      <c r="AW214" s="17">
        <v>0.217984540218257</v>
      </c>
      <c r="AX214" s="17">
        <v>0.23919606025728901</v>
      </c>
      <c r="AY214" s="17">
        <v>0.231774455162987</v>
      </c>
      <c r="AZ214" s="17">
        <v>0.349856149965731</v>
      </c>
    </row>
    <row r="215" spans="2:52">
      <c r="B215" t="s">
        <v>116</v>
      </c>
      <c r="C215" s="17">
        <v>0.13507299197272099</v>
      </c>
      <c r="D215" s="17">
        <v>0.144696642873169</v>
      </c>
      <c r="E215" s="17">
        <v>0.12641926593560099</v>
      </c>
      <c r="F215" s="17"/>
      <c r="G215" s="17">
        <v>0.12122399335251501</v>
      </c>
      <c r="H215" s="17">
        <v>0.120906440227196</v>
      </c>
      <c r="I215" s="17">
        <v>0.12081667578179101</v>
      </c>
      <c r="J215" s="17">
        <v>0.12801502073562801</v>
      </c>
      <c r="K215" s="17">
        <v>0.189619681470375</v>
      </c>
      <c r="L215" s="17">
        <v>0.13175066415207301</v>
      </c>
      <c r="M215" s="17"/>
      <c r="N215" s="17">
        <v>9.9422591886049794E-2</v>
      </c>
      <c r="O215" s="17">
        <v>0.112662268859774</v>
      </c>
      <c r="P215" s="17">
        <v>0.13285254461628501</v>
      </c>
      <c r="Q215" s="17">
        <v>0.19544110751211499</v>
      </c>
      <c r="R215" s="17"/>
      <c r="S215" s="17">
        <v>8.2352709231714005E-2</v>
      </c>
      <c r="T215" s="17">
        <v>0.137246529019354</v>
      </c>
      <c r="U215" s="17">
        <v>0.128201859088</v>
      </c>
      <c r="V215" s="17">
        <v>0.101815401778203</v>
      </c>
      <c r="W215" s="17">
        <v>0.11350996658974399</v>
      </c>
      <c r="X215" s="17">
        <v>0.220381725683132</v>
      </c>
      <c r="Y215" s="17">
        <v>0.12157928868689601</v>
      </c>
      <c r="Z215" s="17">
        <v>7.9812839101397401E-2</v>
      </c>
      <c r="AA215" s="17">
        <v>0.16917787216484101</v>
      </c>
      <c r="AB215" s="17">
        <v>0.18440555821471399</v>
      </c>
      <c r="AC215" s="17">
        <v>7.3344357430214793E-2</v>
      </c>
      <c r="AD215" s="17">
        <v>0.20688481219795199</v>
      </c>
      <c r="AE215" s="17"/>
      <c r="AF215" s="17">
        <v>0.13582710976715101</v>
      </c>
      <c r="AG215" s="17">
        <v>0.129498259250865</v>
      </c>
      <c r="AH215" s="17">
        <v>0.17534343793599999</v>
      </c>
      <c r="AI215" s="17"/>
      <c r="AJ215" s="17">
        <v>8.8255193632298196E-2</v>
      </c>
      <c r="AK215" s="17">
        <v>0.168829031899138</v>
      </c>
      <c r="AL215" s="17">
        <v>8.81828157769219E-2</v>
      </c>
      <c r="AM215" s="17">
        <v>0</v>
      </c>
      <c r="AN215" s="17">
        <v>0.168453823649132</v>
      </c>
      <c r="AO215" s="17"/>
      <c r="AP215" s="17">
        <v>5.8102362674023703E-2</v>
      </c>
      <c r="AQ215" s="17">
        <v>0.158054591135602</v>
      </c>
      <c r="AR215" s="17">
        <v>0.129948389058128</v>
      </c>
      <c r="AS215" s="17">
        <v>0.14576672371910701</v>
      </c>
      <c r="AT215" s="17">
        <v>6.9697797248916199E-2</v>
      </c>
      <c r="AU215" s="17"/>
      <c r="AV215" s="17">
        <v>0.135812640541599</v>
      </c>
      <c r="AW215" s="17">
        <v>0.165358140096724</v>
      </c>
      <c r="AX215" s="17">
        <v>0.11273713920327599</v>
      </c>
      <c r="AY215" s="17">
        <v>9.73131740016666E-2</v>
      </c>
      <c r="AZ215" s="17">
        <v>0</v>
      </c>
    </row>
    <row r="216" spans="2:52">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2:52">
      <c r="B217" s="6" t="s">
        <v>128</v>
      </c>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2:52">
      <c r="B218" s="24" t="s">
        <v>16</v>
      </c>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2:52">
      <c r="B219" t="s">
        <v>112</v>
      </c>
      <c r="C219" s="17">
        <v>0.133971327252384</v>
      </c>
      <c r="D219" s="17">
        <v>0.13484961591806099</v>
      </c>
      <c r="E219" s="17">
        <v>0.133835204357104</v>
      </c>
      <c r="F219" s="17"/>
      <c r="G219" s="17">
        <v>0.11555531556012399</v>
      </c>
      <c r="H219" s="17">
        <v>9.0037982250037396E-2</v>
      </c>
      <c r="I219" s="17">
        <v>0.169779814032197</v>
      </c>
      <c r="J219" s="17">
        <v>0.129083315467316</v>
      </c>
      <c r="K219" s="17">
        <v>0.17747815633080599</v>
      </c>
      <c r="L219" s="17">
        <v>0.12580716999851899</v>
      </c>
      <c r="M219" s="17"/>
      <c r="N219" s="17">
        <v>0.10500509429452901</v>
      </c>
      <c r="O219" s="17">
        <v>0.119466210132627</v>
      </c>
      <c r="P219" s="17">
        <v>0.14595343414040801</v>
      </c>
      <c r="Q219" s="17">
        <v>0.17173652828807501</v>
      </c>
      <c r="R219" s="17"/>
      <c r="S219" s="17">
        <v>0.101718075785996</v>
      </c>
      <c r="T219" s="17">
        <v>0.135964834666219</v>
      </c>
      <c r="U219" s="17">
        <v>0.10467721870326099</v>
      </c>
      <c r="V219" s="17">
        <v>9.2528785578392003E-2</v>
      </c>
      <c r="W219" s="17">
        <v>0.12196979375786</v>
      </c>
      <c r="X219" s="17">
        <v>0.18038689003762201</v>
      </c>
      <c r="Y219" s="17">
        <v>9.3667145916614403E-2</v>
      </c>
      <c r="Z219" s="17">
        <v>7.9511236115265504E-2</v>
      </c>
      <c r="AA219" s="17">
        <v>0.13919287561420501</v>
      </c>
      <c r="AB219" s="17">
        <v>0.16612178382087101</v>
      </c>
      <c r="AC219" s="17">
        <v>0.22744745283201301</v>
      </c>
      <c r="AD219" s="17">
        <v>0.21784413347687201</v>
      </c>
      <c r="AE219" s="17"/>
      <c r="AF219" s="17">
        <v>0.138117087793799</v>
      </c>
      <c r="AG219" s="17">
        <v>0.13524104827193101</v>
      </c>
      <c r="AH219" s="17">
        <v>0.122475884294637</v>
      </c>
      <c r="AI219" s="17"/>
      <c r="AJ219" s="17">
        <v>6.4127837186376102E-2</v>
      </c>
      <c r="AK219" s="17">
        <v>0.19409143246753399</v>
      </c>
      <c r="AL219" s="17">
        <v>0.10979481307055899</v>
      </c>
      <c r="AM219" s="17">
        <v>6.7795863541904602E-2</v>
      </c>
      <c r="AN219" s="17">
        <v>0.19382449541859201</v>
      </c>
      <c r="AO219" s="17"/>
      <c r="AP219" s="17">
        <v>2.0741019383619601E-2</v>
      </c>
      <c r="AQ219" s="17">
        <v>0.17058459887253999</v>
      </c>
      <c r="AR219" s="17">
        <v>7.8674981417412304E-2</v>
      </c>
      <c r="AS219" s="17">
        <v>0.136677471532655</v>
      </c>
      <c r="AT219" s="17">
        <v>0.107802070568206</v>
      </c>
      <c r="AU219" s="17"/>
      <c r="AV219" s="17">
        <v>0.14799326635268401</v>
      </c>
      <c r="AW219" s="17">
        <v>9.7189829747695397E-2</v>
      </c>
      <c r="AX219" s="17">
        <v>0.10027107645320101</v>
      </c>
      <c r="AY219" s="17">
        <v>0.180326888056694</v>
      </c>
      <c r="AZ219" s="17">
        <v>0.112424758756728</v>
      </c>
    </row>
    <row r="220" spans="2:52">
      <c r="B220" t="s">
        <v>113</v>
      </c>
      <c r="C220" s="17">
        <v>0.206927663090932</v>
      </c>
      <c r="D220" s="17">
        <v>0.17644800133119001</v>
      </c>
      <c r="E220" s="17">
        <v>0.232708698237098</v>
      </c>
      <c r="F220" s="17"/>
      <c r="G220" s="17">
        <v>0.27384438687659601</v>
      </c>
      <c r="H220" s="17">
        <v>0.16643620258064901</v>
      </c>
      <c r="I220" s="17">
        <v>0.22634195270343799</v>
      </c>
      <c r="J220" s="17">
        <v>0.22050113788956499</v>
      </c>
      <c r="K220" s="17">
        <v>0.187438033032438</v>
      </c>
      <c r="L220" s="17">
        <v>0.18191199794653201</v>
      </c>
      <c r="M220" s="17"/>
      <c r="N220" s="17">
        <v>0.12600754522701901</v>
      </c>
      <c r="O220" s="17">
        <v>0.20547022987601901</v>
      </c>
      <c r="P220" s="17">
        <v>0.234052647765158</v>
      </c>
      <c r="Q220" s="17">
        <v>0.27678884475363202</v>
      </c>
      <c r="R220" s="17"/>
      <c r="S220" s="17">
        <v>0.18749354516081199</v>
      </c>
      <c r="T220" s="17">
        <v>0.17662427325389701</v>
      </c>
      <c r="U220" s="17">
        <v>0.19301438569579599</v>
      </c>
      <c r="V220" s="17">
        <v>0.18811873356272699</v>
      </c>
      <c r="W220" s="17">
        <v>0.247417871685849</v>
      </c>
      <c r="X220" s="17">
        <v>0.16807242164562899</v>
      </c>
      <c r="Y220" s="17">
        <v>0.17656578942270801</v>
      </c>
      <c r="Z220" s="17">
        <v>0.23698473341621401</v>
      </c>
      <c r="AA220" s="17">
        <v>0.23741742517019301</v>
      </c>
      <c r="AB220" s="17">
        <v>0.21946636006402101</v>
      </c>
      <c r="AC220" s="17">
        <v>0.164311678111592</v>
      </c>
      <c r="AD220" s="17">
        <v>0.55436542358299301</v>
      </c>
      <c r="AE220" s="17"/>
      <c r="AF220" s="17">
        <v>0.19382208400397199</v>
      </c>
      <c r="AG220" s="17">
        <v>0.207747411528315</v>
      </c>
      <c r="AH220" s="17">
        <v>0.22772220763015899</v>
      </c>
      <c r="AI220" s="17"/>
      <c r="AJ220" s="17">
        <v>0.141696890420727</v>
      </c>
      <c r="AK220" s="17">
        <v>0.194707625408891</v>
      </c>
      <c r="AL220" s="17">
        <v>0.18910676996454701</v>
      </c>
      <c r="AM220" s="17">
        <v>0.31268178837438998</v>
      </c>
      <c r="AN220" s="17">
        <v>0.25116452122135002</v>
      </c>
      <c r="AO220" s="17"/>
      <c r="AP220" s="17">
        <v>6.8350050121395903E-2</v>
      </c>
      <c r="AQ220" s="17">
        <v>0.213417335233062</v>
      </c>
      <c r="AR220" s="17">
        <v>0.21647958622970301</v>
      </c>
      <c r="AS220" s="17">
        <v>0.27770642412388102</v>
      </c>
      <c r="AT220" s="17">
        <v>0.22808041723956601</v>
      </c>
      <c r="AU220" s="17"/>
      <c r="AV220" s="17">
        <v>0.25499271898680997</v>
      </c>
      <c r="AW220" s="17">
        <v>0.24278063075921999</v>
      </c>
      <c r="AX220" s="17">
        <v>0.174880604967841</v>
      </c>
      <c r="AY220" s="17">
        <v>0.12769113711524999</v>
      </c>
      <c r="AZ220" s="17">
        <v>0.100285567958522</v>
      </c>
    </row>
    <row r="221" spans="2:52">
      <c r="B221" t="s">
        <v>114</v>
      </c>
      <c r="C221" s="17">
        <v>0.24198076884901801</v>
      </c>
      <c r="D221" s="17">
        <v>0.243661867959966</v>
      </c>
      <c r="E221" s="17">
        <v>0.24164865979716399</v>
      </c>
      <c r="F221" s="17"/>
      <c r="G221" s="17">
        <v>0.19472940775221501</v>
      </c>
      <c r="H221" s="17">
        <v>0.2243830106253</v>
      </c>
      <c r="I221" s="17">
        <v>0.183086397468677</v>
      </c>
      <c r="J221" s="17">
        <v>0.305685997752702</v>
      </c>
      <c r="K221" s="17">
        <v>0.27299319804329902</v>
      </c>
      <c r="L221" s="17">
        <v>0.26476017563250698</v>
      </c>
      <c r="M221" s="17"/>
      <c r="N221" s="17">
        <v>0.224106418727719</v>
      </c>
      <c r="O221" s="17">
        <v>0.25519979458963199</v>
      </c>
      <c r="P221" s="17">
        <v>0.25987420500595598</v>
      </c>
      <c r="Q221" s="17">
        <v>0.23187504645363</v>
      </c>
      <c r="R221" s="17"/>
      <c r="S221" s="17">
        <v>0.21315565800073999</v>
      </c>
      <c r="T221" s="17">
        <v>0.25228424388998499</v>
      </c>
      <c r="U221" s="17">
        <v>0.27558298123029401</v>
      </c>
      <c r="V221" s="17">
        <v>0.30275440962415401</v>
      </c>
      <c r="W221" s="17">
        <v>0.23738972298151101</v>
      </c>
      <c r="X221" s="17">
        <v>0.16808948681626701</v>
      </c>
      <c r="Y221" s="17">
        <v>0.32690544545771</v>
      </c>
      <c r="Z221" s="17">
        <v>0.22538416434282799</v>
      </c>
      <c r="AA221" s="17">
        <v>0.22765626464101299</v>
      </c>
      <c r="AB221" s="17">
        <v>0.21272250333495701</v>
      </c>
      <c r="AC221" s="17">
        <v>0.27314677973421198</v>
      </c>
      <c r="AD221" s="17">
        <v>0.17516305628971299</v>
      </c>
      <c r="AE221" s="17"/>
      <c r="AF221" s="17">
        <v>0.279753319173138</v>
      </c>
      <c r="AG221" s="17">
        <v>0.22137607734845699</v>
      </c>
      <c r="AH221" s="17">
        <v>0.22416225283965799</v>
      </c>
      <c r="AI221" s="17"/>
      <c r="AJ221" s="17">
        <v>0.25992621865473597</v>
      </c>
      <c r="AK221" s="17">
        <v>0.240543373844046</v>
      </c>
      <c r="AL221" s="17">
        <v>0.16697193706831001</v>
      </c>
      <c r="AM221" s="17">
        <v>0.31338900961958499</v>
      </c>
      <c r="AN221" s="17">
        <v>0.26154663229951503</v>
      </c>
      <c r="AO221" s="17"/>
      <c r="AP221" s="17">
        <v>0.193222455778534</v>
      </c>
      <c r="AQ221" s="17">
        <v>0.249094068187101</v>
      </c>
      <c r="AR221" s="17">
        <v>0.18096147721788799</v>
      </c>
      <c r="AS221" s="17">
        <v>0.221080174205183</v>
      </c>
      <c r="AT221" s="17">
        <v>0.36553918019986598</v>
      </c>
      <c r="AU221" s="17"/>
      <c r="AV221" s="17">
        <v>0.25436278394453599</v>
      </c>
      <c r="AW221" s="17">
        <v>0.235602902153634</v>
      </c>
      <c r="AX221" s="17">
        <v>0.24935073681449901</v>
      </c>
      <c r="AY221" s="17">
        <v>0.17357576457239099</v>
      </c>
      <c r="AZ221" s="17">
        <v>0.145854364139509</v>
      </c>
    </row>
    <row r="222" spans="2:52">
      <c r="B222" t="s">
        <v>115</v>
      </c>
      <c r="C222" s="17">
        <v>0.321697348095006</v>
      </c>
      <c r="D222" s="17">
        <v>0.34927927251735402</v>
      </c>
      <c r="E222" s="17">
        <v>0.29621999192827903</v>
      </c>
      <c r="F222" s="17"/>
      <c r="G222" s="17">
        <v>0.36660449292243902</v>
      </c>
      <c r="H222" s="17">
        <v>0.37688719058383202</v>
      </c>
      <c r="I222" s="17">
        <v>0.29480357399162599</v>
      </c>
      <c r="J222" s="17">
        <v>0.27259190232282399</v>
      </c>
      <c r="K222" s="17">
        <v>0.32101469154555701</v>
      </c>
      <c r="L222" s="17">
        <v>0.304183573533166</v>
      </c>
      <c r="M222" s="17"/>
      <c r="N222" s="17">
        <v>0.39719199435468899</v>
      </c>
      <c r="O222" s="17">
        <v>0.32035261290981099</v>
      </c>
      <c r="P222" s="17">
        <v>0.29145865126604198</v>
      </c>
      <c r="Q222" s="17">
        <v>0.26400933221977801</v>
      </c>
      <c r="R222" s="17"/>
      <c r="S222" s="17">
        <v>0.35513426765135198</v>
      </c>
      <c r="T222" s="17">
        <v>0.30419160859788802</v>
      </c>
      <c r="U222" s="17">
        <v>0.38998470044766198</v>
      </c>
      <c r="V222" s="17">
        <v>0.35094515670097198</v>
      </c>
      <c r="W222" s="17">
        <v>0.32154097737005999</v>
      </c>
      <c r="X222" s="17">
        <v>0.34611279081430901</v>
      </c>
      <c r="Y222" s="17">
        <v>0.326111655224472</v>
      </c>
      <c r="Z222" s="17">
        <v>0.38521647765167499</v>
      </c>
      <c r="AA222" s="17">
        <v>0.33658863163492098</v>
      </c>
      <c r="AB222" s="17">
        <v>0.26528250887097798</v>
      </c>
      <c r="AC222" s="17">
        <v>0.27475179639939701</v>
      </c>
      <c r="AD222" s="17">
        <v>2.4886710165434998E-2</v>
      </c>
      <c r="AE222" s="17"/>
      <c r="AF222" s="17">
        <v>0.299197720976556</v>
      </c>
      <c r="AG222" s="17">
        <v>0.31994320797070203</v>
      </c>
      <c r="AH222" s="17">
        <v>0.328889683963621</v>
      </c>
      <c r="AI222" s="17"/>
      <c r="AJ222" s="17">
        <v>0.40439240016574601</v>
      </c>
      <c r="AK222" s="17">
        <v>0.25205403441110102</v>
      </c>
      <c r="AL222" s="17">
        <v>0.46783030553857402</v>
      </c>
      <c r="AM222" s="17">
        <v>0.30613333846412</v>
      </c>
      <c r="AN222" s="17">
        <v>0.25257124080806598</v>
      </c>
      <c r="AO222" s="17"/>
      <c r="AP222" s="17">
        <v>0.519450345088871</v>
      </c>
      <c r="AQ222" s="17">
        <v>0.27559532372255502</v>
      </c>
      <c r="AR222" s="17">
        <v>0.41673952859042201</v>
      </c>
      <c r="AS222" s="17">
        <v>0.30773367066733698</v>
      </c>
      <c r="AT222" s="17">
        <v>0.263313820308688</v>
      </c>
      <c r="AU222" s="17"/>
      <c r="AV222" s="17">
        <v>0.283283055592082</v>
      </c>
      <c r="AW222" s="17">
        <v>0.35518790098719699</v>
      </c>
      <c r="AX222" s="17">
        <v>0.36545574521608098</v>
      </c>
      <c r="AY222" s="17">
        <v>0.31822673867520201</v>
      </c>
      <c r="AZ222" s="17">
        <v>0.22191491129677701</v>
      </c>
    </row>
    <row r="223" spans="2:52">
      <c r="B223" t="s">
        <v>116</v>
      </c>
      <c r="C223" s="17">
        <v>9.5422892712660398E-2</v>
      </c>
      <c r="D223" s="17">
        <v>9.5761242273428498E-2</v>
      </c>
      <c r="E223" s="17">
        <v>9.5587445680354405E-2</v>
      </c>
      <c r="F223" s="17"/>
      <c r="G223" s="17">
        <v>4.9266396888625899E-2</v>
      </c>
      <c r="H223" s="17">
        <v>0.14225561396018099</v>
      </c>
      <c r="I223" s="17">
        <v>0.125988261804062</v>
      </c>
      <c r="J223" s="17">
        <v>7.2137646567594596E-2</v>
      </c>
      <c r="K223" s="17">
        <v>4.1075921047900199E-2</v>
      </c>
      <c r="L223" s="17">
        <v>0.123337082889277</v>
      </c>
      <c r="M223" s="17"/>
      <c r="N223" s="17">
        <v>0.14768894739604399</v>
      </c>
      <c r="O223" s="17">
        <v>9.9511152491910795E-2</v>
      </c>
      <c r="P223" s="17">
        <v>6.8661061822436503E-2</v>
      </c>
      <c r="Q223" s="17">
        <v>5.5590248284884403E-2</v>
      </c>
      <c r="R223" s="17"/>
      <c r="S223" s="17">
        <v>0.14249845340110001</v>
      </c>
      <c r="T223" s="17">
        <v>0.130935039592012</v>
      </c>
      <c r="U223" s="17">
        <v>3.6740713922986799E-2</v>
      </c>
      <c r="V223" s="17">
        <v>6.5652914533754603E-2</v>
      </c>
      <c r="W223" s="17">
        <v>7.1681634204719194E-2</v>
      </c>
      <c r="X223" s="17">
        <v>0.137338410686173</v>
      </c>
      <c r="Y223" s="17">
        <v>7.6749963978495303E-2</v>
      </c>
      <c r="Z223" s="17">
        <v>7.2903388474017894E-2</v>
      </c>
      <c r="AA223" s="17">
        <v>5.9144802939669103E-2</v>
      </c>
      <c r="AB223" s="17">
        <v>0.13640684390917299</v>
      </c>
      <c r="AC223" s="17">
        <v>6.03422929227855E-2</v>
      </c>
      <c r="AD223" s="17">
        <v>2.77406764849874E-2</v>
      </c>
      <c r="AE223" s="17"/>
      <c r="AF223" s="17">
        <v>8.9109788052535596E-2</v>
      </c>
      <c r="AG223" s="17">
        <v>0.11569225488059499</v>
      </c>
      <c r="AH223" s="17">
        <v>9.6749971271926097E-2</v>
      </c>
      <c r="AI223" s="17"/>
      <c r="AJ223" s="17">
        <v>0.12985665357241499</v>
      </c>
      <c r="AK223" s="17">
        <v>0.11860353386842799</v>
      </c>
      <c r="AL223" s="17">
        <v>6.6296174358010204E-2</v>
      </c>
      <c r="AM223" s="17">
        <v>0</v>
      </c>
      <c r="AN223" s="17">
        <v>4.0893110252476897E-2</v>
      </c>
      <c r="AO223" s="17"/>
      <c r="AP223" s="17">
        <v>0.198236129627579</v>
      </c>
      <c r="AQ223" s="17">
        <v>9.1308673984742794E-2</v>
      </c>
      <c r="AR223" s="17">
        <v>0.107144426544575</v>
      </c>
      <c r="AS223" s="17">
        <v>5.6802259470944402E-2</v>
      </c>
      <c r="AT223" s="17">
        <v>3.5264511683674497E-2</v>
      </c>
      <c r="AU223" s="17"/>
      <c r="AV223" s="17">
        <v>5.9368175123889297E-2</v>
      </c>
      <c r="AW223" s="17">
        <v>6.9238736352253E-2</v>
      </c>
      <c r="AX223" s="17">
        <v>0.110041836548379</v>
      </c>
      <c r="AY223" s="17">
        <v>0.20017947158046301</v>
      </c>
      <c r="AZ223" s="17">
        <v>0.41952039784846401</v>
      </c>
    </row>
    <row r="224" spans="2:52">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2:52">
      <c r="B225" s="6" t="s">
        <v>129</v>
      </c>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2:52">
      <c r="B226" s="24" t="s">
        <v>16</v>
      </c>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2:52">
      <c r="B227" t="s">
        <v>112</v>
      </c>
      <c r="C227" s="17">
        <v>0.20681426267026501</v>
      </c>
      <c r="D227" s="17">
        <v>0.217164393588336</v>
      </c>
      <c r="E227" s="17">
        <v>0.198415087124406</v>
      </c>
      <c r="F227" s="17"/>
      <c r="G227" s="17">
        <v>0.161317753609829</v>
      </c>
      <c r="H227" s="17">
        <v>0.169476577190567</v>
      </c>
      <c r="I227" s="17">
        <v>0.162220242751209</v>
      </c>
      <c r="J227" s="17">
        <v>0.201338160774478</v>
      </c>
      <c r="K227" s="17">
        <v>0.22659233005628299</v>
      </c>
      <c r="L227" s="17">
        <v>0.29488248750552098</v>
      </c>
      <c r="M227" s="17"/>
      <c r="N227" s="17">
        <v>0.21923969953337899</v>
      </c>
      <c r="O227" s="17">
        <v>0.21573077923978901</v>
      </c>
      <c r="P227" s="17">
        <v>0.157413183162777</v>
      </c>
      <c r="Q227" s="17">
        <v>0.22912363741156599</v>
      </c>
      <c r="R227" s="17"/>
      <c r="S227" s="17">
        <v>0.16294040085934</v>
      </c>
      <c r="T227" s="17">
        <v>0.190652988769385</v>
      </c>
      <c r="U227" s="17">
        <v>0.15733463360048799</v>
      </c>
      <c r="V227" s="17">
        <v>0.161270966597337</v>
      </c>
      <c r="W227" s="17">
        <v>0.15511314415576499</v>
      </c>
      <c r="X227" s="17">
        <v>0.30673732581896501</v>
      </c>
      <c r="Y227" s="17">
        <v>0.224003459652758</v>
      </c>
      <c r="Z227" s="17">
        <v>0.26700159985320399</v>
      </c>
      <c r="AA227" s="17">
        <v>0.23475724979184601</v>
      </c>
      <c r="AB227" s="17">
        <v>0.211923289780859</v>
      </c>
      <c r="AC227" s="17">
        <v>0.26513239965541002</v>
      </c>
      <c r="AD227" s="17">
        <v>0.22944318400314101</v>
      </c>
      <c r="AE227" s="17"/>
      <c r="AF227" s="17">
        <v>0.23560779201569099</v>
      </c>
      <c r="AG227" s="17">
        <v>0.20684744707821101</v>
      </c>
      <c r="AH227" s="17">
        <v>0.153973422238013</v>
      </c>
      <c r="AI227" s="17"/>
      <c r="AJ227" s="17">
        <v>0.22538340102349699</v>
      </c>
      <c r="AK227" s="17">
        <v>0.22435837540258899</v>
      </c>
      <c r="AL227" s="17">
        <v>0.17280994901634</v>
      </c>
      <c r="AM227" s="17">
        <v>0.19691854359403699</v>
      </c>
      <c r="AN227" s="17">
        <v>0.22660907404418501</v>
      </c>
      <c r="AO227" s="17"/>
      <c r="AP227" s="17">
        <v>0.21596674683271699</v>
      </c>
      <c r="AQ227" s="17">
        <v>0.21505747997199501</v>
      </c>
      <c r="AR227" s="17">
        <v>0.185937814919336</v>
      </c>
      <c r="AS227" s="17">
        <v>0.18737184484703101</v>
      </c>
      <c r="AT227" s="17">
        <v>0.13433101599824099</v>
      </c>
      <c r="AU227" s="17"/>
      <c r="AV227" s="17">
        <v>0.19489712961692199</v>
      </c>
      <c r="AW227" s="17">
        <v>0.145585226909478</v>
      </c>
      <c r="AX227" s="17">
        <v>0.22600527461377101</v>
      </c>
      <c r="AY227" s="17">
        <v>0.169004675950544</v>
      </c>
      <c r="AZ227" s="17">
        <v>0.44310829704569399</v>
      </c>
    </row>
    <row r="228" spans="2:52">
      <c r="B228" t="s">
        <v>113</v>
      </c>
      <c r="C228" s="17">
        <v>0.36082787690344098</v>
      </c>
      <c r="D228" s="17">
        <v>0.33746835393052799</v>
      </c>
      <c r="E228" s="17">
        <v>0.38388313017685999</v>
      </c>
      <c r="F228" s="17"/>
      <c r="G228" s="17">
        <v>0.31048920430244897</v>
      </c>
      <c r="H228" s="17">
        <v>0.29646649109282502</v>
      </c>
      <c r="I228" s="17">
        <v>0.33205443074707103</v>
      </c>
      <c r="J228" s="17">
        <v>0.42105387098635</v>
      </c>
      <c r="K228" s="17">
        <v>0.44254665505351398</v>
      </c>
      <c r="L228" s="17">
        <v>0.36506049561471798</v>
      </c>
      <c r="M228" s="17"/>
      <c r="N228" s="17">
        <v>0.37997167702272699</v>
      </c>
      <c r="O228" s="17">
        <v>0.32287522993530698</v>
      </c>
      <c r="P228" s="17">
        <v>0.36508393716793403</v>
      </c>
      <c r="Q228" s="17">
        <v>0.37508110870092098</v>
      </c>
      <c r="R228" s="17"/>
      <c r="S228" s="17">
        <v>0.32599626893598699</v>
      </c>
      <c r="T228" s="17">
        <v>0.39411882989706998</v>
      </c>
      <c r="U228" s="17">
        <v>0.45525067564048799</v>
      </c>
      <c r="V228" s="17">
        <v>0.40190701958179598</v>
      </c>
      <c r="W228" s="17">
        <v>0.43796906735302998</v>
      </c>
      <c r="X228" s="17">
        <v>0.300388262256094</v>
      </c>
      <c r="Y228" s="17">
        <v>0.35829515607165302</v>
      </c>
      <c r="Z228" s="17">
        <v>0.34877142886704199</v>
      </c>
      <c r="AA228" s="17">
        <v>0.41707096381247299</v>
      </c>
      <c r="AB228" s="17">
        <v>0.293788915828469</v>
      </c>
      <c r="AC228" s="17">
        <v>0.23431035089115201</v>
      </c>
      <c r="AD228" s="17">
        <v>0.31520858026128501</v>
      </c>
      <c r="AE228" s="17"/>
      <c r="AF228" s="17">
        <v>0.39240428316241799</v>
      </c>
      <c r="AG228" s="17">
        <v>0.34803714699404698</v>
      </c>
      <c r="AH228" s="17">
        <v>0.34995944727344602</v>
      </c>
      <c r="AI228" s="17"/>
      <c r="AJ228" s="17">
        <v>0.47218851163434999</v>
      </c>
      <c r="AK228" s="17">
        <v>0.28101605872435798</v>
      </c>
      <c r="AL228" s="17">
        <v>0.30925804389703698</v>
      </c>
      <c r="AM228" s="17">
        <v>0.14041923878433099</v>
      </c>
      <c r="AN228" s="17">
        <v>0.302163089150149</v>
      </c>
      <c r="AO228" s="17"/>
      <c r="AP228" s="17">
        <v>0.51423563111125004</v>
      </c>
      <c r="AQ228" s="17">
        <v>0.29483781404162801</v>
      </c>
      <c r="AR228" s="17">
        <v>0.29592831894694599</v>
      </c>
      <c r="AS228" s="17">
        <v>0.370028895292767</v>
      </c>
      <c r="AT228" s="17">
        <v>0.38716632511610599</v>
      </c>
      <c r="AU228" s="17"/>
      <c r="AV228" s="17">
        <v>0.37282329810023501</v>
      </c>
      <c r="AW228" s="17">
        <v>0.41871263006743498</v>
      </c>
      <c r="AX228" s="17">
        <v>0.37204871354930003</v>
      </c>
      <c r="AY228" s="17">
        <v>0.28990013215203198</v>
      </c>
      <c r="AZ228" s="17">
        <v>0.191567719945964</v>
      </c>
    </row>
    <row r="229" spans="2:52">
      <c r="B229" t="s">
        <v>114</v>
      </c>
      <c r="C229" s="17">
        <v>0.202539848165046</v>
      </c>
      <c r="D229" s="17">
        <v>0.18767416972855699</v>
      </c>
      <c r="E229" s="17">
        <v>0.21707774193448201</v>
      </c>
      <c r="F229" s="17"/>
      <c r="G229" s="17">
        <v>0.118332440712654</v>
      </c>
      <c r="H229" s="17">
        <v>0.223659154265159</v>
      </c>
      <c r="I229" s="17">
        <v>0.22549372602947501</v>
      </c>
      <c r="J229" s="17">
        <v>0.23420206727562901</v>
      </c>
      <c r="K229" s="17">
        <v>0.20534504927526101</v>
      </c>
      <c r="L229" s="17">
        <v>0.19955725834455301</v>
      </c>
      <c r="M229" s="17"/>
      <c r="N229" s="17">
        <v>0.18368266724690599</v>
      </c>
      <c r="O229" s="17">
        <v>0.23705531012523201</v>
      </c>
      <c r="P229" s="17">
        <v>0.190111908949679</v>
      </c>
      <c r="Q229" s="17">
        <v>0.199252224782591</v>
      </c>
      <c r="R229" s="17"/>
      <c r="S229" s="17">
        <v>0.177168561705038</v>
      </c>
      <c r="T229" s="17">
        <v>0.230069130403284</v>
      </c>
      <c r="U229" s="17">
        <v>0.223347723455252</v>
      </c>
      <c r="V229" s="17">
        <v>0.23100478771817101</v>
      </c>
      <c r="W229" s="17">
        <v>0.20918036291872599</v>
      </c>
      <c r="X229" s="17">
        <v>0.181318940394189</v>
      </c>
      <c r="Y229" s="17">
        <v>0.20354882132131899</v>
      </c>
      <c r="Z229" s="17">
        <v>0.1838675405763</v>
      </c>
      <c r="AA229" s="17">
        <v>0.14512828741078099</v>
      </c>
      <c r="AB229" s="17">
        <v>0.19405606711530099</v>
      </c>
      <c r="AC229" s="17">
        <v>0.25443428874423002</v>
      </c>
      <c r="AD229" s="17">
        <v>0.24934987421946</v>
      </c>
      <c r="AE229" s="17"/>
      <c r="AF229" s="17">
        <v>0.19844207521388099</v>
      </c>
      <c r="AG229" s="17">
        <v>0.18973964154873799</v>
      </c>
      <c r="AH229" s="17">
        <v>0.26278525631500699</v>
      </c>
      <c r="AI229" s="17"/>
      <c r="AJ229" s="17">
        <v>0.188121750223854</v>
      </c>
      <c r="AK229" s="17">
        <v>0.176667676313918</v>
      </c>
      <c r="AL229" s="17">
        <v>0.16963260443366199</v>
      </c>
      <c r="AM229" s="17">
        <v>0.400278739396845</v>
      </c>
      <c r="AN229" s="17">
        <v>0.283303760391238</v>
      </c>
      <c r="AO229" s="17"/>
      <c r="AP229" s="17">
        <v>0.148427290591647</v>
      </c>
      <c r="AQ229" s="17">
        <v>0.198611821739407</v>
      </c>
      <c r="AR229" s="17">
        <v>0.18998645254864099</v>
      </c>
      <c r="AS229" s="17">
        <v>0.238705653762536</v>
      </c>
      <c r="AT229" s="17">
        <v>0.30328307025685602</v>
      </c>
      <c r="AU229" s="17"/>
      <c r="AV229" s="17">
        <v>0.220507068308813</v>
      </c>
      <c r="AW229" s="17">
        <v>0.211714721424962</v>
      </c>
      <c r="AX229" s="17">
        <v>0.162628530673292</v>
      </c>
      <c r="AY229" s="17">
        <v>0.26236790459703502</v>
      </c>
      <c r="AZ229" s="17">
        <v>0.102306157807018</v>
      </c>
    </row>
    <row r="230" spans="2:52">
      <c r="B230" t="s">
        <v>115</v>
      </c>
      <c r="C230" s="17">
        <v>0.14707507637509701</v>
      </c>
      <c r="D230" s="17">
        <v>0.16759315522695101</v>
      </c>
      <c r="E230" s="17">
        <v>0.12912241259972601</v>
      </c>
      <c r="F230" s="17"/>
      <c r="G230" s="17">
        <v>0.295187523058492</v>
      </c>
      <c r="H230" s="17">
        <v>0.18468175307193899</v>
      </c>
      <c r="I230" s="17">
        <v>0.165152198419073</v>
      </c>
      <c r="J230" s="17">
        <v>9.3346536114018094E-2</v>
      </c>
      <c r="K230" s="17">
        <v>9.4922216261984396E-2</v>
      </c>
      <c r="L230" s="17">
        <v>7.7507175577245693E-2</v>
      </c>
      <c r="M230" s="17"/>
      <c r="N230" s="17">
        <v>0.159370985987178</v>
      </c>
      <c r="O230" s="17">
        <v>0.12950231095700299</v>
      </c>
      <c r="P230" s="17">
        <v>0.18891482713410901</v>
      </c>
      <c r="Q230" s="17">
        <v>0.112431080858703</v>
      </c>
      <c r="R230" s="17"/>
      <c r="S230" s="17">
        <v>0.21616678101443701</v>
      </c>
      <c r="T230" s="17">
        <v>0.142500563408196</v>
      </c>
      <c r="U230" s="17">
        <v>9.2671223709861902E-2</v>
      </c>
      <c r="V230" s="17">
        <v>0.17115972690846901</v>
      </c>
      <c r="W230" s="17">
        <v>9.6368734187309901E-2</v>
      </c>
      <c r="X230" s="17">
        <v>0.15893780640583199</v>
      </c>
      <c r="Y230" s="17">
        <v>0.13394463488619399</v>
      </c>
      <c r="Z230" s="17">
        <v>0.125121317438531</v>
      </c>
      <c r="AA230" s="17">
        <v>0.15504913738798401</v>
      </c>
      <c r="AB230" s="17">
        <v>0.16054461327400599</v>
      </c>
      <c r="AC230" s="17">
        <v>9.0276482431687594E-2</v>
      </c>
      <c r="AD230" s="17">
        <v>0.104672848422559</v>
      </c>
      <c r="AE230" s="17"/>
      <c r="AF230" s="17">
        <v>0.112534529579354</v>
      </c>
      <c r="AG230" s="17">
        <v>0.15136608243892799</v>
      </c>
      <c r="AH230" s="17">
        <v>0.18207389113175701</v>
      </c>
      <c r="AI230" s="17"/>
      <c r="AJ230" s="17">
        <v>8.33901219713898E-2</v>
      </c>
      <c r="AK230" s="17">
        <v>0.17788031752599101</v>
      </c>
      <c r="AL230" s="17">
        <v>0.33058552516846001</v>
      </c>
      <c r="AM230" s="17">
        <v>0.10654417975217401</v>
      </c>
      <c r="AN230" s="17">
        <v>0.117914835830599</v>
      </c>
      <c r="AO230" s="17"/>
      <c r="AP230" s="17">
        <v>0.10735479441097701</v>
      </c>
      <c r="AQ230" s="17">
        <v>0.16061799639691901</v>
      </c>
      <c r="AR230" s="17">
        <v>0.31065864099333801</v>
      </c>
      <c r="AS230" s="17">
        <v>0.119879958719926</v>
      </c>
      <c r="AT230" s="17">
        <v>0.153907476693359</v>
      </c>
      <c r="AU230" s="17"/>
      <c r="AV230" s="17">
        <v>0.15359734695461699</v>
      </c>
      <c r="AW230" s="17">
        <v>0.12728657465859899</v>
      </c>
      <c r="AX230" s="17">
        <v>0.17586873880162199</v>
      </c>
      <c r="AY230" s="17">
        <v>0.132850498105864</v>
      </c>
      <c r="AZ230" s="17">
        <v>0.18595552910243199</v>
      </c>
    </row>
    <row r="231" spans="2:52">
      <c r="B231" t="s">
        <v>116</v>
      </c>
      <c r="C231" s="17">
        <v>8.2742935886150698E-2</v>
      </c>
      <c r="D231" s="17">
        <v>9.0099927525627399E-2</v>
      </c>
      <c r="E231" s="17">
        <v>7.1501628164525405E-2</v>
      </c>
      <c r="F231" s="17"/>
      <c r="G231" s="17">
        <v>0.114673078316576</v>
      </c>
      <c r="H231" s="17">
        <v>0.12571602437950899</v>
      </c>
      <c r="I231" s="17">
        <v>0.11507940205317101</v>
      </c>
      <c r="J231" s="17">
        <v>5.0059364849525598E-2</v>
      </c>
      <c r="K231" s="17">
        <v>3.0593749352958499E-2</v>
      </c>
      <c r="L231" s="17">
        <v>6.2992582957962603E-2</v>
      </c>
      <c r="M231" s="17"/>
      <c r="N231" s="17">
        <v>5.7734970209809999E-2</v>
      </c>
      <c r="O231" s="17">
        <v>9.4836369742668195E-2</v>
      </c>
      <c r="P231" s="17">
        <v>9.8476143585501094E-2</v>
      </c>
      <c r="Q231" s="17">
        <v>8.4111948246218995E-2</v>
      </c>
      <c r="R231" s="17"/>
      <c r="S231" s="17">
        <v>0.117727987485198</v>
      </c>
      <c r="T231" s="17">
        <v>4.2658487522065802E-2</v>
      </c>
      <c r="U231" s="17">
        <v>7.1395743593909503E-2</v>
      </c>
      <c r="V231" s="17">
        <v>3.46574991942269E-2</v>
      </c>
      <c r="W231" s="17">
        <v>0.10136869138517</v>
      </c>
      <c r="X231" s="17">
        <v>5.2617665124920297E-2</v>
      </c>
      <c r="Y231" s="17">
        <v>8.0207928068076903E-2</v>
      </c>
      <c r="Z231" s="17">
        <v>7.5238113264922496E-2</v>
      </c>
      <c r="AA231" s="17">
        <v>4.79943615969156E-2</v>
      </c>
      <c r="AB231" s="17">
        <v>0.13968711400136399</v>
      </c>
      <c r="AC231" s="17">
        <v>0.15584647827752099</v>
      </c>
      <c r="AD231" s="17">
        <v>0.101325513093555</v>
      </c>
      <c r="AE231" s="17"/>
      <c r="AF231" s="17">
        <v>6.1011320028655697E-2</v>
      </c>
      <c r="AG231" s="17">
        <v>0.104009681940076</v>
      </c>
      <c r="AH231" s="17">
        <v>5.1207983041777899E-2</v>
      </c>
      <c r="AI231" s="17"/>
      <c r="AJ231" s="17">
        <v>3.0916215146908701E-2</v>
      </c>
      <c r="AK231" s="17">
        <v>0.140077572033143</v>
      </c>
      <c r="AL231" s="17">
        <v>1.7713877484501098E-2</v>
      </c>
      <c r="AM231" s="17">
        <v>0.15583929847261299</v>
      </c>
      <c r="AN231" s="17">
        <v>7.0009240583829596E-2</v>
      </c>
      <c r="AO231" s="17"/>
      <c r="AP231" s="17">
        <v>1.4015537053408401E-2</v>
      </c>
      <c r="AQ231" s="17">
        <v>0.130874887850051</v>
      </c>
      <c r="AR231" s="17">
        <v>1.7488772591738901E-2</v>
      </c>
      <c r="AS231" s="17">
        <v>8.40136473777396E-2</v>
      </c>
      <c r="AT231" s="17">
        <v>2.1312111935437299E-2</v>
      </c>
      <c r="AU231" s="17"/>
      <c r="AV231" s="17">
        <v>5.8175157019413698E-2</v>
      </c>
      <c r="AW231" s="17">
        <v>9.67008469395262E-2</v>
      </c>
      <c r="AX231" s="17">
        <v>6.3448742362013699E-2</v>
      </c>
      <c r="AY231" s="17">
        <v>0.14587678919452499</v>
      </c>
      <c r="AZ231" s="17">
        <v>7.70622960988918E-2</v>
      </c>
    </row>
    <row r="232" spans="2:52">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2:52">
      <c r="B233" s="6" t="s">
        <v>130</v>
      </c>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2:52">
      <c r="B234" s="24" t="s">
        <v>16</v>
      </c>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2:52">
      <c r="B235" t="s">
        <v>112</v>
      </c>
      <c r="C235" s="17">
        <v>9.1296841921678806E-2</v>
      </c>
      <c r="D235" s="17">
        <v>8.7394686458996798E-2</v>
      </c>
      <c r="E235" s="17">
        <v>9.0349016361079101E-2</v>
      </c>
      <c r="F235" s="17"/>
      <c r="G235" s="17">
        <v>0.105777955177573</v>
      </c>
      <c r="H235" s="17">
        <v>0.121555602770437</v>
      </c>
      <c r="I235" s="17">
        <v>0.116880548579907</v>
      </c>
      <c r="J235" s="17">
        <v>4.5332483477476399E-2</v>
      </c>
      <c r="K235" s="17">
        <v>5.8799596516353601E-2</v>
      </c>
      <c r="L235" s="17">
        <v>9.5265421801373804E-2</v>
      </c>
      <c r="M235" s="17"/>
      <c r="N235" s="17">
        <v>9.4673552270111302E-2</v>
      </c>
      <c r="O235" s="17">
        <v>6.4673468255853794E-2</v>
      </c>
      <c r="P235" s="17">
        <v>9.9540158688966998E-2</v>
      </c>
      <c r="Q235" s="17">
        <v>0.10801624820752601</v>
      </c>
      <c r="R235" s="17"/>
      <c r="S235" s="17">
        <v>0.113342574791054</v>
      </c>
      <c r="T235" s="17">
        <v>7.1291325615784398E-2</v>
      </c>
      <c r="U235" s="17">
        <v>5.6429264574141401E-2</v>
      </c>
      <c r="V235" s="17">
        <v>5.84933483232742E-2</v>
      </c>
      <c r="W235" s="17">
        <v>7.44068509171735E-2</v>
      </c>
      <c r="X235" s="17">
        <v>0.15482716084300299</v>
      </c>
      <c r="Y235" s="17">
        <v>0.13424249198635099</v>
      </c>
      <c r="Z235" s="17">
        <v>2.6129724798344099E-2</v>
      </c>
      <c r="AA235" s="17">
        <v>4.9308573893416897E-2</v>
      </c>
      <c r="AB235" s="17">
        <v>0.105119182719407</v>
      </c>
      <c r="AC235" s="17">
        <v>0.133951314028703</v>
      </c>
      <c r="AD235" s="17">
        <v>0.101511671171719</v>
      </c>
      <c r="AE235" s="17"/>
      <c r="AF235" s="17">
        <v>7.8218445015928895E-2</v>
      </c>
      <c r="AG235" s="17">
        <v>9.52058901790689E-2</v>
      </c>
      <c r="AH235" s="17">
        <v>0.115336823596973</v>
      </c>
      <c r="AI235" s="17"/>
      <c r="AJ235" s="17">
        <v>9.4465141058036897E-2</v>
      </c>
      <c r="AK235" s="17">
        <v>0.10978092580724801</v>
      </c>
      <c r="AL235" s="17">
        <v>3.8585055832794701E-2</v>
      </c>
      <c r="AM235" s="17">
        <v>0</v>
      </c>
      <c r="AN235" s="17">
        <v>8.1018501111874502E-2</v>
      </c>
      <c r="AO235" s="17"/>
      <c r="AP235" s="17">
        <v>0.132858172480422</v>
      </c>
      <c r="AQ235" s="17">
        <v>9.7836856713873196E-2</v>
      </c>
      <c r="AR235" s="17">
        <v>7.3465163999840905E-2</v>
      </c>
      <c r="AS235" s="17">
        <v>6.0559969953862598E-2</v>
      </c>
      <c r="AT235" s="17">
        <v>6.9967465926216804E-2</v>
      </c>
      <c r="AU235" s="17"/>
      <c r="AV235" s="17">
        <v>9.1380098034618995E-2</v>
      </c>
      <c r="AW235" s="17">
        <v>7.9437651474090598E-2</v>
      </c>
      <c r="AX235" s="17">
        <v>7.5610430121329994E-2</v>
      </c>
      <c r="AY235" s="17">
        <v>0.139063593123391</v>
      </c>
      <c r="AZ235" s="17">
        <v>0.250865001259575</v>
      </c>
    </row>
    <row r="236" spans="2:52">
      <c r="B236" t="s">
        <v>113</v>
      </c>
      <c r="C236" s="17">
        <v>0.229013452000835</v>
      </c>
      <c r="D236" s="17">
        <v>0.237947855531501</v>
      </c>
      <c r="E236" s="17">
        <v>0.22201320191802101</v>
      </c>
      <c r="F236" s="17"/>
      <c r="G236" s="17">
        <v>0.34428510847166499</v>
      </c>
      <c r="H236" s="17">
        <v>0.289183431139101</v>
      </c>
      <c r="I236" s="17">
        <v>0.21646261325532901</v>
      </c>
      <c r="J236" s="17">
        <v>0.205256028595936</v>
      </c>
      <c r="K236" s="17">
        <v>0.16715990515308601</v>
      </c>
      <c r="L236" s="17">
        <v>0.17264587860337699</v>
      </c>
      <c r="M236" s="17"/>
      <c r="N236" s="17">
        <v>0.25663977934728299</v>
      </c>
      <c r="O236" s="17">
        <v>0.25259039675382799</v>
      </c>
      <c r="P236" s="17">
        <v>0.21320898320551299</v>
      </c>
      <c r="Q236" s="17">
        <v>0.186717722214605</v>
      </c>
      <c r="R236" s="17"/>
      <c r="S236" s="17">
        <v>0.269233954376003</v>
      </c>
      <c r="T236" s="17">
        <v>0.23579375617186599</v>
      </c>
      <c r="U236" s="17">
        <v>0.20305254180434701</v>
      </c>
      <c r="V236" s="17">
        <v>0.16720241605653999</v>
      </c>
      <c r="W236" s="17">
        <v>0.26099787217079701</v>
      </c>
      <c r="X236" s="17">
        <v>0.35111780408689702</v>
      </c>
      <c r="Y236" s="17">
        <v>0.18152967842838799</v>
      </c>
      <c r="Z236" s="17">
        <v>0.29719658203986599</v>
      </c>
      <c r="AA236" s="17">
        <v>0.20640026303699099</v>
      </c>
      <c r="AB236" s="17">
        <v>0.193176084754385</v>
      </c>
      <c r="AC236" s="17">
        <v>0.214046397168281</v>
      </c>
      <c r="AD236" s="17">
        <v>0.107032880820077</v>
      </c>
      <c r="AE236" s="17"/>
      <c r="AF236" s="17">
        <v>0.20959556985029401</v>
      </c>
      <c r="AG236" s="17">
        <v>0.22046729263789799</v>
      </c>
      <c r="AH236" s="17">
        <v>0.19370984992482301</v>
      </c>
      <c r="AI236" s="17"/>
      <c r="AJ236" s="17">
        <v>0.23584990866137701</v>
      </c>
      <c r="AK236" s="17">
        <v>0.233530317162773</v>
      </c>
      <c r="AL236" s="17">
        <v>0.20354630880087601</v>
      </c>
      <c r="AM236" s="17">
        <v>7.9558548595478396E-2</v>
      </c>
      <c r="AN236" s="17">
        <v>0.197122028246036</v>
      </c>
      <c r="AO236" s="17"/>
      <c r="AP236" s="17">
        <v>0.31271756574270798</v>
      </c>
      <c r="AQ236" s="17">
        <v>0.24213237183162301</v>
      </c>
      <c r="AR236" s="17">
        <v>0.28336891194979702</v>
      </c>
      <c r="AS236" s="17">
        <v>0.13960508321901499</v>
      </c>
      <c r="AT236" s="17">
        <v>0.121895998806635</v>
      </c>
      <c r="AU236" s="17"/>
      <c r="AV236" s="17">
        <v>0.204075086536397</v>
      </c>
      <c r="AW236" s="17">
        <v>0.25259535654576198</v>
      </c>
      <c r="AX236" s="17">
        <v>0.24161426347963899</v>
      </c>
      <c r="AY236" s="17">
        <v>0.259530014403828</v>
      </c>
      <c r="AZ236" s="17">
        <v>0.30279392191707499</v>
      </c>
    </row>
    <row r="237" spans="2:52">
      <c r="B237" t="s">
        <v>114</v>
      </c>
      <c r="C237" s="17">
        <v>0.28244863681219301</v>
      </c>
      <c r="D237" s="17">
        <v>0.27542535259029499</v>
      </c>
      <c r="E237" s="17">
        <v>0.29024203732339299</v>
      </c>
      <c r="F237" s="17"/>
      <c r="G237" s="17">
        <v>0.19401222906141</v>
      </c>
      <c r="H237" s="17">
        <v>0.21102959279403799</v>
      </c>
      <c r="I237" s="17">
        <v>0.242275238304545</v>
      </c>
      <c r="J237" s="17">
        <v>0.34809454189628602</v>
      </c>
      <c r="K237" s="17">
        <v>0.34548676313052301</v>
      </c>
      <c r="L237" s="17">
        <v>0.33832562057295501</v>
      </c>
      <c r="M237" s="17"/>
      <c r="N237" s="17">
        <v>0.31593085039132701</v>
      </c>
      <c r="O237" s="17">
        <v>0.26683232008784202</v>
      </c>
      <c r="P237" s="17">
        <v>0.25221729332562998</v>
      </c>
      <c r="Q237" s="17">
        <v>0.28857300157399701</v>
      </c>
      <c r="R237" s="17"/>
      <c r="S237" s="17">
        <v>0.192888153989967</v>
      </c>
      <c r="T237" s="17">
        <v>0.29987514832802997</v>
      </c>
      <c r="U237" s="17">
        <v>0.38324192084297298</v>
      </c>
      <c r="V237" s="17">
        <v>0.36511249837647503</v>
      </c>
      <c r="W237" s="17">
        <v>0.26287159641290297</v>
      </c>
      <c r="X237" s="17">
        <v>0.175549292303147</v>
      </c>
      <c r="Y237" s="17">
        <v>0.37471626804994501</v>
      </c>
      <c r="Z237" s="17">
        <v>0.23140697832926099</v>
      </c>
      <c r="AA237" s="17">
        <v>0.283720095138699</v>
      </c>
      <c r="AB237" s="17">
        <v>0.27850634652572898</v>
      </c>
      <c r="AC237" s="17">
        <v>0.30137317337885999</v>
      </c>
      <c r="AD237" s="17">
        <v>0.240519283658191</v>
      </c>
      <c r="AE237" s="17"/>
      <c r="AF237" s="17">
        <v>0.278633020215595</v>
      </c>
      <c r="AG237" s="17">
        <v>0.276688340676571</v>
      </c>
      <c r="AH237" s="17">
        <v>0.34661607472024802</v>
      </c>
      <c r="AI237" s="17"/>
      <c r="AJ237" s="17">
        <v>0.31377528640932401</v>
      </c>
      <c r="AK237" s="17">
        <v>0.214903868559678</v>
      </c>
      <c r="AL237" s="17">
        <v>0.33624103283439599</v>
      </c>
      <c r="AM237" s="17">
        <v>0.28858889835175999</v>
      </c>
      <c r="AN237" s="17">
        <v>0.31757253143737202</v>
      </c>
      <c r="AO237" s="17"/>
      <c r="AP237" s="17">
        <v>0.279285892838953</v>
      </c>
      <c r="AQ237" s="17">
        <v>0.28609071223048599</v>
      </c>
      <c r="AR237" s="17">
        <v>0.221525315537248</v>
      </c>
      <c r="AS237" s="17">
        <v>0.21424305161088</v>
      </c>
      <c r="AT237" s="17">
        <v>0.42358916262854601</v>
      </c>
      <c r="AU237" s="17"/>
      <c r="AV237" s="17">
        <v>0.27082960385313198</v>
      </c>
      <c r="AW237" s="17">
        <v>0.240435712732813</v>
      </c>
      <c r="AX237" s="17">
        <v>0.32083343341859</v>
      </c>
      <c r="AY237" s="17">
        <v>0.27250622767294602</v>
      </c>
      <c r="AZ237" s="17">
        <v>0.123171849704415</v>
      </c>
    </row>
    <row r="238" spans="2:52">
      <c r="B238" t="s">
        <v>115</v>
      </c>
      <c r="C238" s="17">
        <v>0.26881638738894098</v>
      </c>
      <c r="D238" s="17">
        <v>0.28325318710551101</v>
      </c>
      <c r="E238" s="17">
        <v>0.257003506101673</v>
      </c>
      <c r="F238" s="17"/>
      <c r="G238" s="17">
        <v>0.28698309107728098</v>
      </c>
      <c r="H238" s="17">
        <v>0.26276184438335698</v>
      </c>
      <c r="I238" s="17">
        <v>0.31442895271757798</v>
      </c>
      <c r="J238" s="17">
        <v>0.23199752883768901</v>
      </c>
      <c r="K238" s="17">
        <v>0.30615343111874999</v>
      </c>
      <c r="L238" s="17">
        <v>0.22485144468787299</v>
      </c>
      <c r="M238" s="17"/>
      <c r="N238" s="17">
        <v>0.23380247778251001</v>
      </c>
      <c r="O238" s="17">
        <v>0.266393972381753</v>
      </c>
      <c r="P238" s="17">
        <v>0.31725618168337</v>
      </c>
      <c r="Q238" s="17">
        <v>0.266641057114967</v>
      </c>
      <c r="R238" s="17"/>
      <c r="S238" s="17">
        <v>0.33467320598127898</v>
      </c>
      <c r="T238" s="17">
        <v>0.28205812105217798</v>
      </c>
      <c r="U238" s="17">
        <v>0.28211024433807202</v>
      </c>
      <c r="V238" s="17">
        <v>0.290662475875969</v>
      </c>
      <c r="W238" s="17">
        <v>0.27777572964637898</v>
      </c>
      <c r="X238" s="17">
        <v>0.166984239776061</v>
      </c>
      <c r="Y238" s="17">
        <v>0.20355219932726601</v>
      </c>
      <c r="Z238" s="17">
        <v>0.240495765905722</v>
      </c>
      <c r="AA238" s="17">
        <v>0.31332410358941298</v>
      </c>
      <c r="AB238" s="17">
        <v>0.24227533888543201</v>
      </c>
      <c r="AC238" s="17">
        <v>0.19541310757012501</v>
      </c>
      <c r="AD238" s="17">
        <v>0.386869240419564</v>
      </c>
      <c r="AE238" s="17"/>
      <c r="AF238" s="17">
        <v>0.28323642850806802</v>
      </c>
      <c r="AG238" s="17">
        <v>0.27859286935272498</v>
      </c>
      <c r="AH238" s="17">
        <v>0.22082898777416299</v>
      </c>
      <c r="AI238" s="17"/>
      <c r="AJ238" s="17">
        <v>0.26454986016071402</v>
      </c>
      <c r="AK238" s="17">
        <v>0.273261412550311</v>
      </c>
      <c r="AL238" s="17">
        <v>0.286166786498387</v>
      </c>
      <c r="AM238" s="17">
        <v>0.54569700196845095</v>
      </c>
      <c r="AN238" s="17">
        <v>0.23927598966011701</v>
      </c>
      <c r="AO238" s="17"/>
      <c r="AP238" s="17">
        <v>0.244948983676333</v>
      </c>
      <c r="AQ238" s="17">
        <v>0.23075245319847101</v>
      </c>
      <c r="AR238" s="17">
        <v>0.33007858159750902</v>
      </c>
      <c r="AS238" s="17">
        <v>0.39067215069814198</v>
      </c>
      <c r="AT238" s="17">
        <v>0.27897911492094501</v>
      </c>
      <c r="AU238" s="17"/>
      <c r="AV238" s="17">
        <v>0.292098572948297</v>
      </c>
      <c r="AW238" s="17">
        <v>0.321223459586922</v>
      </c>
      <c r="AX238" s="17">
        <v>0.26641681030575798</v>
      </c>
      <c r="AY238" s="17">
        <v>0.17206672537987899</v>
      </c>
      <c r="AZ238" s="17">
        <v>0.208989540453486</v>
      </c>
    </row>
    <row r="239" spans="2:52">
      <c r="B239" t="s">
        <v>116</v>
      </c>
      <c r="C239" s="17">
        <v>0.128424681876352</v>
      </c>
      <c r="D239" s="17">
        <v>0.115978918313696</v>
      </c>
      <c r="E239" s="17">
        <v>0.140392238295834</v>
      </c>
      <c r="F239" s="17"/>
      <c r="G239" s="17">
        <v>6.8941616212070803E-2</v>
      </c>
      <c r="H239" s="17">
        <v>0.115469528913067</v>
      </c>
      <c r="I239" s="17">
        <v>0.109952647142641</v>
      </c>
      <c r="J239" s="17">
        <v>0.16931941719261201</v>
      </c>
      <c r="K239" s="17">
        <v>0.12240030408128701</v>
      </c>
      <c r="L239" s="17">
        <v>0.168911634334421</v>
      </c>
      <c r="M239" s="17"/>
      <c r="N239" s="17">
        <v>9.8953340208768795E-2</v>
      </c>
      <c r="O239" s="17">
        <v>0.149509842520723</v>
      </c>
      <c r="P239" s="17">
        <v>0.117777383096519</v>
      </c>
      <c r="Q239" s="17">
        <v>0.15005197088890501</v>
      </c>
      <c r="R239" s="17"/>
      <c r="S239" s="17">
        <v>8.9862110861698305E-2</v>
      </c>
      <c r="T239" s="17">
        <v>0.110981648832142</v>
      </c>
      <c r="U239" s="17">
        <v>7.51660284404672E-2</v>
      </c>
      <c r="V239" s="17">
        <v>0.118529261367742</v>
      </c>
      <c r="W239" s="17">
        <v>0.123947950852748</v>
      </c>
      <c r="X239" s="17">
        <v>0.15152150299089201</v>
      </c>
      <c r="Y239" s="17">
        <v>0.10595936220805099</v>
      </c>
      <c r="Z239" s="17">
        <v>0.204770948926807</v>
      </c>
      <c r="AA239" s="17">
        <v>0.14724696434147899</v>
      </c>
      <c r="AB239" s="17">
        <v>0.180923047115047</v>
      </c>
      <c r="AC239" s="17">
        <v>0.15521600785403</v>
      </c>
      <c r="AD239" s="17">
        <v>0.164066923930449</v>
      </c>
      <c r="AE239" s="17"/>
      <c r="AF239" s="17">
        <v>0.150316536410113</v>
      </c>
      <c r="AG239" s="17">
        <v>0.129045607153737</v>
      </c>
      <c r="AH239" s="17">
        <v>0.123508263983794</v>
      </c>
      <c r="AI239" s="17"/>
      <c r="AJ239" s="17">
        <v>9.1359803710547596E-2</v>
      </c>
      <c r="AK239" s="17">
        <v>0.16852347591999001</v>
      </c>
      <c r="AL239" s="17">
        <v>0.13546081603354701</v>
      </c>
      <c r="AM239" s="17">
        <v>8.6155551084310805E-2</v>
      </c>
      <c r="AN239" s="17">
        <v>0.16501094954459999</v>
      </c>
      <c r="AO239" s="17"/>
      <c r="AP239" s="17">
        <v>3.0189385261583601E-2</v>
      </c>
      <c r="AQ239" s="17">
        <v>0.143187606025547</v>
      </c>
      <c r="AR239" s="17">
        <v>9.1562026915605596E-2</v>
      </c>
      <c r="AS239" s="17">
        <v>0.19491974451810001</v>
      </c>
      <c r="AT239" s="17">
        <v>0.105568257717658</v>
      </c>
      <c r="AU239" s="17"/>
      <c r="AV239" s="17">
        <v>0.141616638627556</v>
      </c>
      <c r="AW239" s="17">
        <v>0.106307819660412</v>
      </c>
      <c r="AX239" s="17">
        <v>9.5525062674683803E-2</v>
      </c>
      <c r="AY239" s="17">
        <v>0.15683343941995601</v>
      </c>
      <c r="AZ239" s="17">
        <v>0.114179686665449</v>
      </c>
    </row>
    <row r="240" spans="2:52">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2:52">
      <c r="B241" s="6" t="s">
        <v>131</v>
      </c>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2:52">
      <c r="B242" s="24" t="s">
        <v>16</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2:52">
      <c r="B243" t="s">
        <v>112</v>
      </c>
      <c r="C243" s="17">
        <v>6.5775903709579295E-2</v>
      </c>
      <c r="D243" s="17">
        <v>7.4952030721289697E-2</v>
      </c>
      <c r="E243" s="17">
        <v>5.7747089367939597E-2</v>
      </c>
      <c r="F243" s="17"/>
      <c r="G243" s="17">
        <v>1.23299786531354E-2</v>
      </c>
      <c r="H243" s="17">
        <v>0.117210573067594</v>
      </c>
      <c r="I243" s="17">
        <v>4.6353089900782303E-2</v>
      </c>
      <c r="J243" s="17">
        <v>6.0976916357805701E-2</v>
      </c>
      <c r="K243" s="17">
        <v>3.6633487572769199E-2</v>
      </c>
      <c r="L243" s="17">
        <v>0.101936683260358</v>
      </c>
      <c r="M243" s="17"/>
      <c r="N243" s="17">
        <v>9.9361181827702594E-2</v>
      </c>
      <c r="O243" s="17">
        <v>4.5887163158404499E-2</v>
      </c>
      <c r="P243" s="17">
        <v>4.3267973737404403E-2</v>
      </c>
      <c r="Q243" s="17">
        <v>6.9107846345854901E-2</v>
      </c>
      <c r="R243" s="17"/>
      <c r="S243" s="17">
        <v>5.9037724860695098E-2</v>
      </c>
      <c r="T243" s="17">
        <v>4.6155318554504401E-2</v>
      </c>
      <c r="U243" s="17">
        <v>5.0028116136561503E-2</v>
      </c>
      <c r="V243" s="17">
        <v>3.8049620115301899E-2</v>
      </c>
      <c r="W243" s="17">
        <v>6.0445193815545903E-2</v>
      </c>
      <c r="X243" s="17">
        <v>0.103826498922908</v>
      </c>
      <c r="Y243" s="17">
        <v>0.106734217841625</v>
      </c>
      <c r="Z243" s="17">
        <v>2.5006402955035499E-2</v>
      </c>
      <c r="AA243" s="17">
        <v>8.8979441905996701E-2</v>
      </c>
      <c r="AB243" s="17">
        <v>6.0436207445466801E-2</v>
      </c>
      <c r="AC243" s="17">
        <v>6.2015063452648997E-2</v>
      </c>
      <c r="AD243" s="17">
        <v>0.10506861522268</v>
      </c>
      <c r="AE243" s="17"/>
      <c r="AF243" s="17">
        <v>7.7016356169316E-2</v>
      </c>
      <c r="AG243" s="17">
        <v>7.6683271856617899E-2</v>
      </c>
      <c r="AH243" s="17">
        <v>5.0737666846404302E-2</v>
      </c>
      <c r="AI243" s="17"/>
      <c r="AJ243" s="17">
        <v>0.108990004357679</v>
      </c>
      <c r="AK243" s="17">
        <v>5.5296156959501998E-2</v>
      </c>
      <c r="AL243" s="17">
        <v>0.10547474516164</v>
      </c>
      <c r="AM243" s="17">
        <v>0</v>
      </c>
      <c r="AN243" s="17">
        <v>1.65840033074428E-2</v>
      </c>
      <c r="AO243" s="17"/>
      <c r="AP243" s="17">
        <v>0.17498431801603501</v>
      </c>
      <c r="AQ243" s="17">
        <v>4.8758512568559502E-2</v>
      </c>
      <c r="AR243" s="17">
        <v>7.8209462705455701E-2</v>
      </c>
      <c r="AS243" s="17">
        <v>2.6991838175397801E-2</v>
      </c>
      <c r="AT243" s="17">
        <v>9.1244755964020197E-3</v>
      </c>
      <c r="AU243" s="17"/>
      <c r="AV243" s="17">
        <v>6.17955548358783E-2</v>
      </c>
      <c r="AW243" s="17">
        <v>4.7323871722301701E-2</v>
      </c>
      <c r="AX243" s="17">
        <v>6.3522264253193295E-2</v>
      </c>
      <c r="AY243" s="17">
        <v>0.105221675216917</v>
      </c>
      <c r="AZ243" s="17">
        <v>0.32628433169021098</v>
      </c>
    </row>
    <row r="244" spans="2:52">
      <c r="B244" t="s">
        <v>113</v>
      </c>
      <c r="C244" s="17">
        <v>0.172407751737538</v>
      </c>
      <c r="D244" s="17">
        <v>0.18141321801156299</v>
      </c>
      <c r="E244" s="17">
        <v>0.165062444672116</v>
      </c>
      <c r="F244" s="17"/>
      <c r="G244" s="17">
        <v>0.16976063135549499</v>
      </c>
      <c r="H244" s="17">
        <v>0.17177992872460601</v>
      </c>
      <c r="I244" s="17">
        <v>0.194673339004514</v>
      </c>
      <c r="J244" s="17">
        <v>0.13893348110300799</v>
      </c>
      <c r="K244" s="17">
        <v>0.16564130602789801</v>
      </c>
      <c r="L244" s="17">
        <v>0.18778425791831799</v>
      </c>
      <c r="M244" s="17"/>
      <c r="N244" s="17">
        <v>0.22589575751999599</v>
      </c>
      <c r="O244" s="17">
        <v>0.16679684887999999</v>
      </c>
      <c r="P244" s="17">
        <v>0.14767377586080499</v>
      </c>
      <c r="Q244" s="17">
        <v>0.13958737892690801</v>
      </c>
      <c r="R244" s="17"/>
      <c r="S244" s="17">
        <v>0.21661488988185101</v>
      </c>
      <c r="T244" s="17">
        <v>0.20139035703786501</v>
      </c>
      <c r="U244" s="17">
        <v>0.14089920947305101</v>
      </c>
      <c r="V244" s="17">
        <v>0.14848855648287801</v>
      </c>
      <c r="W244" s="17">
        <v>0.13471351827415701</v>
      </c>
      <c r="X244" s="17">
        <v>0.136422520350061</v>
      </c>
      <c r="Y244" s="17">
        <v>0.134222645690623</v>
      </c>
      <c r="Z244" s="17">
        <v>0.24434457244782001</v>
      </c>
      <c r="AA244" s="17">
        <v>0.24953158271221201</v>
      </c>
      <c r="AB244" s="17">
        <v>0.15897159051295801</v>
      </c>
      <c r="AC244" s="17">
        <v>0.11724950027742299</v>
      </c>
      <c r="AD244" s="17">
        <v>9.8431011760792497E-2</v>
      </c>
      <c r="AE244" s="17"/>
      <c r="AF244" s="17">
        <v>0.16476465173431401</v>
      </c>
      <c r="AG244" s="17">
        <v>0.19123450403638201</v>
      </c>
      <c r="AH244" s="17">
        <v>0.203101084117531</v>
      </c>
      <c r="AI244" s="17"/>
      <c r="AJ244" s="17">
        <v>0.27462504241743502</v>
      </c>
      <c r="AK244" s="17">
        <v>0.13314922925799599</v>
      </c>
      <c r="AL244" s="17">
        <v>0.175841029286955</v>
      </c>
      <c r="AM244" s="17">
        <v>0.10654417975217401</v>
      </c>
      <c r="AN244" s="17">
        <v>0.115915976867771</v>
      </c>
      <c r="AO244" s="17"/>
      <c r="AP244" s="17">
        <v>0.362035381136108</v>
      </c>
      <c r="AQ244" s="17">
        <v>0.114952113707416</v>
      </c>
      <c r="AR244" s="17">
        <v>0.204168826933009</v>
      </c>
      <c r="AS244" s="17">
        <v>0.130584048030328</v>
      </c>
      <c r="AT244" s="17">
        <v>0.17505816754683601</v>
      </c>
      <c r="AU244" s="17"/>
      <c r="AV244" s="17">
        <v>0.17137873411985799</v>
      </c>
      <c r="AW244" s="17">
        <v>0.142086211014402</v>
      </c>
      <c r="AX244" s="17">
        <v>0.19162109050745499</v>
      </c>
      <c r="AY244" s="17">
        <v>0.20129253735517</v>
      </c>
      <c r="AZ244" s="17">
        <v>7.9638124386128495E-2</v>
      </c>
    </row>
    <row r="245" spans="2:52">
      <c r="B245" t="s">
        <v>114</v>
      </c>
      <c r="C245" s="17">
        <v>0.196620228777382</v>
      </c>
      <c r="D245" s="17">
        <v>0.198552440855669</v>
      </c>
      <c r="E245" s="17">
        <v>0.195834827387175</v>
      </c>
      <c r="F245" s="17"/>
      <c r="G245" s="17">
        <v>0.16307263068369299</v>
      </c>
      <c r="H245" s="17">
        <v>0.18746517214806399</v>
      </c>
      <c r="I245" s="17">
        <v>0.196990778057588</v>
      </c>
      <c r="J245" s="17">
        <v>0.17212860547558301</v>
      </c>
      <c r="K245" s="17">
        <v>0.25887656207088</v>
      </c>
      <c r="L245" s="17">
        <v>0.19973378130901001</v>
      </c>
      <c r="M245" s="17"/>
      <c r="N245" s="17">
        <v>0.19807360078080799</v>
      </c>
      <c r="O245" s="17">
        <v>0.22996826829377701</v>
      </c>
      <c r="P245" s="17">
        <v>0.157150103815796</v>
      </c>
      <c r="Q245" s="17">
        <v>0.19634486469773901</v>
      </c>
      <c r="R245" s="17"/>
      <c r="S245" s="17">
        <v>0.135132647375132</v>
      </c>
      <c r="T245" s="17">
        <v>0.18898633087189001</v>
      </c>
      <c r="U245" s="17">
        <v>0.27878719022815801</v>
      </c>
      <c r="V245" s="17">
        <v>0.27524655755647898</v>
      </c>
      <c r="W245" s="17">
        <v>0.2317663507329</v>
      </c>
      <c r="X245" s="17">
        <v>0.15946483377884599</v>
      </c>
      <c r="Y245" s="17">
        <v>0.27848761656168203</v>
      </c>
      <c r="Z245" s="17">
        <v>0.17640442774397999</v>
      </c>
      <c r="AA245" s="17">
        <v>0.20156151817061199</v>
      </c>
      <c r="AB245" s="17">
        <v>0.12725529403205699</v>
      </c>
      <c r="AC245" s="17">
        <v>0.221386611679464</v>
      </c>
      <c r="AD245" s="17">
        <v>6.4489085379310002E-2</v>
      </c>
      <c r="AE245" s="17"/>
      <c r="AF245" s="17">
        <v>0.25156399971356003</v>
      </c>
      <c r="AG245" s="17">
        <v>0.14518881535844999</v>
      </c>
      <c r="AH245" s="17">
        <v>0.18953679806093601</v>
      </c>
      <c r="AI245" s="17"/>
      <c r="AJ245" s="17">
        <v>0.25455188028648601</v>
      </c>
      <c r="AK245" s="17">
        <v>0.13523369432669499</v>
      </c>
      <c r="AL245" s="17">
        <v>0.18831143106867601</v>
      </c>
      <c r="AM245" s="17">
        <v>6.6330111697932001E-2</v>
      </c>
      <c r="AN245" s="17">
        <v>0.226880070250915</v>
      </c>
      <c r="AO245" s="17"/>
      <c r="AP245" s="17">
        <v>0.264436361632159</v>
      </c>
      <c r="AQ245" s="17">
        <v>0.16678561984934401</v>
      </c>
      <c r="AR245" s="17">
        <v>0.101740171876959</v>
      </c>
      <c r="AS245" s="17">
        <v>0.17852567208407899</v>
      </c>
      <c r="AT245" s="17">
        <v>0.32708451205578998</v>
      </c>
      <c r="AU245" s="17"/>
      <c r="AV245" s="17">
        <v>0.222548229685396</v>
      </c>
      <c r="AW245" s="17">
        <v>0.21150177514176999</v>
      </c>
      <c r="AX245" s="17">
        <v>0.19096983146841501</v>
      </c>
      <c r="AY245" s="17">
        <v>0.118077721387889</v>
      </c>
      <c r="AZ245" s="17">
        <v>0.170462454836176</v>
      </c>
    </row>
    <row r="246" spans="2:52">
      <c r="B246" t="s">
        <v>115</v>
      </c>
      <c r="C246" s="17">
        <v>0.278903947860693</v>
      </c>
      <c r="D246" s="17">
        <v>0.273395946348928</v>
      </c>
      <c r="E246" s="17">
        <v>0.28530017270112701</v>
      </c>
      <c r="F246" s="17"/>
      <c r="G246" s="17">
        <v>0.336152035160038</v>
      </c>
      <c r="H246" s="17">
        <v>0.31197404756536701</v>
      </c>
      <c r="I246" s="17">
        <v>0.282277865861359</v>
      </c>
      <c r="J246" s="17">
        <v>0.30570599862633202</v>
      </c>
      <c r="K246" s="17">
        <v>0.21815089920077399</v>
      </c>
      <c r="L246" s="17">
        <v>0.23339005000771901</v>
      </c>
      <c r="M246" s="17"/>
      <c r="N246" s="17">
        <v>0.248051429505455</v>
      </c>
      <c r="O246" s="17">
        <v>0.26371924807057201</v>
      </c>
      <c r="P246" s="17">
        <v>0.31220867943485697</v>
      </c>
      <c r="Q246" s="17">
        <v>0.29964278207524597</v>
      </c>
      <c r="R246" s="17"/>
      <c r="S246" s="17">
        <v>0.34848592098328401</v>
      </c>
      <c r="T246" s="17">
        <v>0.31546170058202799</v>
      </c>
      <c r="U246" s="17">
        <v>0.22729538701742499</v>
      </c>
      <c r="V246" s="17">
        <v>0.239677620690706</v>
      </c>
      <c r="W246" s="17">
        <v>0.30154373781632499</v>
      </c>
      <c r="X246" s="17">
        <v>0.25966136329522599</v>
      </c>
      <c r="Y246" s="17">
        <v>0.25357390820799502</v>
      </c>
      <c r="Z246" s="17">
        <v>0.28838910180307697</v>
      </c>
      <c r="AA246" s="17">
        <v>0.241815499983942</v>
      </c>
      <c r="AB246" s="17">
        <v>0.24335535870955699</v>
      </c>
      <c r="AC246" s="17">
        <v>0.31518634763718201</v>
      </c>
      <c r="AD246" s="17">
        <v>0.312842950640769</v>
      </c>
      <c r="AE246" s="17"/>
      <c r="AF246" s="17">
        <v>0.254925250019089</v>
      </c>
      <c r="AG246" s="17">
        <v>0.27781840799178298</v>
      </c>
      <c r="AH246" s="17">
        <v>0.30762439751125098</v>
      </c>
      <c r="AI246" s="17"/>
      <c r="AJ246" s="17">
        <v>0.20987666487697301</v>
      </c>
      <c r="AK246" s="17">
        <v>0.280404948811182</v>
      </c>
      <c r="AL246" s="17">
        <v>0.30785587301697498</v>
      </c>
      <c r="AM246" s="17">
        <v>0.32109804814562298</v>
      </c>
      <c r="AN246" s="17">
        <v>0.31956300346451699</v>
      </c>
      <c r="AO246" s="17"/>
      <c r="AP246" s="17">
        <v>0.17054080905994001</v>
      </c>
      <c r="AQ246" s="17">
        <v>0.32037099436577698</v>
      </c>
      <c r="AR246" s="17">
        <v>0.34237855478111401</v>
      </c>
      <c r="AS246" s="17">
        <v>0.29126482113457702</v>
      </c>
      <c r="AT246" s="17">
        <v>0.28744866500509902</v>
      </c>
      <c r="AU246" s="17"/>
      <c r="AV246" s="17">
        <v>0.28225275538529299</v>
      </c>
      <c r="AW246" s="17">
        <v>0.298976673755458</v>
      </c>
      <c r="AX246" s="17">
        <v>0.29088751894703102</v>
      </c>
      <c r="AY246" s="17">
        <v>0.33158447159334697</v>
      </c>
      <c r="AZ246" s="17">
        <v>7.6696318168727295E-2</v>
      </c>
    </row>
    <row r="247" spans="2:52">
      <c r="B247" t="s">
        <v>116</v>
      </c>
      <c r="C247" s="17">
        <v>0.28629216791480699</v>
      </c>
      <c r="D247" s="17">
        <v>0.27168636406254998</v>
      </c>
      <c r="E247" s="17">
        <v>0.296055465871643</v>
      </c>
      <c r="F247" s="17"/>
      <c r="G247" s="17">
        <v>0.31868472414763899</v>
      </c>
      <c r="H247" s="17">
        <v>0.21157027849436999</v>
      </c>
      <c r="I247" s="17">
        <v>0.27970492717575701</v>
      </c>
      <c r="J247" s="17">
        <v>0.32225499843727201</v>
      </c>
      <c r="K247" s="17">
        <v>0.32069774512767901</v>
      </c>
      <c r="L247" s="17">
        <v>0.27715522750459498</v>
      </c>
      <c r="M247" s="17"/>
      <c r="N247" s="17">
        <v>0.228618030366039</v>
      </c>
      <c r="O247" s="17">
        <v>0.29362847159724698</v>
      </c>
      <c r="P247" s="17">
        <v>0.33969946715113802</v>
      </c>
      <c r="Q247" s="17">
        <v>0.29531712795425202</v>
      </c>
      <c r="R247" s="17"/>
      <c r="S247" s="17">
        <v>0.240728816899037</v>
      </c>
      <c r="T247" s="17">
        <v>0.24800629295371199</v>
      </c>
      <c r="U247" s="17">
        <v>0.30299009714480502</v>
      </c>
      <c r="V247" s="17">
        <v>0.29853764515463499</v>
      </c>
      <c r="W247" s="17">
        <v>0.27153119936107201</v>
      </c>
      <c r="X247" s="17">
        <v>0.34062478365295901</v>
      </c>
      <c r="Y247" s="17">
        <v>0.22698161169807399</v>
      </c>
      <c r="Z247" s="17">
        <v>0.26585549505008799</v>
      </c>
      <c r="AA247" s="17">
        <v>0.218111957227237</v>
      </c>
      <c r="AB247" s="17">
        <v>0.409981549299961</v>
      </c>
      <c r="AC247" s="17">
        <v>0.28416247695328201</v>
      </c>
      <c r="AD247" s="17">
        <v>0.41916833699644801</v>
      </c>
      <c r="AE247" s="17"/>
      <c r="AF247" s="17">
        <v>0.25172974236372098</v>
      </c>
      <c r="AG247" s="17">
        <v>0.30907500075676703</v>
      </c>
      <c r="AH247" s="17">
        <v>0.24900005346387899</v>
      </c>
      <c r="AI247" s="17"/>
      <c r="AJ247" s="17">
        <v>0.15195640806142699</v>
      </c>
      <c r="AK247" s="17">
        <v>0.39591597064462503</v>
      </c>
      <c r="AL247" s="17">
        <v>0.222516921465753</v>
      </c>
      <c r="AM247" s="17">
        <v>0.50602766040427105</v>
      </c>
      <c r="AN247" s="17">
        <v>0.32105694610935498</v>
      </c>
      <c r="AO247" s="17"/>
      <c r="AP247" s="17">
        <v>2.8003130155758199E-2</v>
      </c>
      <c r="AQ247" s="17">
        <v>0.34913275950890399</v>
      </c>
      <c r="AR247" s="17">
        <v>0.27350298370346099</v>
      </c>
      <c r="AS247" s="17">
        <v>0.372633620575619</v>
      </c>
      <c r="AT247" s="17">
        <v>0.20128417979587299</v>
      </c>
      <c r="AU247" s="17"/>
      <c r="AV247" s="17">
        <v>0.26202472597357601</v>
      </c>
      <c r="AW247" s="17">
        <v>0.300111468366068</v>
      </c>
      <c r="AX247" s="17">
        <v>0.26299929482390499</v>
      </c>
      <c r="AY247" s="17">
        <v>0.24382359444667601</v>
      </c>
      <c r="AZ247" s="17">
        <v>0.346918770918757</v>
      </c>
    </row>
    <row r="248" spans="2:52">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2:52">
      <c r="B249" s="6" t="s">
        <v>98</v>
      </c>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2:52">
      <c r="B250" s="24" t="s">
        <v>16</v>
      </c>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2:52">
      <c r="B251" t="s">
        <v>132</v>
      </c>
      <c r="C251" s="17">
        <v>0.16823968418504101</v>
      </c>
      <c r="D251" s="17">
        <v>0.210424601434094</v>
      </c>
      <c r="E251" s="17">
        <v>0.126666706997869</v>
      </c>
      <c r="F251" s="17"/>
      <c r="G251" s="17">
        <v>0.20554092401353999</v>
      </c>
      <c r="H251" s="17">
        <v>0.17562209092835901</v>
      </c>
      <c r="I251" s="17">
        <v>0.149476837795183</v>
      </c>
      <c r="J251" s="17">
        <v>0.16583264001074999</v>
      </c>
      <c r="K251" s="17">
        <v>0.13411080886639801</v>
      </c>
      <c r="L251" s="17">
        <v>0.17760025263360499</v>
      </c>
      <c r="M251" s="17"/>
      <c r="N251" s="17">
        <v>0.192350692895873</v>
      </c>
      <c r="O251" s="17">
        <v>0.14420047029292801</v>
      </c>
      <c r="P251" s="17">
        <v>0.19557012914442501</v>
      </c>
      <c r="Q251" s="17">
        <v>0.146026504407126</v>
      </c>
      <c r="R251" s="17"/>
      <c r="S251" s="17">
        <v>0.23215570605027899</v>
      </c>
      <c r="T251" s="17">
        <v>0.118594246196634</v>
      </c>
      <c r="U251" s="17">
        <v>0.139459686998963</v>
      </c>
      <c r="V251" s="17">
        <v>0.181089304371927</v>
      </c>
      <c r="W251" s="17">
        <v>0.157988790555497</v>
      </c>
      <c r="X251" s="17">
        <v>0.158019402580097</v>
      </c>
      <c r="Y251" s="17">
        <v>0.197574332265293</v>
      </c>
      <c r="Z251" s="17">
        <v>0.15894065931738599</v>
      </c>
      <c r="AA251" s="17">
        <v>0.160753061049799</v>
      </c>
      <c r="AB251" s="17">
        <v>0.16058278754184599</v>
      </c>
      <c r="AC251" s="17">
        <v>0.16371740296912901</v>
      </c>
      <c r="AD251" s="17">
        <v>0.18952771589969</v>
      </c>
      <c r="AE251" s="17"/>
      <c r="AF251" s="17">
        <v>0.16961713638296999</v>
      </c>
      <c r="AG251" s="17">
        <v>0.180674151955344</v>
      </c>
      <c r="AH251" s="17">
        <v>0.119429858071001</v>
      </c>
      <c r="AI251" s="17"/>
      <c r="AJ251" s="17">
        <v>0.195453061363383</v>
      </c>
      <c r="AK251" s="17">
        <v>0.177920718295833</v>
      </c>
      <c r="AL251" s="17">
        <v>0.18274899563179101</v>
      </c>
      <c r="AM251" s="17">
        <v>0.19012071343797701</v>
      </c>
      <c r="AN251" s="17">
        <v>0.107689520586328</v>
      </c>
      <c r="AO251" s="17"/>
      <c r="AP251" s="17">
        <v>0.24112229371373001</v>
      </c>
      <c r="AQ251" s="17">
        <v>0.188707403091537</v>
      </c>
      <c r="AR251" s="17">
        <v>0.18633256213558899</v>
      </c>
      <c r="AS251" s="17">
        <v>0.16596103999040501</v>
      </c>
      <c r="AT251" s="17">
        <v>6.5115480830398295E-2</v>
      </c>
      <c r="AU251" s="17"/>
      <c r="AV251" s="17">
        <v>0.151299429817216</v>
      </c>
      <c r="AW251" s="17">
        <v>0.14711938477162101</v>
      </c>
      <c r="AX251" s="17">
        <v>0.178944537195564</v>
      </c>
      <c r="AY251" s="17">
        <v>0.21067492214516301</v>
      </c>
      <c r="AZ251" s="17">
        <v>0.29606692974541299</v>
      </c>
    </row>
    <row r="252" spans="2:52">
      <c r="B252" t="s">
        <v>133</v>
      </c>
      <c r="C252" s="17">
        <v>0.51532470079635595</v>
      </c>
      <c r="D252" s="17">
        <v>0.54161093510988201</v>
      </c>
      <c r="E252" s="17">
        <v>0.48703316433969301</v>
      </c>
      <c r="F252" s="17"/>
      <c r="G252" s="17">
        <v>0.50444835825081202</v>
      </c>
      <c r="H252" s="17">
        <v>0.48455328208850501</v>
      </c>
      <c r="I252" s="17">
        <v>0.50024096159311904</v>
      </c>
      <c r="J252" s="17">
        <v>0.484149138600594</v>
      </c>
      <c r="K252" s="17">
        <v>0.49764922958588798</v>
      </c>
      <c r="L252" s="17">
        <v>0.59802850547578001</v>
      </c>
      <c r="M252" s="17"/>
      <c r="N252" s="17">
        <v>0.611411230088997</v>
      </c>
      <c r="O252" s="17">
        <v>0.54531389989144596</v>
      </c>
      <c r="P252" s="17">
        <v>0.45472780023681503</v>
      </c>
      <c r="Q252" s="17">
        <v>0.43067002632996099</v>
      </c>
      <c r="R252" s="17"/>
      <c r="S252" s="17">
        <v>0.52024943956554504</v>
      </c>
      <c r="T252" s="17">
        <v>0.53531307783496795</v>
      </c>
      <c r="U252" s="17">
        <v>0.51760302241702905</v>
      </c>
      <c r="V252" s="17">
        <v>0.52411709805006401</v>
      </c>
      <c r="W252" s="17">
        <v>0.46996600952383299</v>
      </c>
      <c r="X252" s="17">
        <v>0.47251388897480801</v>
      </c>
      <c r="Y252" s="17">
        <v>0.50653397881636197</v>
      </c>
      <c r="Z252" s="17">
        <v>0.57901013270669499</v>
      </c>
      <c r="AA252" s="17">
        <v>0.56277130246582896</v>
      </c>
      <c r="AB252" s="17">
        <v>0.45181595262921398</v>
      </c>
      <c r="AC252" s="17">
        <v>0.536836152455058</v>
      </c>
      <c r="AD252" s="17">
        <v>0.52031185400320901</v>
      </c>
      <c r="AE252" s="17"/>
      <c r="AF252" s="17">
        <v>0.51913352664650603</v>
      </c>
      <c r="AG252" s="17">
        <v>0.55714867852708305</v>
      </c>
      <c r="AH252" s="17">
        <v>0.413155904762045</v>
      </c>
      <c r="AI252" s="17"/>
      <c r="AJ252" s="17">
        <v>0.561221536634259</v>
      </c>
      <c r="AK252" s="17">
        <v>0.52458182092458305</v>
      </c>
      <c r="AL252" s="17">
        <v>0.591052357284932</v>
      </c>
      <c r="AM252" s="17">
        <v>0.39215755086952298</v>
      </c>
      <c r="AN252" s="17">
        <v>0.361681853064166</v>
      </c>
      <c r="AO252" s="17"/>
      <c r="AP252" s="17">
        <v>0.56312395486132205</v>
      </c>
      <c r="AQ252" s="17">
        <v>0.52916886193683899</v>
      </c>
      <c r="AR252" s="17">
        <v>0.55666231161054303</v>
      </c>
      <c r="AS252" s="17">
        <v>0.48310832463953801</v>
      </c>
      <c r="AT252" s="17">
        <v>0.49178412883259598</v>
      </c>
      <c r="AU252" s="17"/>
      <c r="AV252" s="17">
        <v>0.45667493909192203</v>
      </c>
      <c r="AW252" s="17">
        <v>0.49480158763558202</v>
      </c>
      <c r="AX252" s="17">
        <v>0.56706192646608</v>
      </c>
      <c r="AY252" s="17">
        <v>0.60049746077845201</v>
      </c>
      <c r="AZ252" s="17">
        <v>0.57906091494754097</v>
      </c>
    </row>
    <row r="253" spans="2:52">
      <c r="B253" t="s">
        <v>134</v>
      </c>
      <c r="C253" s="17">
        <v>0.112426587768876</v>
      </c>
      <c r="D253" s="17">
        <v>0.10146436322760399</v>
      </c>
      <c r="E253" s="17">
        <v>0.123205433897979</v>
      </c>
      <c r="F253" s="17"/>
      <c r="G253" s="17">
        <v>0.12945858891613499</v>
      </c>
      <c r="H253" s="17">
        <v>0.12518925549024501</v>
      </c>
      <c r="I253" s="17">
        <v>0.12756150662266399</v>
      </c>
      <c r="J253" s="17">
        <v>0.11041914469934</v>
      </c>
      <c r="K253" s="17">
        <v>0.110437702924589</v>
      </c>
      <c r="L253" s="17">
        <v>8.1321731620154297E-2</v>
      </c>
      <c r="M253" s="17"/>
      <c r="N253" s="17">
        <v>7.5968235200491799E-2</v>
      </c>
      <c r="O253" s="17">
        <v>0.13127081685960201</v>
      </c>
      <c r="P253" s="17">
        <v>0.15400083234088999</v>
      </c>
      <c r="Q253" s="17">
        <v>9.7547126330050707E-2</v>
      </c>
      <c r="R253" s="17"/>
      <c r="S253" s="17">
        <v>0.11821956259719101</v>
      </c>
      <c r="T253" s="17">
        <v>0.12584793702590599</v>
      </c>
      <c r="U253" s="17">
        <v>0.102847416302975</v>
      </c>
      <c r="V253" s="17">
        <v>7.80329204849146E-2</v>
      </c>
      <c r="W253" s="17">
        <v>0.12254899771760699</v>
      </c>
      <c r="X253" s="17">
        <v>0.112419154797857</v>
      </c>
      <c r="Y253" s="17">
        <v>7.8487974301728797E-2</v>
      </c>
      <c r="Z253" s="17">
        <v>8.9472366120022004E-2</v>
      </c>
      <c r="AA253" s="17">
        <v>9.3488598229858194E-2</v>
      </c>
      <c r="AB253" s="17">
        <v>0.165891385586527</v>
      </c>
      <c r="AC253" s="17">
        <v>0.174639678715096</v>
      </c>
      <c r="AD253" s="17">
        <v>7.1227716961904705E-2</v>
      </c>
      <c r="AE253" s="17"/>
      <c r="AF253" s="17">
        <v>0.13030925545476099</v>
      </c>
      <c r="AG253" s="17">
        <v>8.75572398262216E-2</v>
      </c>
      <c r="AH253" s="17">
        <v>0.120849217758159</v>
      </c>
      <c r="AI253" s="17"/>
      <c r="AJ253" s="17">
        <v>0.1093000347887</v>
      </c>
      <c r="AK253" s="17">
        <v>0.13621802317734399</v>
      </c>
      <c r="AL253" s="17">
        <v>8.4668967437774897E-2</v>
      </c>
      <c r="AM253" s="17">
        <v>9.1813243808303205E-2</v>
      </c>
      <c r="AN253" s="17">
        <v>0.105430617488777</v>
      </c>
      <c r="AO253" s="17"/>
      <c r="AP253" s="17">
        <v>0.106415541134336</v>
      </c>
      <c r="AQ253" s="17">
        <v>0.121569319985394</v>
      </c>
      <c r="AR253" s="17">
        <v>7.8991621684843805E-2</v>
      </c>
      <c r="AS253" s="17">
        <v>0.15158473239012801</v>
      </c>
      <c r="AT253" s="17">
        <v>7.1426837845944599E-2</v>
      </c>
      <c r="AU253" s="17"/>
      <c r="AV253" s="17">
        <v>0.126509206376858</v>
      </c>
      <c r="AW253" s="17">
        <v>0.11703739279011501</v>
      </c>
      <c r="AX253" s="17">
        <v>0.110109872268358</v>
      </c>
      <c r="AY253" s="17">
        <v>6.9431670707284496E-2</v>
      </c>
      <c r="AZ253" s="17">
        <v>4.7384710670447798E-2</v>
      </c>
    </row>
    <row r="254" spans="2:52">
      <c r="B254" t="s">
        <v>135</v>
      </c>
      <c r="C254" s="17">
        <v>2.4182225252364499E-2</v>
      </c>
      <c r="D254" s="17">
        <v>2.6211515754928898E-2</v>
      </c>
      <c r="E254" s="17">
        <v>2.2271882101349699E-2</v>
      </c>
      <c r="F254" s="17"/>
      <c r="G254" s="17">
        <v>3.7450866425173902E-2</v>
      </c>
      <c r="H254" s="17">
        <v>2.2187929157396501E-2</v>
      </c>
      <c r="I254" s="17">
        <v>1.8676130618109001E-2</v>
      </c>
      <c r="J254" s="17">
        <v>2.8847878866810801E-2</v>
      </c>
      <c r="K254" s="17">
        <v>3.6895815979684297E-2</v>
      </c>
      <c r="L254" s="17">
        <v>8.4774259512367094E-3</v>
      </c>
      <c r="M254" s="17"/>
      <c r="N254" s="17">
        <v>2.3735029408534301E-2</v>
      </c>
      <c r="O254" s="17">
        <v>1.3569990331049E-2</v>
      </c>
      <c r="P254" s="17">
        <v>3.1538212881040001E-2</v>
      </c>
      <c r="Q254" s="17">
        <v>2.9937157889785099E-2</v>
      </c>
      <c r="R254" s="17"/>
      <c r="S254" s="17">
        <v>1.48001511380089E-2</v>
      </c>
      <c r="T254" s="17">
        <v>2.19790681876635E-2</v>
      </c>
      <c r="U254" s="17">
        <v>3.2578819206210502E-2</v>
      </c>
      <c r="V254" s="17">
        <v>9.2301426092639902E-3</v>
      </c>
      <c r="W254" s="17">
        <v>2.2377044525534601E-2</v>
      </c>
      <c r="X254" s="17">
        <v>3.9665658674202103E-2</v>
      </c>
      <c r="Y254" s="17">
        <v>3.6354832335251802E-2</v>
      </c>
      <c r="Z254" s="17">
        <v>3.1822938854896898E-2</v>
      </c>
      <c r="AA254" s="17">
        <v>3.4966507770155503E-2</v>
      </c>
      <c r="AB254" s="17">
        <v>2.8782835428911E-2</v>
      </c>
      <c r="AC254" s="17">
        <v>0</v>
      </c>
      <c r="AD254" s="17">
        <v>0</v>
      </c>
      <c r="AE254" s="17"/>
      <c r="AF254" s="17">
        <v>2.3411928487889401E-2</v>
      </c>
      <c r="AG254" s="17">
        <v>2.4761647630836901E-2</v>
      </c>
      <c r="AH254" s="17">
        <v>2.3872999752875899E-2</v>
      </c>
      <c r="AI254" s="17"/>
      <c r="AJ254" s="17">
        <v>1.6769099715725301E-2</v>
      </c>
      <c r="AK254" s="17">
        <v>2.7959554425147699E-2</v>
      </c>
      <c r="AL254" s="17">
        <v>6.2673013466242999E-3</v>
      </c>
      <c r="AM254" s="17">
        <v>8.6986730083833896E-2</v>
      </c>
      <c r="AN254" s="17">
        <v>3.1035291492382801E-2</v>
      </c>
      <c r="AO254" s="17"/>
      <c r="AP254" s="17">
        <v>1.54851774730032E-2</v>
      </c>
      <c r="AQ254" s="17">
        <v>2.03052893923036E-2</v>
      </c>
      <c r="AR254" s="17">
        <v>1.1596964868216699E-2</v>
      </c>
      <c r="AS254" s="17">
        <v>3.5511539505281603E-2</v>
      </c>
      <c r="AT254" s="17">
        <v>1.6405389419225799E-2</v>
      </c>
      <c r="AU254" s="17"/>
      <c r="AV254" s="17">
        <v>2.5909966623177901E-2</v>
      </c>
      <c r="AW254" s="17">
        <v>3.0077785484689801E-2</v>
      </c>
      <c r="AX254" s="17">
        <v>2.0218882244193201E-2</v>
      </c>
      <c r="AY254" s="17">
        <v>1.87267101694415E-2</v>
      </c>
      <c r="AZ254" s="17">
        <v>4.9370074963471303E-2</v>
      </c>
    </row>
    <row r="255" spans="2:52">
      <c r="B255" t="s">
        <v>61</v>
      </c>
      <c r="C255" s="17">
        <v>0.17982680199736301</v>
      </c>
      <c r="D255" s="17">
        <v>0.12028858447349</v>
      </c>
      <c r="E255" s="17">
        <v>0.24082281266310901</v>
      </c>
      <c r="F255" s="17"/>
      <c r="G255" s="17">
        <v>0.12310126239433899</v>
      </c>
      <c r="H255" s="17">
        <v>0.19244744233549599</v>
      </c>
      <c r="I255" s="17">
        <v>0.204044563370925</v>
      </c>
      <c r="J255" s="17">
        <v>0.21075119782250501</v>
      </c>
      <c r="K255" s="17">
        <v>0.22090644264344</v>
      </c>
      <c r="L255" s="17">
        <v>0.13457208431922399</v>
      </c>
      <c r="M255" s="17"/>
      <c r="N255" s="17">
        <v>9.6534812406103704E-2</v>
      </c>
      <c r="O255" s="17">
        <v>0.16564482262497501</v>
      </c>
      <c r="P255" s="17">
        <v>0.16416302539683</v>
      </c>
      <c r="Q255" s="17">
        <v>0.29581918504307803</v>
      </c>
      <c r="R255" s="17"/>
      <c r="S255" s="17">
        <v>0.114575140648977</v>
      </c>
      <c r="T255" s="17">
        <v>0.19826567075482901</v>
      </c>
      <c r="U255" s="17">
        <v>0.20751105507482201</v>
      </c>
      <c r="V255" s="17">
        <v>0.20753053448382999</v>
      </c>
      <c r="W255" s="17">
        <v>0.22711915767752799</v>
      </c>
      <c r="X255" s="17">
        <v>0.21738189497303501</v>
      </c>
      <c r="Y255" s="17">
        <v>0.18104888228136501</v>
      </c>
      <c r="Z255" s="17">
        <v>0.14075390300099999</v>
      </c>
      <c r="AA255" s="17">
        <v>0.14802053048435901</v>
      </c>
      <c r="AB255" s="17">
        <v>0.19292703881350101</v>
      </c>
      <c r="AC255" s="17">
        <v>0.124806765860717</v>
      </c>
      <c r="AD255" s="17">
        <v>0.21893271313519699</v>
      </c>
      <c r="AE255" s="17"/>
      <c r="AF255" s="17">
        <v>0.15752815302787301</v>
      </c>
      <c r="AG255" s="17">
        <v>0.14985828206051399</v>
      </c>
      <c r="AH255" s="17">
        <v>0.32269201965591898</v>
      </c>
      <c r="AI255" s="17"/>
      <c r="AJ255" s="17">
        <v>0.117256267497932</v>
      </c>
      <c r="AK255" s="17">
        <v>0.13331988317709301</v>
      </c>
      <c r="AL255" s="17">
        <v>0.135262378298877</v>
      </c>
      <c r="AM255" s="17">
        <v>0.23892176180036301</v>
      </c>
      <c r="AN255" s="17">
        <v>0.39416271736834702</v>
      </c>
      <c r="AO255" s="17"/>
      <c r="AP255" s="17">
        <v>7.3853032817608494E-2</v>
      </c>
      <c r="AQ255" s="17">
        <v>0.14024912559392599</v>
      </c>
      <c r="AR255" s="17">
        <v>0.166416539700808</v>
      </c>
      <c r="AS255" s="17">
        <v>0.163834363474647</v>
      </c>
      <c r="AT255" s="17">
        <v>0.35526816307183501</v>
      </c>
      <c r="AU255" s="17"/>
      <c r="AV255" s="17">
        <v>0.23960645809082601</v>
      </c>
      <c r="AW255" s="17">
        <v>0.210963849317993</v>
      </c>
      <c r="AX255" s="17">
        <v>0.123664781825805</v>
      </c>
      <c r="AY255" s="17">
        <v>0.10066923619965901</v>
      </c>
      <c r="AZ255" s="17">
        <v>2.8117369673126801E-2</v>
      </c>
    </row>
    <row r="256" spans="2:52">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2:52">
      <c r="B257" s="6" t="s">
        <v>98</v>
      </c>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2:52">
      <c r="B258" s="24" t="s">
        <v>16</v>
      </c>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2:52">
      <c r="B259" t="s">
        <v>136</v>
      </c>
      <c r="C259" s="17">
        <v>0.166458792771079</v>
      </c>
      <c r="D259" s="17">
        <v>0.20533916807515801</v>
      </c>
      <c r="E259" s="17">
        <v>0.129970773230035</v>
      </c>
      <c r="F259" s="17"/>
      <c r="G259" s="17">
        <v>0.16498113039996901</v>
      </c>
      <c r="H259" s="17">
        <v>0.19213852868475501</v>
      </c>
      <c r="I259" s="17">
        <v>0.16623890437498001</v>
      </c>
      <c r="J259" s="17">
        <v>0.155757242795003</v>
      </c>
      <c r="K259" s="17">
        <v>0.15130834259939399</v>
      </c>
      <c r="L259" s="17">
        <v>0.16460073455377799</v>
      </c>
      <c r="M259" s="17"/>
      <c r="N259" s="17">
        <v>0.221717249040779</v>
      </c>
      <c r="O259" s="17">
        <v>0.14708416566170701</v>
      </c>
      <c r="P259" s="17">
        <v>0.132636311266251</v>
      </c>
      <c r="Q259" s="17">
        <v>0.157201063112234</v>
      </c>
      <c r="R259" s="17"/>
      <c r="S259" s="17">
        <v>0.23792088303473799</v>
      </c>
      <c r="T259" s="17">
        <v>0.113136520185965</v>
      </c>
      <c r="U259" s="17">
        <v>0.14575915261550501</v>
      </c>
      <c r="V259" s="17">
        <v>0.13958606442851201</v>
      </c>
      <c r="W259" s="17">
        <v>6.3127032544488496E-2</v>
      </c>
      <c r="X259" s="17">
        <v>0.19838026339550299</v>
      </c>
      <c r="Y259" s="17">
        <v>0.15678535448653499</v>
      </c>
      <c r="Z259" s="17">
        <v>0.170935726659139</v>
      </c>
      <c r="AA259" s="17">
        <v>0.21265373222741399</v>
      </c>
      <c r="AB259" s="17">
        <v>0.152787694033792</v>
      </c>
      <c r="AC259" s="17">
        <v>0.202164667676766</v>
      </c>
      <c r="AD259" s="17">
        <v>0.15253316405352901</v>
      </c>
      <c r="AE259" s="17"/>
      <c r="AF259" s="17">
        <v>0.16732113516920899</v>
      </c>
      <c r="AG259" s="17">
        <v>0.16844529827836499</v>
      </c>
      <c r="AH259" s="17">
        <v>0.16327336009587801</v>
      </c>
      <c r="AI259" s="17"/>
      <c r="AJ259" s="17">
        <v>0.17794257636316699</v>
      </c>
      <c r="AK259" s="17">
        <v>0.186918469365422</v>
      </c>
      <c r="AL259" s="17">
        <v>0.17052991005000301</v>
      </c>
      <c r="AM259" s="17">
        <v>0.17263109220754599</v>
      </c>
      <c r="AN259" s="17">
        <v>9.3755315328933803E-2</v>
      </c>
      <c r="AO259" s="17"/>
      <c r="AP259" s="17">
        <v>0.21556054415249401</v>
      </c>
      <c r="AQ259" s="17">
        <v>0.19988774147249999</v>
      </c>
      <c r="AR259" s="17">
        <v>0.171499709313332</v>
      </c>
      <c r="AS259" s="17">
        <v>0.12891585211250001</v>
      </c>
      <c r="AT259" s="17">
        <v>6.8456316165022305E-2</v>
      </c>
      <c r="AU259" s="17"/>
      <c r="AV259" s="17">
        <v>0.15421412552740499</v>
      </c>
      <c r="AW259" s="17">
        <v>0.117660425774768</v>
      </c>
      <c r="AX259" s="17">
        <v>0.19086817079965401</v>
      </c>
      <c r="AY259" s="17">
        <v>0.249679945697312</v>
      </c>
      <c r="AZ259" s="17">
        <v>0.29885501361549099</v>
      </c>
    </row>
    <row r="260" spans="2:52">
      <c r="B260" t="s">
        <v>137</v>
      </c>
      <c r="C260" s="17">
        <v>0.51510524707392502</v>
      </c>
      <c r="D260" s="17">
        <v>0.52955740034711396</v>
      </c>
      <c r="E260" s="17">
        <v>0.503373937490595</v>
      </c>
      <c r="F260" s="17"/>
      <c r="G260" s="17">
        <v>0.55868382315399701</v>
      </c>
      <c r="H260" s="17">
        <v>0.51120224071764497</v>
      </c>
      <c r="I260" s="17">
        <v>0.505386850729449</v>
      </c>
      <c r="J260" s="17">
        <v>0.49502023007268903</v>
      </c>
      <c r="K260" s="17">
        <v>0.50225521336096901</v>
      </c>
      <c r="L260" s="17">
        <v>0.52234399148216404</v>
      </c>
      <c r="M260" s="17"/>
      <c r="N260" s="17">
        <v>0.56916778492896403</v>
      </c>
      <c r="O260" s="17">
        <v>0.54992416058976701</v>
      </c>
      <c r="P260" s="17">
        <v>0.50333299046683699</v>
      </c>
      <c r="Q260" s="17">
        <v>0.43012576568868999</v>
      </c>
      <c r="R260" s="17"/>
      <c r="S260" s="17">
        <v>0.47254703012841998</v>
      </c>
      <c r="T260" s="17">
        <v>0.50982266326574199</v>
      </c>
      <c r="U260" s="17">
        <v>0.59573968013115697</v>
      </c>
      <c r="V260" s="17">
        <v>0.57309749606489702</v>
      </c>
      <c r="W260" s="17">
        <v>0.61836369432653404</v>
      </c>
      <c r="X260" s="17">
        <v>0.45825222204231197</v>
      </c>
      <c r="Y260" s="17">
        <v>0.45721175714157503</v>
      </c>
      <c r="Z260" s="17">
        <v>0.57241788964763995</v>
      </c>
      <c r="AA260" s="17">
        <v>0.506002557575704</v>
      </c>
      <c r="AB260" s="17">
        <v>0.52884791415443999</v>
      </c>
      <c r="AC260" s="17">
        <v>0.42511012017764799</v>
      </c>
      <c r="AD260" s="17">
        <v>0.54541513095502403</v>
      </c>
      <c r="AE260" s="17"/>
      <c r="AF260" s="17">
        <v>0.49569563125692401</v>
      </c>
      <c r="AG260" s="17">
        <v>0.57546587718427</v>
      </c>
      <c r="AH260" s="17">
        <v>0.41085544969708698</v>
      </c>
      <c r="AI260" s="17"/>
      <c r="AJ260" s="17">
        <v>0.56233309467147696</v>
      </c>
      <c r="AK260" s="17">
        <v>0.55109761398262103</v>
      </c>
      <c r="AL260" s="17">
        <v>0.55308272728578201</v>
      </c>
      <c r="AM260" s="17">
        <v>0.27719112330374202</v>
      </c>
      <c r="AN260" s="17">
        <v>0.39030273423143202</v>
      </c>
      <c r="AO260" s="17"/>
      <c r="AP260" s="17">
        <v>0.55297597508945395</v>
      </c>
      <c r="AQ260" s="17">
        <v>0.56280801368107902</v>
      </c>
      <c r="AR260" s="17">
        <v>0.52644150325786498</v>
      </c>
      <c r="AS260" s="17">
        <v>0.51603267869021996</v>
      </c>
      <c r="AT260" s="17">
        <v>0.420474813506787</v>
      </c>
      <c r="AU260" s="17"/>
      <c r="AV260" s="17">
        <v>0.42549128946769099</v>
      </c>
      <c r="AW260" s="17">
        <v>0.56866845983454595</v>
      </c>
      <c r="AX260" s="17">
        <v>0.56120134365109098</v>
      </c>
      <c r="AY260" s="17">
        <v>0.530047346256177</v>
      </c>
      <c r="AZ260" s="17">
        <v>0.54072263087767902</v>
      </c>
    </row>
    <row r="261" spans="2:52">
      <c r="B261" t="s">
        <v>138</v>
      </c>
      <c r="C261" s="17">
        <v>0.115879924139146</v>
      </c>
      <c r="D261" s="17">
        <v>0.10771456070997799</v>
      </c>
      <c r="E261" s="17">
        <v>0.124401782265078</v>
      </c>
      <c r="F261" s="17"/>
      <c r="G261" s="17">
        <v>0.138227886461537</v>
      </c>
      <c r="H261" s="17">
        <v>9.2488925345421302E-2</v>
      </c>
      <c r="I261" s="17">
        <v>0.13579871910305699</v>
      </c>
      <c r="J261" s="17">
        <v>0.10922047825864201</v>
      </c>
      <c r="K261" s="17">
        <v>0.111635566263995</v>
      </c>
      <c r="L261" s="17">
        <v>0.112555763652325</v>
      </c>
      <c r="M261" s="17"/>
      <c r="N261" s="17">
        <v>9.1637028670710496E-2</v>
      </c>
      <c r="O261" s="17">
        <v>0.12057605344028099</v>
      </c>
      <c r="P261" s="17">
        <v>0.13984919203276</v>
      </c>
      <c r="Q261" s="17">
        <v>0.11591976010176</v>
      </c>
      <c r="R261" s="17"/>
      <c r="S261" s="17">
        <v>0.122908390870335</v>
      </c>
      <c r="T261" s="17">
        <v>0.12723451065222199</v>
      </c>
      <c r="U261" s="17">
        <v>9.2480541778821895E-2</v>
      </c>
      <c r="V261" s="17">
        <v>9.4084021388854605E-2</v>
      </c>
      <c r="W261" s="17">
        <v>9.2718206747624196E-2</v>
      </c>
      <c r="X261" s="17">
        <v>0.13201037056928899</v>
      </c>
      <c r="Y261" s="17">
        <v>0.15494812582123199</v>
      </c>
      <c r="Z261" s="17">
        <v>7.3023999617524205E-2</v>
      </c>
      <c r="AA261" s="17">
        <v>9.18663939200767E-2</v>
      </c>
      <c r="AB261" s="17">
        <v>0.116730028852967</v>
      </c>
      <c r="AC261" s="17">
        <v>0.15038641268355199</v>
      </c>
      <c r="AD261" s="17">
        <v>0.12740932060648799</v>
      </c>
      <c r="AE261" s="17"/>
      <c r="AF261" s="17">
        <v>0.129034335514917</v>
      </c>
      <c r="AG261" s="17">
        <v>0.100296454558812</v>
      </c>
      <c r="AH261" s="17">
        <v>0.10803730218822501</v>
      </c>
      <c r="AI261" s="17"/>
      <c r="AJ261" s="17">
        <v>0.113930345036349</v>
      </c>
      <c r="AK261" s="17">
        <v>0.110556929301293</v>
      </c>
      <c r="AL261" s="17">
        <v>7.4142420484076599E-2</v>
      </c>
      <c r="AM261" s="17">
        <v>0.118144047239919</v>
      </c>
      <c r="AN261" s="17">
        <v>0.13150829424973201</v>
      </c>
      <c r="AO261" s="17"/>
      <c r="AP261" s="17">
        <v>0.100677090074721</v>
      </c>
      <c r="AQ261" s="17">
        <v>0.10102297393731501</v>
      </c>
      <c r="AR261" s="17">
        <v>0.110562632371244</v>
      </c>
      <c r="AS261" s="17">
        <v>0.138726875448443</v>
      </c>
      <c r="AT261" s="17">
        <v>0.10160565775383799</v>
      </c>
      <c r="AU261" s="17"/>
      <c r="AV261" s="17">
        <v>0.129057205086124</v>
      </c>
      <c r="AW261" s="17">
        <v>0.110947293758015</v>
      </c>
      <c r="AX261" s="17">
        <v>0.116511552103807</v>
      </c>
      <c r="AY261" s="17">
        <v>8.4315482495305905E-2</v>
      </c>
      <c r="AZ261" s="17">
        <v>4.87987699351045E-2</v>
      </c>
    </row>
    <row r="262" spans="2:52">
      <c r="B262" t="s">
        <v>139</v>
      </c>
      <c r="C262" s="17">
        <v>2.6248080398738299E-2</v>
      </c>
      <c r="D262" s="17">
        <v>2.85333705571972E-2</v>
      </c>
      <c r="E262" s="17">
        <v>2.42740066342522E-2</v>
      </c>
      <c r="F262" s="17"/>
      <c r="G262" s="17">
        <v>2.8687091035680901E-2</v>
      </c>
      <c r="H262" s="17">
        <v>4.08683420867898E-2</v>
      </c>
      <c r="I262" s="17">
        <v>2.6083033261980401E-2</v>
      </c>
      <c r="J262" s="17">
        <v>2.74536592982236E-2</v>
      </c>
      <c r="K262" s="17">
        <v>1.7959653559539799E-2</v>
      </c>
      <c r="L262" s="17">
        <v>1.71474700501347E-2</v>
      </c>
      <c r="M262" s="17"/>
      <c r="N262" s="17">
        <v>1.4517900870805201E-2</v>
      </c>
      <c r="O262" s="17">
        <v>1.7278575279040202E-2</v>
      </c>
      <c r="P262" s="17">
        <v>3.9135792247978703E-2</v>
      </c>
      <c r="Q262" s="17">
        <v>3.6632185645686599E-2</v>
      </c>
      <c r="R262" s="17"/>
      <c r="S262" s="17">
        <v>1.72940821082131E-2</v>
      </c>
      <c r="T262" s="17">
        <v>2.43500071842974E-2</v>
      </c>
      <c r="U262" s="17">
        <v>1.83702307509459E-2</v>
      </c>
      <c r="V262" s="17">
        <v>2.9904700645376099E-2</v>
      </c>
      <c r="W262" s="17">
        <v>3.9992127983104003E-2</v>
      </c>
      <c r="X262" s="17">
        <v>4.1920065297780598E-2</v>
      </c>
      <c r="Y262" s="17">
        <v>3.0659275615595599E-2</v>
      </c>
      <c r="Z262" s="17">
        <v>2.3250974222774199E-2</v>
      </c>
      <c r="AA262" s="17">
        <v>3.3117663851414299E-2</v>
      </c>
      <c r="AB262" s="17">
        <v>7.9988779538273207E-3</v>
      </c>
      <c r="AC262" s="17">
        <v>3.2264484921364099E-2</v>
      </c>
      <c r="AD262" s="17">
        <v>1.6998800277716001E-2</v>
      </c>
      <c r="AE262" s="17"/>
      <c r="AF262" s="17">
        <v>2.84503121889195E-2</v>
      </c>
      <c r="AG262" s="17">
        <v>2.0099522168992402E-2</v>
      </c>
      <c r="AH262" s="17">
        <v>4.1303594521634603E-2</v>
      </c>
      <c r="AI262" s="17"/>
      <c r="AJ262" s="17">
        <v>2.53177540563321E-2</v>
      </c>
      <c r="AK262" s="17">
        <v>1.9172527001422999E-2</v>
      </c>
      <c r="AL262" s="17">
        <v>6.5689405193873297E-3</v>
      </c>
      <c r="AM262" s="17">
        <v>2.8507095420397699E-2</v>
      </c>
      <c r="AN262" s="17">
        <v>5.5477727610361897E-2</v>
      </c>
      <c r="AO262" s="17"/>
      <c r="AP262" s="17">
        <v>1.8365403893827001E-2</v>
      </c>
      <c r="AQ262" s="17">
        <v>1.84625177564193E-2</v>
      </c>
      <c r="AR262" s="17">
        <v>4.1427289953087199E-2</v>
      </c>
      <c r="AS262" s="17">
        <v>4.4806012362788902E-2</v>
      </c>
      <c r="AT262" s="17">
        <v>2.6807695523738E-2</v>
      </c>
      <c r="AU262" s="17"/>
      <c r="AV262" s="17">
        <v>2.90356327612721E-2</v>
      </c>
      <c r="AW262" s="17">
        <v>3.6992167055610002E-2</v>
      </c>
      <c r="AX262" s="17">
        <v>1.6547629795566E-2</v>
      </c>
      <c r="AY262" s="17">
        <v>2.9663746860966501E-2</v>
      </c>
      <c r="AZ262" s="17">
        <v>2.0435246976217299E-2</v>
      </c>
    </row>
    <row r="263" spans="2:52">
      <c r="B263" t="s">
        <v>61</v>
      </c>
      <c r="C263" s="17">
        <v>0.17630795561711199</v>
      </c>
      <c r="D263" s="17">
        <v>0.12885550031055301</v>
      </c>
      <c r="E263" s="17">
        <v>0.21797950038003999</v>
      </c>
      <c r="F263" s="17"/>
      <c r="G263" s="17">
        <v>0.10942006894881599</v>
      </c>
      <c r="H263" s="17">
        <v>0.163301963165389</v>
      </c>
      <c r="I263" s="17">
        <v>0.166492492530533</v>
      </c>
      <c r="J263" s="17">
        <v>0.212548389575443</v>
      </c>
      <c r="K263" s="17">
        <v>0.216841224216103</v>
      </c>
      <c r="L263" s="17">
        <v>0.18335204026159899</v>
      </c>
      <c r="M263" s="17"/>
      <c r="N263" s="17">
        <v>0.102960036488742</v>
      </c>
      <c r="O263" s="17">
        <v>0.16513704502920501</v>
      </c>
      <c r="P263" s="17">
        <v>0.185045713986173</v>
      </c>
      <c r="Q263" s="17">
        <v>0.26012122545162902</v>
      </c>
      <c r="R263" s="17"/>
      <c r="S263" s="17">
        <v>0.14932961385829399</v>
      </c>
      <c r="T263" s="17">
        <v>0.225456298711774</v>
      </c>
      <c r="U263" s="17">
        <v>0.14765039472357</v>
      </c>
      <c r="V263" s="17">
        <v>0.16332771747236099</v>
      </c>
      <c r="W263" s="17">
        <v>0.18579893839824899</v>
      </c>
      <c r="X263" s="17">
        <v>0.16943707869511501</v>
      </c>
      <c r="Y263" s="17">
        <v>0.20039548693506201</v>
      </c>
      <c r="Z263" s="17">
        <v>0.160371409852922</v>
      </c>
      <c r="AA263" s="17">
        <v>0.15635965242539199</v>
      </c>
      <c r="AB263" s="17">
        <v>0.19363548500497299</v>
      </c>
      <c r="AC263" s="17">
        <v>0.19007431454067</v>
      </c>
      <c r="AD263" s="17">
        <v>0.157643584107243</v>
      </c>
      <c r="AE263" s="17"/>
      <c r="AF263" s="17">
        <v>0.17949858587003101</v>
      </c>
      <c r="AG263" s="17">
        <v>0.13569284780956001</v>
      </c>
      <c r="AH263" s="17">
        <v>0.27653029349717601</v>
      </c>
      <c r="AI263" s="17"/>
      <c r="AJ263" s="17">
        <v>0.12047622987267501</v>
      </c>
      <c r="AK263" s="17">
        <v>0.13225446034924099</v>
      </c>
      <c r="AL263" s="17">
        <v>0.195676001660752</v>
      </c>
      <c r="AM263" s="17">
        <v>0.40352664182839498</v>
      </c>
      <c r="AN263" s="17">
        <v>0.32895592857953998</v>
      </c>
      <c r="AO263" s="17"/>
      <c r="AP263" s="17">
        <v>0.112420986789504</v>
      </c>
      <c r="AQ263" s="17">
        <v>0.117818753152687</v>
      </c>
      <c r="AR263" s="17">
        <v>0.15006886510447101</v>
      </c>
      <c r="AS263" s="17">
        <v>0.171518581386048</v>
      </c>
      <c r="AT263" s="17">
        <v>0.38265551705061401</v>
      </c>
      <c r="AU263" s="17"/>
      <c r="AV263" s="17">
        <v>0.26220174715750699</v>
      </c>
      <c r="AW263" s="17">
        <v>0.16573165357706199</v>
      </c>
      <c r="AX263" s="17">
        <v>0.114871303649881</v>
      </c>
      <c r="AY263" s="17">
        <v>0.106293478690239</v>
      </c>
      <c r="AZ263" s="17">
        <v>9.1188338595508706E-2</v>
      </c>
    </row>
    <row r="264" spans="2:52">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2:52">
      <c r="B265" s="6" t="s">
        <v>140</v>
      </c>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2:52">
      <c r="B266" s="24" t="s">
        <v>15</v>
      </c>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2:52">
      <c r="B267" t="s">
        <v>87</v>
      </c>
      <c r="C267" s="17">
        <v>0.115542945308659</v>
      </c>
      <c r="D267" s="17">
        <v>0.118219486171702</v>
      </c>
      <c r="E267" s="17">
        <v>0.113106109553218</v>
      </c>
      <c r="F267" s="17"/>
      <c r="G267" s="17">
        <v>0.14707645122818899</v>
      </c>
      <c r="H267" s="17">
        <v>0.12501400705214699</v>
      </c>
      <c r="I267" s="17">
        <v>0.119879915209743</v>
      </c>
      <c r="J267" s="17">
        <v>0.11778611176767401</v>
      </c>
      <c r="K267" s="17">
        <v>0.1003779769078</v>
      </c>
      <c r="L267" s="17">
        <v>9.1666875256088007E-2</v>
      </c>
      <c r="M267" s="17"/>
      <c r="N267" s="17">
        <v>0.10230340262871999</v>
      </c>
      <c r="O267" s="17">
        <v>9.7523042021443795E-2</v>
      </c>
      <c r="P267" s="17">
        <v>0.12528079031433501</v>
      </c>
      <c r="Q267" s="17">
        <v>0.13945392045424701</v>
      </c>
      <c r="R267" s="17"/>
      <c r="S267" s="17">
        <v>0.14944540400658299</v>
      </c>
      <c r="T267" s="17">
        <v>0.103322426321091</v>
      </c>
      <c r="U267" s="17">
        <v>8.9723809937148805E-2</v>
      </c>
      <c r="V267" s="17">
        <v>0.12913037689878201</v>
      </c>
      <c r="W267" s="17">
        <v>9.7430177498109102E-2</v>
      </c>
      <c r="X267" s="17">
        <v>0.12020549333498499</v>
      </c>
      <c r="Y267" s="17">
        <v>9.2284980253972304E-2</v>
      </c>
      <c r="Z267" s="17">
        <v>9.6350074984886097E-2</v>
      </c>
      <c r="AA267" s="17">
        <v>0.140515605044335</v>
      </c>
      <c r="AB267" s="17">
        <v>9.9921863717050502E-2</v>
      </c>
      <c r="AC267" s="17">
        <v>7.3337093262823103E-2</v>
      </c>
      <c r="AD267" s="17">
        <v>0.17990390662997099</v>
      </c>
      <c r="AE267" s="17"/>
      <c r="AF267" s="17">
        <v>0.12616690560289101</v>
      </c>
      <c r="AG267" s="17">
        <v>0.10725106289337399</v>
      </c>
      <c r="AH267" s="17">
        <v>0.12533958753996399</v>
      </c>
      <c r="AI267" s="17"/>
      <c r="AJ267" s="17">
        <v>0.10967725943795301</v>
      </c>
      <c r="AK267" s="17">
        <v>0.124634444131328</v>
      </c>
      <c r="AL267" s="17">
        <v>7.9443999886346303E-2</v>
      </c>
      <c r="AM267" s="17">
        <v>0.13788999414829001</v>
      </c>
      <c r="AN267" s="17">
        <v>0.138783054767946</v>
      </c>
      <c r="AO267" s="17"/>
      <c r="AP267" s="17">
        <v>9.6221342099024998E-2</v>
      </c>
      <c r="AQ267" s="17">
        <v>0.109709000510907</v>
      </c>
      <c r="AR267" s="17">
        <v>8.4381932264336004E-2</v>
      </c>
      <c r="AS267" s="17">
        <v>0.156349058188159</v>
      </c>
      <c r="AT267" s="17">
        <v>0.106103857462381</v>
      </c>
      <c r="AU267" s="17"/>
      <c r="AV267" s="17">
        <v>0.132235163740447</v>
      </c>
      <c r="AW267" s="17">
        <v>0.118596831162286</v>
      </c>
      <c r="AX267" s="17">
        <v>0.10152609589387999</v>
      </c>
      <c r="AY267" s="17">
        <v>0.106029975350312</v>
      </c>
      <c r="AZ267" s="17">
        <v>0.14566953617081599</v>
      </c>
    </row>
    <row r="268" spans="2:52">
      <c r="B268" t="s">
        <v>88</v>
      </c>
      <c r="C268" s="17">
        <v>0.27142832495372698</v>
      </c>
      <c r="D268" s="17">
        <v>0.255015539105934</v>
      </c>
      <c r="E268" s="17">
        <v>0.28826783186345001</v>
      </c>
      <c r="F268" s="17"/>
      <c r="G268" s="17">
        <v>0.31663908199490798</v>
      </c>
      <c r="H268" s="17">
        <v>0.305177969385384</v>
      </c>
      <c r="I268" s="17">
        <v>0.30414852455586699</v>
      </c>
      <c r="J268" s="17">
        <v>0.240411856508712</v>
      </c>
      <c r="K268" s="17">
        <v>0.231455465507899</v>
      </c>
      <c r="L268" s="17">
        <v>0.239188709519849</v>
      </c>
      <c r="M268" s="17"/>
      <c r="N268" s="17">
        <v>0.25412619882509602</v>
      </c>
      <c r="O268" s="17">
        <v>0.24820275632672201</v>
      </c>
      <c r="P268" s="17">
        <v>0.31343711257381102</v>
      </c>
      <c r="Q268" s="17">
        <v>0.278579761285417</v>
      </c>
      <c r="R268" s="17"/>
      <c r="S268" s="17">
        <v>0.27747130196460501</v>
      </c>
      <c r="T268" s="17">
        <v>0.27491022711192098</v>
      </c>
      <c r="U268" s="17">
        <v>0.21194481236499699</v>
      </c>
      <c r="V268" s="17">
        <v>0.23959593291853101</v>
      </c>
      <c r="W268" s="17">
        <v>0.30883386610533597</v>
      </c>
      <c r="X268" s="17">
        <v>0.30298267819822999</v>
      </c>
      <c r="Y268" s="17">
        <v>0.25680607647048298</v>
      </c>
      <c r="Z268" s="17">
        <v>0.27991588486824798</v>
      </c>
      <c r="AA268" s="17">
        <v>0.28552798007803498</v>
      </c>
      <c r="AB268" s="17">
        <v>0.235964178772547</v>
      </c>
      <c r="AC268" s="17">
        <v>0.33086918123618397</v>
      </c>
      <c r="AD268" s="17">
        <v>0.28361219400404802</v>
      </c>
      <c r="AE268" s="17"/>
      <c r="AF268" s="17">
        <v>0.29065415902987202</v>
      </c>
      <c r="AG268" s="17">
        <v>0.25207571383798399</v>
      </c>
      <c r="AH268" s="17">
        <v>0.27073115095971501</v>
      </c>
      <c r="AI268" s="17"/>
      <c r="AJ268" s="17">
        <v>0.28477912308380199</v>
      </c>
      <c r="AK268" s="17">
        <v>0.290658513496309</v>
      </c>
      <c r="AL268" s="17">
        <v>0.17624137720744801</v>
      </c>
      <c r="AM268" s="17">
        <v>0.24412832340882301</v>
      </c>
      <c r="AN268" s="17">
        <v>0.24344623355421599</v>
      </c>
      <c r="AO268" s="17"/>
      <c r="AP268" s="17">
        <v>0.28918218204736301</v>
      </c>
      <c r="AQ268" s="17">
        <v>0.28833090751398799</v>
      </c>
      <c r="AR268" s="17">
        <v>0.24343556066171301</v>
      </c>
      <c r="AS268" s="17">
        <v>0.27427367746908099</v>
      </c>
      <c r="AT268" s="17">
        <v>0.24633481873124299</v>
      </c>
      <c r="AU268" s="17"/>
      <c r="AV268" s="17">
        <v>0.28755638060428601</v>
      </c>
      <c r="AW268" s="17">
        <v>0.25040255308985299</v>
      </c>
      <c r="AX268" s="17">
        <v>0.26468515020037398</v>
      </c>
      <c r="AY268" s="17">
        <v>0.288480212476181</v>
      </c>
      <c r="AZ268" s="17">
        <v>0.20943448992488001</v>
      </c>
    </row>
    <row r="269" spans="2:52">
      <c r="B269" t="s">
        <v>89</v>
      </c>
      <c r="C269" s="17">
        <v>0.301542556183171</v>
      </c>
      <c r="D269" s="17">
        <v>0.28264654528340699</v>
      </c>
      <c r="E269" s="17">
        <v>0.319804692556308</v>
      </c>
      <c r="F269" s="17"/>
      <c r="G269" s="17">
        <v>0.294419928722853</v>
      </c>
      <c r="H269" s="17">
        <v>0.29753315160513599</v>
      </c>
      <c r="I269" s="17">
        <v>0.27748941080095502</v>
      </c>
      <c r="J269" s="17">
        <v>0.29302088697663697</v>
      </c>
      <c r="K269" s="17">
        <v>0.34937735761861499</v>
      </c>
      <c r="L269" s="17">
        <v>0.30395910010870802</v>
      </c>
      <c r="M269" s="17"/>
      <c r="N269" s="17">
        <v>0.27095667593963901</v>
      </c>
      <c r="O269" s="17">
        <v>0.317019155729167</v>
      </c>
      <c r="P269" s="17">
        <v>0.307777984576314</v>
      </c>
      <c r="Q269" s="17">
        <v>0.31366200362632601</v>
      </c>
      <c r="R269" s="17"/>
      <c r="S269" s="17">
        <v>0.30069688685083801</v>
      </c>
      <c r="T269" s="17">
        <v>0.28752126618847701</v>
      </c>
      <c r="U269" s="17">
        <v>0.30229230371246801</v>
      </c>
      <c r="V269" s="17">
        <v>0.34083781209394298</v>
      </c>
      <c r="W269" s="17">
        <v>0.32508668406868002</v>
      </c>
      <c r="X269" s="17">
        <v>0.29621988878771699</v>
      </c>
      <c r="Y269" s="17">
        <v>0.34653736996829498</v>
      </c>
      <c r="Z269" s="17">
        <v>0.31446520511752601</v>
      </c>
      <c r="AA269" s="17">
        <v>0.28768896075078998</v>
      </c>
      <c r="AB269" s="17">
        <v>0.29504715358158801</v>
      </c>
      <c r="AC269" s="17">
        <v>0.27876846253939702</v>
      </c>
      <c r="AD269" s="17">
        <v>0.178412592691226</v>
      </c>
      <c r="AE269" s="17"/>
      <c r="AF269" s="17">
        <v>0.30780851416009097</v>
      </c>
      <c r="AG269" s="17">
        <v>0.27900277556762498</v>
      </c>
      <c r="AH269" s="17">
        <v>0.33811140644572302</v>
      </c>
      <c r="AI269" s="17"/>
      <c r="AJ269" s="17">
        <v>0.29532334217330902</v>
      </c>
      <c r="AK269" s="17">
        <v>0.27970829503204098</v>
      </c>
      <c r="AL269" s="17">
        <v>0.31687060497087199</v>
      </c>
      <c r="AM269" s="17">
        <v>0.35939038478070301</v>
      </c>
      <c r="AN269" s="17">
        <v>0.352698397684164</v>
      </c>
      <c r="AO269" s="17"/>
      <c r="AP269" s="17">
        <v>0.29922697444494101</v>
      </c>
      <c r="AQ269" s="17">
        <v>0.29812273117432198</v>
      </c>
      <c r="AR269" s="17">
        <v>0.26083481345437798</v>
      </c>
      <c r="AS269" s="17">
        <v>0.30496654265798601</v>
      </c>
      <c r="AT269" s="17">
        <v>0.34963747443869703</v>
      </c>
      <c r="AU269" s="17"/>
      <c r="AV269" s="17">
        <v>0.33372312310386099</v>
      </c>
      <c r="AW269" s="17">
        <v>0.314480849971011</v>
      </c>
      <c r="AX269" s="17">
        <v>0.27350228674895799</v>
      </c>
      <c r="AY269" s="17">
        <v>0.272320172600378</v>
      </c>
      <c r="AZ269" s="17">
        <v>0.26257754149668899</v>
      </c>
    </row>
    <row r="270" spans="2:52">
      <c r="B270" t="s">
        <v>90</v>
      </c>
      <c r="C270" s="17">
        <v>0.20561811065458999</v>
      </c>
      <c r="D270" s="17">
        <v>0.236377587062369</v>
      </c>
      <c r="E270" s="17">
        <v>0.176040083582544</v>
      </c>
      <c r="F270" s="17"/>
      <c r="G270" s="17">
        <v>0.159194478823765</v>
      </c>
      <c r="H270" s="17">
        <v>0.17418278311868299</v>
      </c>
      <c r="I270" s="17">
        <v>0.19424321052076601</v>
      </c>
      <c r="J270" s="17">
        <v>0.21822134084099601</v>
      </c>
      <c r="K270" s="17">
        <v>0.216947702616205</v>
      </c>
      <c r="L270" s="17">
        <v>0.25357030620002402</v>
      </c>
      <c r="M270" s="17"/>
      <c r="N270" s="17">
        <v>0.25879343407272298</v>
      </c>
      <c r="O270" s="17">
        <v>0.23318180616699599</v>
      </c>
      <c r="P270" s="17">
        <v>0.16726848733542801</v>
      </c>
      <c r="Q270" s="17">
        <v>0.15463266044347099</v>
      </c>
      <c r="R270" s="17"/>
      <c r="S270" s="17">
        <v>0.17789276088969699</v>
      </c>
      <c r="T270" s="17">
        <v>0.205548232649854</v>
      </c>
      <c r="U270" s="17">
        <v>0.288294583952456</v>
      </c>
      <c r="V270" s="17">
        <v>0.19607563390062299</v>
      </c>
      <c r="W270" s="17">
        <v>0.199980687186286</v>
      </c>
      <c r="X270" s="17">
        <v>0.16864668538069499</v>
      </c>
      <c r="Y270" s="17">
        <v>0.19849877877659</v>
      </c>
      <c r="Z270" s="17">
        <v>0.201322476788346</v>
      </c>
      <c r="AA270" s="17">
        <v>0.194564964870583</v>
      </c>
      <c r="AB270" s="17">
        <v>0.26238089435292</v>
      </c>
      <c r="AC270" s="17">
        <v>0.161477456480074</v>
      </c>
      <c r="AD270" s="17">
        <v>0.23605972741987399</v>
      </c>
      <c r="AE270" s="17"/>
      <c r="AF270" s="17">
        <v>0.17911186864577</v>
      </c>
      <c r="AG270" s="17">
        <v>0.253106662974243</v>
      </c>
      <c r="AH270" s="17">
        <v>0.15796340297238901</v>
      </c>
      <c r="AI270" s="17"/>
      <c r="AJ270" s="17">
        <v>0.216652361683905</v>
      </c>
      <c r="AK270" s="17">
        <v>0.19928800410016601</v>
      </c>
      <c r="AL270" s="17">
        <v>0.29575115203510799</v>
      </c>
      <c r="AM270" s="17">
        <v>0.18068910839011801</v>
      </c>
      <c r="AN270" s="17">
        <v>0.16057351623866301</v>
      </c>
      <c r="AO270" s="17"/>
      <c r="AP270" s="17">
        <v>0.21680060355515199</v>
      </c>
      <c r="AQ270" s="17">
        <v>0.20699015418470201</v>
      </c>
      <c r="AR270" s="17">
        <v>0.30390537321538802</v>
      </c>
      <c r="AS270" s="17">
        <v>0.188237014834504</v>
      </c>
      <c r="AT270" s="17">
        <v>0.14822645062362899</v>
      </c>
      <c r="AU270" s="17"/>
      <c r="AV270" s="17">
        <v>0.145052394261969</v>
      </c>
      <c r="AW270" s="17">
        <v>0.210637274910876</v>
      </c>
      <c r="AX270" s="17">
        <v>0.25826008093240799</v>
      </c>
      <c r="AY270" s="17">
        <v>0.22592700543656399</v>
      </c>
      <c r="AZ270" s="17">
        <v>0.23971741586285999</v>
      </c>
    </row>
    <row r="271" spans="2:52">
      <c r="B271" t="s">
        <v>91</v>
      </c>
      <c r="C271" s="17">
        <v>5.47372109431968E-2</v>
      </c>
      <c r="D271" s="17">
        <v>7.1570434531131599E-2</v>
      </c>
      <c r="E271" s="17">
        <v>3.8661140850864702E-2</v>
      </c>
      <c r="F271" s="17"/>
      <c r="G271" s="17">
        <v>3.9961249234614103E-2</v>
      </c>
      <c r="H271" s="17">
        <v>4.3225844764430699E-2</v>
      </c>
      <c r="I271" s="17">
        <v>5.6275930509429098E-2</v>
      </c>
      <c r="J271" s="17">
        <v>5.6389241838796997E-2</v>
      </c>
      <c r="K271" s="17">
        <v>6.3176620935984307E-2</v>
      </c>
      <c r="L271" s="17">
        <v>6.5695912989305105E-2</v>
      </c>
      <c r="M271" s="17"/>
      <c r="N271" s="17">
        <v>7.1068072439776198E-2</v>
      </c>
      <c r="O271" s="17">
        <v>5.7142071292297598E-2</v>
      </c>
      <c r="P271" s="17">
        <v>4.1310989579673101E-2</v>
      </c>
      <c r="Q271" s="17">
        <v>4.4109029998180699E-2</v>
      </c>
      <c r="R271" s="17"/>
      <c r="S271" s="17">
        <v>5.0587510862334401E-2</v>
      </c>
      <c r="T271" s="17">
        <v>6.4839584901244293E-2</v>
      </c>
      <c r="U271" s="17">
        <v>5.291836060183E-2</v>
      </c>
      <c r="V271" s="17">
        <v>4.2173736544583201E-2</v>
      </c>
      <c r="W271" s="17">
        <v>3.5860142938458302E-2</v>
      </c>
      <c r="X271" s="17">
        <v>6.3812062610826406E-2</v>
      </c>
      <c r="Y271" s="17">
        <v>4.91874821980414E-2</v>
      </c>
      <c r="Z271" s="17">
        <v>6.4089152113047998E-2</v>
      </c>
      <c r="AA271" s="17">
        <v>4.3785571921068099E-2</v>
      </c>
      <c r="AB271" s="17">
        <v>5.3681784014077701E-2</v>
      </c>
      <c r="AC271" s="17">
        <v>0.100847333253958</v>
      </c>
      <c r="AD271" s="17">
        <v>5.8490745392580097E-2</v>
      </c>
      <c r="AE271" s="17"/>
      <c r="AF271" s="17">
        <v>5.2950267088293902E-2</v>
      </c>
      <c r="AG271" s="17">
        <v>6.2593212184107502E-2</v>
      </c>
      <c r="AH271" s="17">
        <v>3.8055525725758897E-2</v>
      </c>
      <c r="AI271" s="17"/>
      <c r="AJ271" s="17">
        <v>5.4858912135588203E-2</v>
      </c>
      <c r="AK271" s="17">
        <v>6.0417938775238003E-2</v>
      </c>
      <c r="AL271" s="17">
        <v>7.1428701669230502E-2</v>
      </c>
      <c r="AM271" s="17">
        <v>3.8537709598374097E-2</v>
      </c>
      <c r="AN271" s="17">
        <v>3.2087625447321001E-2</v>
      </c>
      <c r="AO271" s="17"/>
      <c r="AP271" s="17">
        <v>5.8961493140424398E-2</v>
      </c>
      <c r="AQ271" s="17">
        <v>5.7612577360860499E-2</v>
      </c>
      <c r="AR271" s="17">
        <v>5.9162968494307702E-2</v>
      </c>
      <c r="AS271" s="17">
        <v>4.2651823085916397E-2</v>
      </c>
      <c r="AT271" s="17">
        <v>3.5461769184998201E-2</v>
      </c>
      <c r="AU271" s="17"/>
      <c r="AV271" s="17">
        <v>3.5352415928824397E-2</v>
      </c>
      <c r="AW271" s="17">
        <v>5.6935897985157198E-2</v>
      </c>
      <c r="AX271" s="17">
        <v>5.7820244240937103E-2</v>
      </c>
      <c r="AY271" s="17">
        <v>8.5333318946158698E-2</v>
      </c>
      <c r="AZ271" s="17">
        <v>7.6822997788085295E-2</v>
      </c>
    </row>
    <row r="272" spans="2:52">
      <c r="B272" t="s">
        <v>107</v>
      </c>
      <c r="C272" s="17">
        <v>5.1130851956656398E-2</v>
      </c>
      <c r="D272" s="17">
        <v>3.6170407845457199E-2</v>
      </c>
      <c r="E272" s="17">
        <v>6.4120141593615607E-2</v>
      </c>
      <c r="F272" s="17"/>
      <c r="G272" s="17">
        <v>4.2708809995670803E-2</v>
      </c>
      <c r="H272" s="17">
        <v>5.4866244074219597E-2</v>
      </c>
      <c r="I272" s="17">
        <v>4.7963008403239298E-2</v>
      </c>
      <c r="J272" s="17">
        <v>7.4170562067183601E-2</v>
      </c>
      <c r="K272" s="17">
        <v>3.8664876413496203E-2</v>
      </c>
      <c r="L272" s="17">
        <v>4.5919095926025999E-2</v>
      </c>
      <c r="M272" s="17"/>
      <c r="N272" s="17">
        <v>4.2752216094045697E-2</v>
      </c>
      <c r="O272" s="17">
        <v>4.6931168463373397E-2</v>
      </c>
      <c r="P272" s="17">
        <v>4.4924635620439302E-2</v>
      </c>
      <c r="Q272" s="17">
        <v>6.9562624192358105E-2</v>
      </c>
      <c r="R272" s="17"/>
      <c r="S272" s="17">
        <v>4.3906135425943703E-2</v>
      </c>
      <c r="T272" s="17">
        <v>6.3858262827413401E-2</v>
      </c>
      <c r="U272" s="17">
        <v>5.4826129431099997E-2</v>
      </c>
      <c r="V272" s="17">
        <v>5.2186507643538202E-2</v>
      </c>
      <c r="W272" s="17">
        <v>3.2808442203130103E-2</v>
      </c>
      <c r="X272" s="17">
        <v>4.8133191687546498E-2</v>
      </c>
      <c r="Y272" s="17">
        <v>5.6685312332618698E-2</v>
      </c>
      <c r="Z272" s="17">
        <v>4.38572061279459E-2</v>
      </c>
      <c r="AA272" s="17">
        <v>4.7916917335188401E-2</v>
      </c>
      <c r="AB272" s="17">
        <v>5.3004125561817099E-2</v>
      </c>
      <c r="AC272" s="17">
        <v>5.4700473227564501E-2</v>
      </c>
      <c r="AD272" s="17">
        <v>6.3520833862302298E-2</v>
      </c>
      <c r="AE272" s="17"/>
      <c r="AF272" s="17">
        <v>4.3308285473081798E-2</v>
      </c>
      <c r="AG272" s="17">
        <v>4.5970572542666399E-2</v>
      </c>
      <c r="AH272" s="17">
        <v>6.9798926356450602E-2</v>
      </c>
      <c r="AI272" s="17"/>
      <c r="AJ272" s="17">
        <v>3.8709001485443803E-2</v>
      </c>
      <c r="AK272" s="17">
        <v>4.5292804464917603E-2</v>
      </c>
      <c r="AL272" s="17">
        <v>6.0264164230994302E-2</v>
      </c>
      <c r="AM272" s="17">
        <v>3.9364479673692297E-2</v>
      </c>
      <c r="AN272" s="17">
        <v>7.2411172307689703E-2</v>
      </c>
      <c r="AO272" s="17"/>
      <c r="AP272" s="17">
        <v>3.9607404713094901E-2</v>
      </c>
      <c r="AQ272" s="17">
        <v>3.92346292552214E-2</v>
      </c>
      <c r="AR272" s="17">
        <v>4.8279351909877498E-2</v>
      </c>
      <c r="AS272" s="17">
        <v>3.35218837643542E-2</v>
      </c>
      <c r="AT272" s="17">
        <v>0.114235629559052</v>
      </c>
      <c r="AU272" s="17"/>
      <c r="AV272" s="17">
        <v>6.6080522360613694E-2</v>
      </c>
      <c r="AW272" s="17">
        <v>4.8946592880816403E-2</v>
      </c>
      <c r="AX272" s="17">
        <v>4.4206141983443997E-2</v>
      </c>
      <c r="AY272" s="17">
        <v>2.1909315190405801E-2</v>
      </c>
      <c r="AZ272" s="17">
        <v>6.5778018756669596E-2</v>
      </c>
    </row>
    <row r="273" spans="2:52">
      <c r="B273" t="s">
        <v>92</v>
      </c>
      <c r="C273" s="17">
        <v>0.38697127026238498</v>
      </c>
      <c r="D273" s="17">
        <v>0.37323502527763602</v>
      </c>
      <c r="E273" s="17">
        <v>0.40137394141666799</v>
      </c>
      <c r="F273" s="17"/>
      <c r="G273" s="17">
        <v>0.463715533223097</v>
      </c>
      <c r="H273" s="17">
        <v>0.43019197643752999</v>
      </c>
      <c r="I273" s="17">
        <v>0.42402843976561</v>
      </c>
      <c r="J273" s="17">
        <v>0.358197968276386</v>
      </c>
      <c r="K273" s="17">
        <v>0.33183344241569901</v>
      </c>
      <c r="L273" s="17">
        <v>0.33085558477593702</v>
      </c>
      <c r="M273" s="17"/>
      <c r="N273" s="17">
        <v>0.35642960145381503</v>
      </c>
      <c r="O273" s="17">
        <v>0.34572579834816503</v>
      </c>
      <c r="P273" s="17">
        <v>0.43871790288814599</v>
      </c>
      <c r="Q273" s="17">
        <v>0.41803368173966399</v>
      </c>
      <c r="R273" s="17"/>
      <c r="S273" s="17">
        <v>0.42691670597118803</v>
      </c>
      <c r="T273" s="17">
        <v>0.37823265343301099</v>
      </c>
      <c r="U273" s="17">
        <v>0.30166862230214597</v>
      </c>
      <c r="V273" s="17">
        <v>0.36872630981731203</v>
      </c>
      <c r="W273" s="17">
        <v>0.40626404360344598</v>
      </c>
      <c r="X273" s="17">
        <v>0.42318817153321497</v>
      </c>
      <c r="Y273" s="17">
        <v>0.34909105672445501</v>
      </c>
      <c r="Z273" s="17">
        <v>0.37626595985313399</v>
      </c>
      <c r="AA273" s="17">
        <v>0.42604358512237001</v>
      </c>
      <c r="AB273" s="17">
        <v>0.33588604248959802</v>
      </c>
      <c r="AC273" s="17">
        <v>0.40420627449900698</v>
      </c>
      <c r="AD273" s="17">
        <v>0.46351610063401799</v>
      </c>
      <c r="AE273" s="17"/>
      <c r="AF273" s="17">
        <v>0.41682106463276303</v>
      </c>
      <c r="AG273" s="17">
        <v>0.35932677673135799</v>
      </c>
      <c r="AH273" s="17">
        <v>0.396070738499678</v>
      </c>
      <c r="AI273" s="17"/>
      <c r="AJ273" s="17">
        <v>0.39445638252175402</v>
      </c>
      <c r="AK273" s="17">
        <v>0.41529295762763702</v>
      </c>
      <c r="AL273" s="17">
        <v>0.25568537709379502</v>
      </c>
      <c r="AM273" s="17">
        <v>0.38201831755711302</v>
      </c>
      <c r="AN273" s="17">
        <v>0.38222928832216302</v>
      </c>
      <c r="AO273" s="17"/>
      <c r="AP273" s="17">
        <v>0.38540352414638801</v>
      </c>
      <c r="AQ273" s="17">
        <v>0.39803990802489397</v>
      </c>
      <c r="AR273" s="17">
        <v>0.327817492926049</v>
      </c>
      <c r="AS273" s="17">
        <v>0.43062273565724002</v>
      </c>
      <c r="AT273" s="17">
        <v>0.35243867619362401</v>
      </c>
      <c r="AU273" s="17"/>
      <c r="AV273" s="17">
        <v>0.41979154434473198</v>
      </c>
      <c r="AW273" s="17">
        <v>0.36899938425213902</v>
      </c>
      <c r="AX273" s="17">
        <v>0.36621124609425298</v>
      </c>
      <c r="AY273" s="17">
        <v>0.394510187826493</v>
      </c>
      <c r="AZ273" s="17">
        <v>0.35510402609569602</v>
      </c>
    </row>
    <row r="274" spans="2:52">
      <c r="B274" t="s">
        <v>93</v>
      </c>
      <c r="C274" s="17">
        <v>0.26035532159778701</v>
      </c>
      <c r="D274" s="17">
        <v>0.30794802159349999</v>
      </c>
      <c r="E274" s="17">
        <v>0.214701224433408</v>
      </c>
      <c r="F274" s="17"/>
      <c r="G274" s="17">
        <v>0.199155728058379</v>
      </c>
      <c r="H274" s="17">
        <v>0.21740862788311399</v>
      </c>
      <c r="I274" s="17">
        <v>0.25051914103019501</v>
      </c>
      <c r="J274" s="17">
        <v>0.27461058267979299</v>
      </c>
      <c r="K274" s="17">
        <v>0.28012432355218903</v>
      </c>
      <c r="L274" s="17">
        <v>0.31926621918932901</v>
      </c>
      <c r="M274" s="17"/>
      <c r="N274" s="17">
        <v>0.32986150651250001</v>
      </c>
      <c r="O274" s="17">
        <v>0.290323877459294</v>
      </c>
      <c r="P274" s="17">
        <v>0.20857947691510101</v>
      </c>
      <c r="Q274" s="17">
        <v>0.19874169044165199</v>
      </c>
      <c r="R274" s="17"/>
      <c r="S274" s="17">
        <v>0.22848027175203101</v>
      </c>
      <c r="T274" s="17">
        <v>0.27038781755109798</v>
      </c>
      <c r="U274" s="17">
        <v>0.34121294455428602</v>
      </c>
      <c r="V274" s="17">
        <v>0.238249370445206</v>
      </c>
      <c r="W274" s="17">
        <v>0.23584083012474399</v>
      </c>
      <c r="X274" s="17">
        <v>0.232458747991521</v>
      </c>
      <c r="Y274" s="17">
        <v>0.24768626097463101</v>
      </c>
      <c r="Z274" s="17">
        <v>0.26541162890139403</v>
      </c>
      <c r="AA274" s="17">
        <v>0.238350536791651</v>
      </c>
      <c r="AB274" s="17">
        <v>0.31606267836699797</v>
      </c>
      <c r="AC274" s="17">
        <v>0.26232478973403101</v>
      </c>
      <c r="AD274" s="17">
        <v>0.294550472812454</v>
      </c>
      <c r="AE274" s="17"/>
      <c r="AF274" s="17">
        <v>0.23206213573406401</v>
      </c>
      <c r="AG274" s="17">
        <v>0.31569987515835102</v>
      </c>
      <c r="AH274" s="17">
        <v>0.19601892869814799</v>
      </c>
      <c r="AI274" s="17"/>
      <c r="AJ274" s="17">
        <v>0.27151127381949303</v>
      </c>
      <c r="AK274" s="17">
        <v>0.25970594287540399</v>
      </c>
      <c r="AL274" s="17">
        <v>0.36717985370433898</v>
      </c>
      <c r="AM274" s="17">
        <v>0.219226817988492</v>
      </c>
      <c r="AN274" s="17">
        <v>0.192661141685984</v>
      </c>
      <c r="AO274" s="17"/>
      <c r="AP274" s="17">
        <v>0.275762096695576</v>
      </c>
      <c r="AQ274" s="17">
        <v>0.26460273154556202</v>
      </c>
      <c r="AR274" s="17">
        <v>0.36306834170969499</v>
      </c>
      <c r="AS274" s="17">
        <v>0.230888837920421</v>
      </c>
      <c r="AT274" s="17">
        <v>0.18368821980862701</v>
      </c>
      <c r="AU274" s="17"/>
      <c r="AV274" s="17">
        <v>0.18040481019079299</v>
      </c>
      <c r="AW274" s="17">
        <v>0.267573172896034</v>
      </c>
      <c r="AX274" s="17">
        <v>0.316080325173345</v>
      </c>
      <c r="AY274" s="17">
        <v>0.311260324382723</v>
      </c>
      <c r="AZ274" s="17">
        <v>0.31654041365094499</v>
      </c>
    </row>
    <row r="275" spans="2:52">
      <c r="B275" t="s">
        <v>94</v>
      </c>
      <c r="C275" s="17">
        <v>0.12661594866459899</v>
      </c>
      <c r="D275" s="17">
        <v>6.5287003684135606E-2</v>
      </c>
      <c r="E275" s="17">
        <v>0.18667271698325899</v>
      </c>
      <c r="F275" s="17"/>
      <c r="G275" s="17">
        <v>0.264559805164718</v>
      </c>
      <c r="H275" s="17">
        <v>0.212783348554417</v>
      </c>
      <c r="I275" s="17">
        <v>0.17350929873541501</v>
      </c>
      <c r="J275" s="17">
        <v>8.3587385596593206E-2</v>
      </c>
      <c r="K275" s="17">
        <v>5.17091188635097E-2</v>
      </c>
      <c r="L275" s="17">
        <v>1.15893655866073E-2</v>
      </c>
      <c r="M275" s="17"/>
      <c r="N275" s="17">
        <v>2.6568094941315699E-2</v>
      </c>
      <c r="O275" s="17">
        <v>5.5401920888871498E-2</v>
      </c>
      <c r="P275" s="17">
        <v>0.23013842597304601</v>
      </c>
      <c r="Q275" s="17">
        <v>0.21929199129801299</v>
      </c>
      <c r="R275" s="17"/>
      <c r="S275" s="17">
        <v>0.19843643421915699</v>
      </c>
      <c r="T275" s="17">
        <v>0.107844835881914</v>
      </c>
      <c r="U275" s="17">
        <v>-3.95443222521401E-2</v>
      </c>
      <c r="V275" s="17">
        <v>0.130476939372106</v>
      </c>
      <c r="W275" s="17">
        <v>0.17042321347870101</v>
      </c>
      <c r="X275" s="17">
        <v>0.190729423541694</v>
      </c>
      <c r="Y275" s="17">
        <v>0.101404795749824</v>
      </c>
      <c r="Z275" s="17">
        <v>0.11085433095173999</v>
      </c>
      <c r="AA275" s="17">
        <v>0.18769304833071901</v>
      </c>
      <c r="AB275" s="17">
        <v>1.98233641226001E-2</v>
      </c>
      <c r="AC275" s="17">
        <v>0.141881484764976</v>
      </c>
      <c r="AD275" s="17">
        <v>0.16896562782156499</v>
      </c>
      <c r="AE275" s="17"/>
      <c r="AF275" s="17">
        <v>0.18475892889869899</v>
      </c>
      <c r="AG275" s="17">
        <v>4.3626901573007699E-2</v>
      </c>
      <c r="AH275" s="17">
        <v>0.20005180980153001</v>
      </c>
      <c r="AI275" s="17"/>
      <c r="AJ275" s="17">
        <v>0.122945108702261</v>
      </c>
      <c r="AK275" s="17">
        <v>0.15558701475223299</v>
      </c>
      <c r="AL275" s="17">
        <v>-0.111494476610544</v>
      </c>
      <c r="AM275" s="17">
        <v>0.16279149956862099</v>
      </c>
      <c r="AN275" s="17">
        <v>0.18956814663617899</v>
      </c>
      <c r="AO275" s="17"/>
      <c r="AP275" s="17">
        <v>0.109641427450812</v>
      </c>
      <c r="AQ275" s="17">
        <v>0.13343717647933201</v>
      </c>
      <c r="AR275" s="17">
        <v>-3.5250848783646302E-2</v>
      </c>
      <c r="AS275" s="17">
        <v>0.19973389773681899</v>
      </c>
      <c r="AT275" s="17">
        <v>0.168750456384997</v>
      </c>
      <c r="AU275" s="17"/>
      <c r="AV275" s="17">
        <v>0.23938673415393899</v>
      </c>
      <c r="AW275" s="17">
        <v>0.10142621135610499</v>
      </c>
      <c r="AX275" s="17">
        <v>5.0130920920908199E-2</v>
      </c>
      <c r="AY275" s="17">
        <v>8.3249863443769903E-2</v>
      </c>
      <c r="AZ275" s="17">
        <v>3.8563612444751101E-2</v>
      </c>
    </row>
    <row r="276" spans="2:52">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2:52">
      <c r="B277" s="6" t="s">
        <v>141</v>
      </c>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2:52">
      <c r="B278" s="24" t="s">
        <v>15</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2:52">
      <c r="B279" t="s">
        <v>87</v>
      </c>
      <c r="C279" s="17">
        <v>0.14562428883077499</v>
      </c>
      <c r="D279" s="17">
        <v>0.169862499661975</v>
      </c>
      <c r="E279" s="17">
        <v>0.122896253202621</v>
      </c>
      <c r="F279" s="17"/>
      <c r="G279" s="17">
        <v>0.17959607292620899</v>
      </c>
      <c r="H279" s="17">
        <v>0.13741924296365499</v>
      </c>
      <c r="I279" s="17">
        <v>0.179329649123735</v>
      </c>
      <c r="J279" s="17">
        <v>0.15593334160925401</v>
      </c>
      <c r="K279" s="17">
        <v>0.12405587858886299</v>
      </c>
      <c r="L279" s="17">
        <v>0.108364932784504</v>
      </c>
      <c r="M279" s="17"/>
      <c r="N279" s="17">
        <v>0.140848897771368</v>
      </c>
      <c r="O279" s="17">
        <v>0.124180155826442</v>
      </c>
      <c r="P279" s="17">
        <v>0.162357320012712</v>
      </c>
      <c r="Q279" s="17">
        <v>0.16007794983527501</v>
      </c>
      <c r="R279" s="17"/>
      <c r="S279" s="17">
        <v>0.16157662752917601</v>
      </c>
      <c r="T279" s="17">
        <v>0.12944313279328101</v>
      </c>
      <c r="U279" s="17">
        <v>0.138056800812071</v>
      </c>
      <c r="V279" s="17">
        <v>0.18600027579040099</v>
      </c>
      <c r="W279" s="17">
        <v>0.15220426760533401</v>
      </c>
      <c r="X279" s="17">
        <v>0.13712594575516601</v>
      </c>
      <c r="Y279" s="17">
        <v>0.10881803339329101</v>
      </c>
      <c r="Z279" s="17">
        <v>0.12106635966373699</v>
      </c>
      <c r="AA279" s="17">
        <v>0.169511024879898</v>
      </c>
      <c r="AB279" s="17">
        <v>0.107138661137959</v>
      </c>
      <c r="AC279" s="17">
        <v>0.13481709476568199</v>
      </c>
      <c r="AD279" s="17">
        <v>0.227265369700102</v>
      </c>
      <c r="AE279" s="17"/>
      <c r="AF279" s="17">
        <v>0.15801706862102499</v>
      </c>
      <c r="AG279" s="17">
        <v>0.13495299364666299</v>
      </c>
      <c r="AH279" s="17">
        <v>0.13045041381904199</v>
      </c>
      <c r="AI279" s="17"/>
      <c r="AJ279" s="17">
        <v>0.15156913410853101</v>
      </c>
      <c r="AK279" s="17">
        <v>0.14899083756133</v>
      </c>
      <c r="AL279" s="17">
        <v>0.13670020478254</v>
      </c>
      <c r="AM279" s="17">
        <v>0.26347726580895198</v>
      </c>
      <c r="AN279" s="17">
        <v>0.140277601693099</v>
      </c>
      <c r="AO279" s="17"/>
      <c r="AP279" s="17">
        <v>0.14161487398351799</v>
      </c>
      <c r="AQ279" s="17">
        <v>0.145799264729291</v>
      </c>
      <c r="AR279" s="17">
        <v>0.179326405181019</v>
      </c>
      <c r="AS279" s="17">
        <v>0.18669040768591799</v>
      </c>
      <c r="AT279" s="17">
        <v>0.109497743089224</v>
      </c>
      <c r="AU279" s="17"/>
      <c r="AV279" s="17">
        <v>0.14236618634843801</v>
      </c>
      <c r="AW279" s="17">
        <v>0.14343580738895401</v>
      </c>
      <c r="AX279" s="17">
        <v>0.139054526813253</v>
      </c>
      <c r="AY279" s="17">
        <v>0.15916854992752699</v>
      </c>
      <c r="AZ279" s="17">
        <v>0.234841465856267</v>
      </c>
    </row>
    <row r="280" spans="2:52">
      <c r="B280" t="s">
        <v>88</v>
      </c>
      <c r="C280" s="17">
        <v>0.47663901683308402</v>
      </c>
      <c r="D280" s="17">
        <v>0.45210973600814702</v>
      </c>
      <c r="E280" s="17">
        <v>0.49921903615671698</v>
      </c>
      <c r="F280" s="17"/>
      <c r="G280" s="17">
        <v>0.49562925797058999</v>
      </c>
      <c r="H280" s="17">
        <v>0.47310999204707799</v>
      </c>
      <c r="I280" s="17">
        <v>0.47788084253000102</v>
      </c>
      <c r="J280" s="17">
        <v>0.45619406686456998</v>
      </c>
      <c r="K280" s="17">
        <v>0.50174878015423197</v>
      </c>
      <c r="L280" s="17">
        <v>0.46562626652950101</v>
      </c>
      <c r="M280" s="17"/>
      <c r="N280" s="17">
        <v>0.45589024989413601</v>
      </c>
      <c r="O280" s="17">
        <v>0.491283690115418</v>
      </c>
      <c r="P280" s="17">
        <v>0.49734804630260798</v>
      </c>
      <c r="Q280" s="17">
        <v>0.46524220998117799</v>
      </c>
      <c r="R280" s="17"/>
      <c r="S280" s="17">
        <v>0.41091991818898899</v>
      </c>
      <c r="T280" s="17">
        <v>0.497518086335687</v>
      </c>
      <c r="U280" s="17">
        <v>0.502501406215492</v>
      </c>
      <c r="V280" s="17">
        <v>0.40724393649938001</v>
      </c>
      <c r="W280" s="17">
        <v>0.46152524653889299</v>
      </c>
      <c r="X280" s="17">
        <v>0.49814799241539198</v>
      </c>
      <c r="Y280" s="17">
        <v>0.52498011307835801</v>
      </c>
      <c r="Z280" s="17">
        <v>0.49963824023963399</v>
      </c>
      <c r="AA280" s="17">
        <v>0.44427569521497701</v>
      </c>
      <c r="AB280" s="17">
        <v>0.52865149174748305</v>
      </c>
      <c r="AC280" s="17">
        <v>0.57137461811980805</v>
      </c>
      <c r="AD280" s="17">
        <v>0.44797040362317397</v>
      </c>
      <c r="AE280" s="17"/>
      <c r="AF280" s="17">
        <v>0.47120574079150901</v>
      </c>
      <c r="AG280" s="17">
        <v>0.48844977336495499</v>
      </c>
      <c r="AH280" s="17">
        <v>0.44175455680318998</v>
      </c>
      <c r="AI280" s="17"/>
      <c r="AJ280" s="17">
        <v>0.473003836811069</v>
      </c>
      <c r="AK280" s="17">
        <v>0.48779856374277097</v>
      </c>
      <c r="AL280" s="17">
        <v>0.473600635980573</v>
      </c>
      <c r="AM280" s="17">
        <v>0.43933887105486802</v>
      </c>
      <c r="AN280" s="17">
        <v>0.43629295436264598</v>
      </c>
      <c r="AO280" s="17"/>
      <c r="AP280" s="17">
        <v>0.45869148688834499</v>
      </c>
      <c r="AQ280" s="17">
        <v>0.49812091336085901</v>
      </c>
      <c r="AR280" s="17">
        <v>0.454295969132199</v>
      </c>
      <c r="AS280" s="17">
        <v>0.47275938101698101</v>
      </c>
      <c r="AT280" s="17">
        <v>0.47011774190627897</v>
      </c>
      <c r="AU280" s="17"/>
      <c r="AV280" s="17">
        <v>0.506804378741748</v>
      </c>
      <c r="AW280" s="17">
        <v>0.49665800714486802</v>
      </c>
      <c r="AX280" s="17">
        <v>0.47994611017615102</v>
      </c>
      <c r="AY280" s="17">
        <v>0.43374774062819399</v>
      </c>
      <c r="AZ280" s="17">
        <v>0.42403781440605998</v>
      </c>
    </row>
    <row r="281" spans="2:52">
      <c r="B281" t="s">
        <v>89</v>
      </c>
      <c r="C281" s="17">
        <v>0.245188573954641</v>
      </c>
      <c r="D281" s="17">
        <v>0.24911324489240899</v>
      </c>
      <c r="E281" s="17">
        <v>0.24198141725003999</v>
      </c>
      <c r="F281" s="17"/>
      <c r="G281" s="17">
        <v>0.21084322908386899</v>
      </c>
      <c r="H281" s="17">
        <v>0.248881146953849</v>
      </c>
      <c r="I281" s="17">
        <v>0.224817973257703</v>
      </c>
      <c r="J281" s="17">
        <v>0.24361781954598799</v>
      </c>
      <c r="K281" s="17">
        <v>0.24716509123272001</v>
      </c>
      <c r="L281" s="17">
        <v>0.28156738352474198</v>
      </c>
      <c r="M281" s="17"/>
      <c r="N281" s="17">
        <v>0.255375795797605</v>
      </c>
      <c r="O281" s="17">
        <v>0.25073977535448499</v>
      </c>
      <c r="P281" s="17">
        <v>0.23110488451755601</v>
      </c>
      <c r="Q281" s="17">
        <v>0.24085586734297801</v>
      </c>
      <c r="R281" s="17"/>
      <c r="S281" s="17">
        <v>0.27459562317671499</v>
      </c>
      <c r="T281" s="17">
        <v>0.24564962770458501</v>
      </c>
      <c r="U281" s="17">
        <v>0.20904455161434199</v>
      </c>
      <c r="V281" s="17">
        <v>0.29819307639849901</v>
      </c>
      <c r="W281" s="17">
        <v>0.26697273048311698</v>
      </c>
      <c r="X281" s="17">
        <v>0.24149833543746799</v>
      </c>
      <c r="Y281" s="17">
        <v>0.22201217009594301</v>
      </c>
      <c r="Z281" s="17">
        <v>0.24046318945964701</v>
      </c>
      <c r="AA281" s="17">
        <v>0.252994644905847</v>
      </c>
      <c r="AB281" s="17">
        <v>0.202905082279</v>
      </c>
      <c r="AC281" s="17">
        <v>0.19255802864999499</v>
      </c>
      <c r="AD281" s="17">
        <v>0.25761588255484202</v>
      </c>
      <c r="AE281" s="17"/>
      <c r="AF281" s="17">
        <v>0.24702684171060099</v>
      </c>
      <c r="AG281" s="17">
        <v>0.24726251862934601</v>
      </c>
      <c r="AH281" s="17">
        <v>0.26104241176724802</v>
      </c>
      <c r="AI281" s="17"/>
      <c r="AJ281" s="17">
        <v>0.24409987101740699</v>
      </c>
      <c r="AK281" s="17">
        <v>0.240271495767169</v>
      </c>
      <c r="AL281" s="17">
        <v>0.27600788024448297</v>
      </c>
      <c r="AM281" s="17">
        <v>0.15894491054271701</v>
      </c>
      <c r="AN281" s="17">
        <v>0.26318908447716</v>
      </c>
      <c r="AO281" s="17"/>
      <c r="AP281" s="17">
        <v>0.26522327115143801</v>
      </c>
      <c r="AQ281" s="17">
        <v>0.23219817504969201</v>
      </c>
      <c r="AR281" s="17">
        <v>0.231451220093564</v>
      </c>
      <c r="AS281" s="17">
        <v>0.23455166934060301</v>
      </c>
      <c r="AT281" s="17">
        <v>0.26732924420273202</v>
      </c>
      <c r="AU281" s="17"/>
      <c r="AV281" s="17">
        <v>0.236050275465059</v>
      </c>
      <c r="AW281" s="17">
        <v>0.22965150692574099</v>
      </c>
      <c r="AX281" s="17">
        <v>0.25204731154899201</v>
      </c>
      <c r="AY281" s="17">
        <v>0.28327870074608902</v>
      </c>
      <c r="AZ281" s="17">
        <v>0.17332454750395199</v>
      </c>
    </row>
    <row r="282" spans="2:52">
      <c r="B282" t="s">
        <v>90</v>
      </c>
      <c r="C282" s="17">
        <v>7.3913620189259802E-2</v>
      </c>
      <c r="D282" s="17">
        <v>7.6688960697718897E-2</v>
      </c>
      <c r="E282" s="17">
        <v>7.1670998198965996E-2</v>
      </c>
      <c r="F282" s="17"/>
      <c r="G282" s="17">
        <v>5.7577860041299299E-2</v>
      </c>
      <c r="H282" s="17">
        <v>7.9985281960129398E-2</v>
      </c>
      <c r="I282" s="17">
        <v>6.5385382259835603E-2</v>
      </c>
      <c r="J282" s="17">
        <v>7.5165465269884296E-2</v>
      </c>
      <c r="K282" s="17">
        <v>6.1937383639185301E-2</v>
      </c>
      <c r="L282" s="17">
        <v>9.3797445569227506E-2</v>
      </c>
      <c r="M282" s="17"/>
      <c r="N282" s="17">
        <v>9.4835507189628701E-2</v>
      </c>
      <c r="O282" s="17">
        <v>7.4706951196481505E-2</v>
      </c>
      <c r="P282" s="17">
        <v>6.0689797278120398E-2</v>
      </c>
      <c r="Q282" s="17">
        <v>6.2004101802201401E-2</v>
      </c>
      <c r="R282" s="17"/>
      <c r="S282" s="17">
        <v>8.6494444952971594E-2</v>
      </c>
      <c r="T282" s="17">
        <v>6.9184722328446399E-2</v>
      </c>
      <c r="U282" s="17">
        <v>8.7162269088823796E-2</v>
      </c>
      <c r="V282" s="17">
        <v>4.6056950692871003E-2</v>
      </c>
      <c r="W282" s="17">
        <v>7.5948096196748499E-2</v>
      </c>
      <c r="X282" s="17">
        <v>7.0579693896905701E-2</v>
      </c>
      <c r="Y282" s="17">
        <v>8.0560824701285602E-2</v>
      </c>
      <c r="Z282" s="17">
        <v>8.9817866490048706E-2</v>
      </c>
      <c r="AA282" s="17">
        <v>7.5565990463931795E-2</v>
      </c>
      <c r="AB282" s="17">
        <v>9.3886316742310905E-2</v>
      </c>
      <c r="AC282" s="17">
        <v>3.9116081176842399E-2</v>
      </c>
      <c r="AD282" s="17">
        <v>4.2282468555838802E-2</v>
      </c>
      <c r="AE282" s="17"/>
      <c r="AF282" s="17">
        <v>6.6823225325565103E-2</v>
      </c>
      <c r="AG282" s="17">
        <v>8.3372713308785595E-2</v>
      </c>
      <c r="AH282" s="17">
        <v>7.7177301099788195E-2</v>
      </c>
      <c r="AI282" s="17"/>
      <c r="AJ282" s="17">
        <v>8.4034986776857695E-2</v>
      </c>
      <c r="AK282" s="17">
        <v>7.2787349381361596E-2</v>
      </c>
      <c r="AL282" s="17">
        <v>7.5350445686106299E-2</v>
      </c>
      <c r="AM282" s="17">
        <v>3.1603551337018802E-2</v>
      </c>
      <c r="AN282" s="17">
        <v>6.6862198697833095E-2</v>
      </c>
      <c r="AO282" s="17"/>
      <c r="AP282" s="17">
        <v>8.6629285218779994E-2</v>
      </c>
      <c r="AQ282" s="17">
        <v>7.7308231452367301E-2</v>
      </c>
      <c r="AR282" s="17">
        <v>8.9451681030922103E-2</v>
      </c>
      <c r="AS282" s="17">
        <v>5.7514913289383601E-2</v>
      </c>
      <c r="AT282" s="17">
        <v>5.7743275086707201E-2</v>
      </c>
      <c r="AU282" s="17"/>
      <c r="AV282" s="17">
        <v>4.9050751315584999E-2</v>
      </c>
      <c r="AW282" s="17">
        <v>7.1132724043812101E-2</v>
      </c>
      <c r="AX282" s="17">
        <v>7.9944312466162404E-2</v>
      </c>
      <c r="AY282" s="17">
        <v>9.2369573153639001E-2</v>
      </c>
      <c r="AZ282" s="17">
        <v>7.4178083925119598E-2</v>
      </c>
    </row>
    <row r="283" spans="2:52">
      <c r="B283" t="s">
        <v>91</v>
      </c>
      <c r="C283" s="17">
        <v>1.2882649655923201E-2</v>
      </c>
      <c r="D283" s="17">
        <v>1.45003936133119E-2</v>
      </c>
      <c r="E283" s="17">
        <v>1.1385583457518099E-2</v>
      </c>
      <c r="F283" s="17"/>
      <c r="G283" s="17">
        <v>8.7807888836268395E-3</v>
      </c>
      <c r="H283" s="17">
        <v>1.4904376133435201E-2</v>
      </c>
      <c r="I283" s="17">
        <v>9.7225075015395894E-3</v>
      </c>
      <c r="J283" s="17">
        <v>1.54787558997708E-2</v>
      </c>
      <c r="K283" s="17">
        <v>2.0282079411649501E-2</v>
      </c>
      <c r="L283" s="17">
        <v>9.4594251737675304E-3</v>
      </c>
      <c r="M283" s="17"/>
      <c r="N283" s="17">
        <v>1.55794008624934E-2</v>
      </c>
      <c r="O283" s="17">
        <v>1.38610341024651E-2</v>
      </c>
      <c r="P283" s="17">
        <v>9.0823736678290294E-3</v>
      </c>
      <c r="Q283" s="17">
        <v>1.1515180988331399E-2</v>
      </c>
      <c r="R283" s="17"/>
      <c r="S283" s="17">
        <v>2.0088291923648801E-2</v>
      </c>
      <c r="T283" s="17">
        <v>1.3491721986403801E-2</v>
      </c>
      <c r="U283" s="17">
        <v>6.0080078474903697E-3</v>
      </c>
      <c r="V283" s="17">
        <v>1.2788612103625E-2</v>
      </c>
      <c r="W283" s="17">
        <v>1.35909812189459E-2</v>
      </c>
      <c r="X283" s="17">
        <v>5.6262460542170897E-3</v>
      </c>
      <c r="Y283" s="17">
        <v>1.3787974933991601E-2</v>
      </c>
      <c r="Z283" s="17">
        <v>1.66839031641518E-2</v>
      </c>
      <c r="AA283" s="17">
        <v>6.7156337269908203E-3</v>
      </c>
      <c r="AB283" s="17">
        <v>1.8038590298557498E-2</v>
      </c>
      <c r="AC283" s="17">
        <v>1.34775002793272E-2</v>
      </c>
      <c r="AD283" s="17">
        <v>1.4021181454877201E-2</v>
      </c>
      <c r="AE283" s="17"/>
      <c r="AF283" s="17">
        <v>1.3204100913004901E-2</v>
      </c>
      <c r="AG283" s="17">
        <v>1.27179585357741E-2</v>
      </c>
      <c r="AH283" s="17">
        <v>1.6257834197001799E-2</v>
      </c>
      <c r="AI283" s="17"/>
      <c r="AJ283" s="17">
        <v>1.4927029949721501E-2</v>
      </c>
      <c r="AK283" s="17">
        <v>1.03801505764839E-2</v>
      </c>
      <c r="AL283" s="17">
        <v>1.08014466630201E-2</v>
      </c>
      <c r="AM283" s="17">
        <v>1.8443584590310501E-2</v>
      </c>
      <c r="AN283" s="17">
        <v>7.1174450011382701E-3</v>
      </c>
      <c r="AO283" s="17"/>
      <c r="AP283" s="17">
        <v>1.7678177323698401E-2</v>
      </c>
      <c r="AQ283" s="17">
        <v>1.19884981373868E-2</v>
      </c>
      <c r="AR283" s="17">
        <v>6.3169630138633498E-3</v>
      </c>
      <c r="AS283" s="17">
        <v>9.33240234413742E-3</v>
      </c>
      <c r="AT283" s="17">
        <v>2.42138941305684E-3</v>
      </c>
      <c r="AU283" s="17"/>
      <c r="AV283" s="17">
        <v>9.6797834920821606E-3</v>
      </c>
      <c r="AW283" s="17">
        <v>5.54396656947419E-3</v>
      </c>
      <c r="AX283" s="17">
        <v>1.7628041445493198E-2</v>
      </c>
      <c r="AY283" s="17">
        <v>1.03286577751462E-2</v>
      </c>
      <c r="AZ283" s="17">
        <v>5.23015118791407E-2</v>
      </c>
    </row>
    <row r="284" spans="2:52">
      <c r="B284" t="s">
        <v>107</v>
      </c>
      <c r="C284" s="17">
        <v>4.5751850536316599E-2</v>
      </c>
      <c r="D284" s="17">
        <v>3.7725165126437102E-2</v>
      </c>
      <c r="E284" s="17">
        <v>5.2846711734138498E-2</v>
      </c>
      <c r="F284" s="17"/>
      <c r="G284" s="17">
        <v>4.7572791094405299E-2</v>
      </c>
      <c r="H284" s="17">
        <v>4.5699959941853503E-2</v>
      </c>
      <c r="I284" s="17">
        <v>4.2863645327184799E-2</v>
      </c>
      <c r="J284" s="17">
        <v>5.3610550810533397E-2</v>
      </c>
      <c r="K284" s="17">
        <v>4.4810786973350399E-2</v>
      </c>
      <c r="L284" s="17">
        <v>4.11845464182585E-2</v>
      </c>
      <c r="M284" s="17"/>
      <c r="N284" s="17">
        <v>3.7470148484768803E-2</v>
      </c>
      <c r="O284" s="17">
        <v>4.52283934047088E-2</v>
      </c>
      <c r="P284" s="17">
        <v>3.9417578221174698E-2</v>
      </c>
      <c r="Q284" s="17">
        <v>6.0304690050036802E-2</v>
      </c>
      <c r="R284" s="17"/>
      <c r="S284" s="17">
        <v>4.6325094228499897E-2</v>
      </c>
      <c r="T284" s="17">
        <v>4.4712708851597602E-2</v>
      </c>
      <c r="U284" s="17">
        <v>5.7226964421780997E-2</v>
      </c>
      <c r="V284" s="17">
        <v>4.9717148515222902E-2</v>
      </c>
      <c r="W284" s="17">
        <v>2.9758677956962E-2</v>
      </c>
      <c r="X284" s="17">
        <v>4.7021786440850803E-2</v>
      </c>
      <c r="Y284" s="17">
        <v>4.9840883797129802E-2</v>
      </c>
      <c r="Z284" s="17">
        <v>3.2330440982780997E-2</v>
      </c>
      <c r="AA284" s="17">
        <v>5.0937010808355797E-2</v>
      </c>
      <c r="AB284" s="17">
        <v>4.9379857794689799E-2</v>
      </c>
      <c r="AC284" s="17">
        <v>4.8656677008346E-2</v>
      </c>
      <c r="AD284" s="17">
        <v>1.08446941111668E-2</v>
      </c>
      <c r="AE284" s="17"/>
      <c r="AF284" s="17">
        <v>4.3723022638294903E-2</v>
      </c>
      <c r="AG284" s="17">
        <v>3.32440425144764E-2</v>
      </c>
      <c r="AH284" s="17">
        <v>7.3317482313729407E-2</v>
      </c>
      <c r="AI284" s="17"/>
      <c r="AJ284" s="17">
        <v>3.2365141336413002E-2</v>
      </c>
      <c r="AK284" s="17">
        <v>3.9771602970884501E-2</v>
      </c>
      <c r="AL284" s="17">
        <v>2.7539386643277701E-2</v>
      </c>
      <c r="AM284" s="17">
        <v>8.8191816666133294E-2</v>
      </c>
      <c r="AN284" s="17">
        <v>8.6260715768124302E-2</v>
      </c>
      <c r="AO284" s="17"/>
      <c r="AP284" s="17">
        <v>3.0162905434220798E-2</v>
      </c>
      <c r="AQ284" s="17">
        <v>3.4584917270404601E-2</v>
      </c>
      <c r="AR284" s="17">
        <v>3.9157761548433402E-2</v>
      </c>
      <c r="AS284" s="17">
        <v>3.9151226322976303E-2</v>
      </c>
      <c r="AT284" s="17">
        <v>9.2890606302001702E-2</v>
      </c>
      <c r="AU284" s="17"/>
      <c r="AV284" s="17">
        <v>5.6048624637087797E-2</v>
      </c>
      <c r="AW284" s="17">
        <v>5.3577987927150503E-2</v>
      </c>
      <c r="AX284" s="17">
        <v>3.1379697549948099E-2</v>
      </c>
      <c r="AY284" s="17">
        <v>2.1106777769405199E-2</v>
      </c>
      <c r="AZ284" s="17">
        <v>4.1316576429461398E-2</v>
      </c>
    </row>
    <row r="285" spans="2:52">
      <c r="B285" t="s">
        <v>92</v>
      </c>
      <c r="C285" s="17">
        <v>0.62226330566385901</v>
      </c>
      <c r="D285" s="17">
        <v>0.62197223567012205</v>
      </c>
      <c r="E285" s="17">
        <v>0.62211528935933802</v>
      </c>
      <c r="F285" s="17"/>
      <c r="G285" s="17">
        <v>0.67522533089679904</v>
      </c>
      <c r="H285" s="17">
        <v>0.61052923501073297</v>
      </c>
      <c r="I285" s="17">
        <v>0.65721049165373702</v>
      </c>
      <c r="J285" s="17">
        <v>0.61212740847382396</v>
      </c>
      <c r="K285" s="17">
        <v>0.62580465874309499</v>
      </c>
      <c r="L285" s="17">
        <v>0.573991199314005</v>
      </c>
      <c r="M285" s="17"/>
      <c r="N285" s="17">
        <v>0.59673914766550396</v>
      </c>
      <c r="O285" s="17">
        <v>0.61546384594185999</v>
      </c>
      <c r="P285" s="17">
        <v>0.65970536631531995</v>
      </c>
      <c r="Q285" s="17">
        <v>0.62532015981645295</v>
      </c>
      <c r="R285" s="17"/>
      <c r="S285" s="17">
        <v>0.572496545718165</v>
      </c>
      <c r="T285" s="17">
        <v>0.62696121912896696</v>
      </c>
      <c r="U285" s="17">
        <v>0.64055820702756305</v>
      </c>
      <c r="V285" s="17">
        <v>0.59324421228978197</v>
      </c>
      <c r="W285" s="17">
        <v>0.61372951414422705</v>
      </c>
      <c r="X285" s="17">
        <v>0.63527393817055899</v>
      </c>
      <c r="Y285" s="17">
        <v>0.63379814647165</v>
      </c>
      <c r="Z285" s="17">
        <v>0.62070459990337101</v>
      </c>
      <c r="AA285" s="17">
        <v>0.613786720094875</v>
      </c>
      <c r="AB285" s="17">
        <v>0.63579015288544205</v>
      </c>
      <c r="AC285" s="17">
        <v>0.70619171288548999</v>
      </c>
      <c r="AD285" s="17">
        <v>0.675235773323275</v>
      </c>
      <c r="AE285" s="17"/>
      <c r="AF285" s="17">
        <v>0.62922280941253395</v>
      </c>
      <c r="AG285" s="17">
        <v>0.62340276701161801</v>
      </c>
      <c r="AH285" s="17">
        <v>0.57220497062223197</v>
      </c>
      <c r="AI285" s="17"/>
      <c r="AJ285" s="17">
        <v>0.62457297091960096</v>
      </c>
      <c r="AK285" s="17">
        <v>0.636789401304101</v>
      </c>
      <c r="AL285" s="17">
        <v>0.61030084076311297</v>
      </c>
      <c r="AM285" s="17">
        <v>0.70281613686382005</v>
      </c>
      <c r="AN285" s="17">
        <v>0.57657055605574503</v>
      </c>
      <c r="AO285" s="17"/>
      <c r="AP285" s="17">
        <v>0.60030636087186295</v>
      </c>
      <c r="AQ285" s="17">
        <v>0.64392017809014901</v>
      </c>
      <c r="AR285" s="17">
        <v>0.633622374313217</v>
      </c>
      <c r="AS285" s="17">
        <v>0.65944978870290005</v>
      </c>
      <c r="AT285" s="17">
        <v>0.57961548499550297</v>
      </c>
      <c r="AU285" s="17"/>
      <c r="AV285" s="17">
        <v>0.649170565090186</v>
      </c>
      <c r="AW285" s="17">
        <v>0.64009381453382197</v>
      </c>
      <c r="AX285" s="17">
        <v>0.619000636989404</v>
      </c>
      <c r="AY285" s="17">
        <v>0.59291629055572104</v>
      </c>
      <c r="AZ285" s="17">
        <v>0.65887928026232701</v>
      </c>
    </row>
    <row r="286" spans="2:52">
      <c r="B286" t="s">
        <v>93</v>
      </c>
      <c r="C286" s="17">
        <v>8.6796269845183099E-2</v>
      </c>
      <c r="D286" s="17">
        <v>9.1189354311030799E-2</v>
      </c>
      <c r="E286" s="17">
        <v>8.3056581656484094E-2</v>
      </c>
      <c r="F286" s="17"/>
      <c r="G286" s="17">
        <v>6.6358648924926197E-2</v>
      </c>
      <c r="H286" s="17">
        <v>9.4889658093564602E-2</v>
      </c>
      <c r="I286" s="17">
        <v>7.5107889761375196E-2</v>
      </c>
      <c r="J286" s="17">
        <v>9.0644221169655106E-2</v>
      </c>
      <c r="K286" s="17">
        <v>8.2219463050834801E-2</v>
      </c>
      <c r="L286" s="17">
        <v>0.103256870742995</v>
      </c>
      <c r="M286" s="17"/>
      <c r="N286" s="17">
        <v>0.11041490805212199</v>
      </c>
      <c r="O286" s="17">
        <v>8.8567985298946494E-2</v>
      </c>
      <c r="P286" s="17">
        <v>6.9772170945949494E-2</v>
      </c>
      <c r="Q286" s="17">
        <v>7.3519282790532797E-2</v>
      </c>
      <c r="R286" s="17"/>
      <c r="S286" s="17">
        <v>0.10658273687662</v>
      </c>
      <c r="T286" s="17">
        <v>8.2676444314850203E-2</v>
      </c>
      <c r="U286" s="17">
        <v>9.3170276936314203E-2</v>
      </c>
      <c r="V286" s="17">
        <v>5.8845562796495998E-2</v>
      </c>
      <c r="W286" s="17">
        <v>8.9539077415694404E-2</v>
      </c>
      <c r="X286" s="17">
        <v>7.6205939951122806E-2</v>
      </c>
      <c r="Y286" s="17">
        <v>9.4348799635277106E-2</v>
      </c>
      <c r="Z286" s="17">
        <v>0.1065017696542</v>
      </c>
      <c r="AA286" s="17">
        <v>8.2281624190922595E-2</v>
      </c>
      <c r="AB286" s="17">
        <v>0.11192490704086799</v>
      </c>
      <c r="AC286" s="17">
        <v>5.25935814561697E-2</v>
      </c>
      <c r="AD286" s="17">
        <v>5.6303650010716001E-2</v>
      </c>
      <c r="AE286" s="17"/>
      <c r="AF286" s="17">
        <v>8.0027326238570007E-2</v>
      </c>
      <c r="AG286" s="17">
        <v>9.60906718445598E-2</v>
      </c>
      <c r="AH286" s="17">
        <v>9.3435135296789901E-2</v>
      </c>
      <c r="AI286" s="17"/>
      <c r="AJ286" s="17">
        <v>9.8962016726579199E-2</v>
      </c>
      <c r="AK286" s="17">
        <v>8.3167499957845406E-2</v>
      </c>
      <c r="AL286" s="17">
        <v>8.6151892349126402E-2</v>
      </c>
      <c r="AM286" s="17">
        <v>5.0047135927329303E-2</v>
      </c>
      <c r="AN286" s="17">
        <v>7.3979643698971295E-2</v>
      </c>
      <c r="AO286" s="17"/>
      <c r="AP286" s="17">
        <v>0.104307462542478</v>
      </c>
      <c r="AQ286" s="17">
        <v>8.9296729589754098E-2</v>
      </c>
      <c r="AR286" s="17">
        <v>9.5768644044785398E-2</v>
      </c>
      <c r="AS286" s="17">
        <v>6.6847315633521004E-2</v>
      </c>
      <c r="AT286" s="17">
        <v>6.0164664499764001E-2</v>
      </c>
      <c r="AU286" s="17"/>
      <c r="AV286" s="17">
        <v>5.8730534807667101E-2</v>
      </c>
      <c r="AW286" s="17">
        <v>7.6676690613286302E-2</v>
      </c>
      <c r="AX286" s="17">
        <v>9.7572353911655599E-2</v>
      </c>
      <c r="AY286" s="17">
        <v>0.10269823092878499</v>
      </c>
      <c r="AZ286" s="17">
        <v>0.12647959580425999</v>
      </c>
    </row>
    <row r="287" spans="2:52">
      <c r="B287" t="s">
        <v>94</v>
      </c>
      <c r="C287" s="17">
        <v>0.53546703581867605</v>
      </c>
      <c r="D287" s="17">
        <v>0.53078288135909202</v>
      </c>
      <c r="E287" s="17">
        <v>0.53905870770285402</v>
      </c>
      <c r="F287" s="17"/>
      <c r="G287" s="17">
        <v>0.60886668197187299</v>
      </c>
      <c r="H287" s="17">
        <v>0.515639576917168</v>
      </c>
      <c r="I287" s="17">
        <v>0.58210260189236196</v>
      </c>
      <c r="J287" s="17">
        <v>0.52148318730416798</v>
      </c>
      <c r="K287" s="17">
        <v>0.54358519569226005</v>
      </c>
      <c r="L287" s="17">
        <v>0.47073432857101</v>
      </c>
      <c r="M287" s="17"/>
      <c r="N287" s="17">
        <v>0.486324239613382</v>
      </c>
      <c r="O287" s="17">
        <v>0.52689586064291305</v>
      </c>
      <c r="P287" s="17">
        <v>0.58993319536936994</v>
      </c>
      <c r="Q287" s="17">
        <v>0.55180087702591996</v>
      </c>
      <c r="R287" s="17"/>
      <c r="S287" s="17">
        <v>0.46591380884154499</v>
      </c>
      <c r="T287" s="17">
        <v>0.54428477481411697</v>
      </c>
      <c r="U287" s="17">
        <v>0.54738793009124898</v>
      </c>
      <c r="V287" s="17">
        <v>0.53439864949328597</v>
      </c>
      <c r="W287" s="17">
        <v>0.52419043672853205</v>
      </c>
      <c r="X287" s="17">
        <v>0.55906799821943598</v>
      </c>
      <c r="Y287" s="17">
        <v>0.53944934683637202</v>
      </c>
      <c r="Z287" s="17">
        <v>0.51420283024917102</v>
      </c>
      <c r="AA287" s="17">
        <v>0.53150509590395201</v>
      </c>
      <c r="AB287" s="17">
        <v>0.52386524584457295</v>
      </c>
      <c r="AC287" s="17">
        <v>0.65359813142932</v>
      </c>
      <c r="AD287" s="17">
        <v>0.61893212331255898</v>
      </c>
      <c r="AE287" s="17"/>
      <c r="AF287" s="17">
        <v>0.54919548317396405</v>
      </c>
      <c r="AG287" s="17">
        <v>0.52731209516705901</v>
      </c>
      <c r="AH287" s="17">
        <v>0.47876983532544198</v>
      </c>
      <c r="AI287" s="17"/>
      <c r="AJ287" s="17">
        <v>0.52561095419302095</v>
      </c>
      <c r="AK287" s="17">
        <v>0.553621901346256</v>
      </c>
      <c r="AL287" s="17">
        <v>0.52414894841398596</v>
      </c>
      <c r="AM287" s="17">
        <v>0.65276900093649104</v>
      </c>
      <c r="AN287" s="17">
        <v>0.502590912356773</v>
      </c>
      <c r="AO287" s="17"/>
      <c r="AP287" s="17">
        <v>0.49599889832938499</v>
      </c>
      <c r="AQ287" s="17">
        <v>0.55462344850039502</v>
      </c>
      <c r="AR287" s="17">
        <v>0.53785373026843197</v>
      </c>
      <c r="AS287" s="17">
        <v>0.59260247306937897</v>
      </c>
      <c r="AT287" s="17">
        <v>0.51945082049573899</v>
      </c>
      <c r="AU287" s="17"/>
      <c r="AV287" s="17">
        <v>0.59044003028251901</v>
      </c>
      <c r="AW287" s="17">
        <v>0.563417123920536</v>
      </c>
      <c r="AX287" s="17">
        <v>0.52142828307774802</v>
      </c>
      <c r="AY287" s="17">
        <v>0.49021805962693599</v>
      </c>
      <c r="AZ287" s="17">
        <v>0.53239968445806596</v>
      </c>
    </row>
    <row r="288" spans="2:52">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2:52">
      <c r="B289" s="6" t="s">
        <v>142</v>
      </c>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2:52">
      <c r="B290" s="24" t="s">
        <v>15</v>
      </c>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2:52">
      <c r="B291" t="s">
        <v>87</v>
      </c>
      <c r="C291" s="17">
        <v>0.116028881487007</v>
      </c>
      <c r="D291" s="17">
        <v>0.14590761081301501</v>
      </c>
      <c r="E291" s="17">
        <v>8.7612710422258197E-2</v>
      </c>
      <c r="F291" s="17"/>
      <c r="G291" s="17">
        <v>0.138316584931093</v>
      </c>
      <c r="H291" s="17">
        <v>0.14624032821632599</v>
      </c>
      <c r="I291" s="17">
        <v>0.12744322477681799</v>
      </c>
      <c r="J291" s="17">
        <v>0.11520352290654901</v>
      </c>
      <c r="K291" s="17">
        <v>8.8367481183095994E-2</v>
      </c>
      <c r="L291" s="17">
        <v>8.6493307862232999E-2</v>
      </c>
      <c r="M291" s="17"/>
      <c r="N291" s="17">
        <v>0.17565054870250801</v>
      </c>
      <c r="O291" s="17">
        <v>0.109118903562456</v>
      </c>
      <c r="P291" s="17">
        <v>0.104548431640825</v>
      </c>
      <c r="Q291" s="17">
        <v>6.8317049803745797E-2</v>
      </c>
      <c r="R291" s="17"/>
      <c r="S291" s="17">
        <v>0.143804140587554</v>
      </c>
      <c r="T291" s="17">
        <v>9.4604077301333606E-2</v>
      </c>
      <c r="U291" s="17">
        <v>0.116724164326191</v>
      </c>
      <c r="V291" s="17">
        <v>0.10518193782800001</v>
      </c>
      <c r="W291" s="17">
        <v>8.6362583643321902E-2</v>
      </c>
      <c r="X291" s="17">
        <v>0.13484721031042199</v>
      </c>
      <c r="Y291" s="17">
        <v>7.1659384260250703E-2</v>
      </c>
      <c r="Z291" s="17">
        <v>9.7500806509899299E-2</v>
      </c>
      <c r="AA291" s="17">
        <v>0.13844174595143599</v>
      </c>
      <c r="AB291" s="17">
        <v>0.132524374410287</v>
      </c>
      <c r="AC291" s="17">
        <v>0.13111220303056201</v>
      </c>
      <c r="AD291" s="17">
        <v>0.108925852674813</v>
      </c>
      <c r="AE291" s="17"/>
      <c r="AF291" s="17">
        <v>0.10624613947778</v>
      </c>
      <c r="AG291" s="17">
        <v>0.13844528606008599</v>
      </c>
      <c r="AH291" s="17">
        <v>7.4218569147102398E-2</v>
      </c>
      <c r="AI291" s="17"/>
      <c r="AJ291" s="17">
        <v>0.12622417435594199</v>
      </c>
      <c r="AK291" s="17">
        <v>0.137646041574711</v>
      </c>
      <c r="AL291" s="17">
        <v>0.10735694458191899</v>
      </c>
      <c r="AM291" s="17">
        <v>0.135643492334103</v>
      </c>
      <c r="AN291" s="17">
        <v>5.2967080703446898E-2</v>
      </c>
      <c r="AO291" s="17"/>
      <c r="AP291" s="17">
        <v>0.14563128696604599</v>
      </c>
      <c r="AQ291" s="17">
        <v>0.13667195797298701</v>
      </c>
      <c r="AR291" s="17">
        <v>0.116219528087099</v>
      </c>
      <c r="AS291" s="17">
        <v>9.1752750366755703E-2</v>
      </c>
      <c r="AT291" s="17">
        <v>4.76580892865738E-2</v>
      </c>
      <c r="AU291" s="17"/>
      <c r="AV291" s="17">
        <v>7.4666056398224406E-2</v>
      </c>
      <c r="AW291" s="17">
        <v>8.9286446111604398E-2</v>
      </c>
      <c r="AX291" s="17">
        <v>0.14878681114966899</v>
      </c>
      <c r="AY291" s="17">
        <v>0.21269983953346699</v>
      </c>
      <c r="AZ291" s="17">
        <v>0.32154882509659199</v>
      </c>
    </row>
    <row r="292" spans="2:52">
      <c r="B292" t="s">
        <v>88</v>
      </c>
      <c r="C292" s="17">
        <v>0.374117645867098</v>
      </c>
      <c r="D292" s="17">
        <v>0.40997123696332</v>
      </c>
      <c r="E292" s="17">
        <v>0.33872244673712498</v>
      </c>
      <c r="F292" s="17"/>
      <c r="G292" s="17">
        <v>0.347722368150643</v>
      </c>
      <c r="H292" s="17">
        <v>0.37105641587660299</v>
      </c>
      <c r="I292" s="17">
        <v>0.37344602134816302</v>
      </c>
      <c r="J292" s="17">
        <v>0.36966284022274298</v>
      </c>
      <c r="K292" s="17">
        <v>0.36297846013851198</v>
      </c>
      <c r="L292" s="17">
        <v>0.405815910247319</v>
      </c>
      <c r="M292" s="17"/>
      <c r="N292" s="17">
        <v>0.47373005717100902</v>
      </c>
      <c r="O292" s="17">
        <v>0.37931540206388997</v>
      </c>
      <c r="P292" s="17">
        <v>0.337692564993538</v>
      </c>
      <c r="Q292" s="17">
        <v>0.295653379459203</v>
      </c>
      <c r="R292" s="17"/>
      <c r="S292" s="17">
        <v>0.40691128206967497</v>
      </c>
      <c r="T292" s="17">
        <v>0.391848598026376</v>
      </c>
      <c r="U292" s="17">
        <v>0.34361662071578902</v>
      </c>
      <c r="V292" s="17">
        <v>0.34719912866468999</v>
      </c>
      <c r="W292" s="17">
        <v>0.37968744318308301</v>
      </c>
      <c r="X292" s="17">
        <v>0.368260025199588</v>
      </c>
      <c r="Y292" s="17">
        <v>0.40356934125299099</v>
      </c>
      <c r="Z292" s="17">
        <v>0.36200435831830602</v>
      </c>
      <c r="AA292" s="17">
        <v>0.36690744332217901</v>
      </c>
      <c r="AB292" s="17">
        <v>0.35236639601339198</v>
      </c>
      <c r="AC292" s="17">
        <v>0.35039072089684198</v>
      </c>
      <c r="AD292" s="17">
        <v>0.37976881468316098</v>
      </c>
      <c r="AE292" s="17"/>
      <c r="AF292" s="17">
        <v>0.35622771381121698</v>
      </c>
      <c r="AG292" s="17">
        <v>0.42394041676979299</v>
      </c>
      <c r="AH292" s="17">
        <v>0.30662587644600398</v>
      </c>
      <c r="AI292" s="17"/>
      <c r="AJ292" s="17">
        <v>0.404299738785945</v>
      </c>
      <c r="AK292" s="17">
        <v>0.40687181074406298</v>
      </c>
      <c r="AL292" s="17">
        <v>0.47999246873538798</v>
      </c>
      <c r="AM292" s="17">
        <v>0.23448691035067301</v>
      </c>
      <c r="AN292" s="17">
        <v>0.27226902176958701</v>
      </c>
      <c r="AO292" s="17"/>
      <c r="AP292" s="17">
        <v>0.43811537767001202</v>
      </c>
      <c r="AQ292" s="17">
        <v>0.410677330595273</v>
      </c>
      <c r="AR292" s="17">
        <v>0.47165960162128001</v>
      </c>
      <c r="AS292" s="17">
        <v>0.30322822874935401</v>
      </c>
      <c r="AT292" s="17">
        <v>0.29733658612490799</v>
      </c>
      <c r="AU292" s="17"/>
      <c r="AV292" s="17">
        <v>0.28968541906892098</v>
      </c>
      <c r="AW292" s="17">
        <v>0.37073205660764502</v>
      </c>
      <c r="AX292" s="17">
        <v>0.44130108975264898</v>
      </c>
      <c r="AY292" s="17">
        <v>0.48047761875480899</v>
      </c>
      <c r="AZ292" s="17">
        <v>0.41366948989839603</v>
      </c>
    </row>
    <row r="293" spans="2:52">
      <c r="B293" t="s">
        <v>89</v>
      </c>
      <c r="C293" s="17">
        <v>0.32782550884867601</v>
      </c>
      <c r="D293" s="17">
        <v>0.29609191947975999</v>
      </c>
      <c r="E293" s="17">
        <v>0.35964780117187301</v>
      </c>
      <c r="F293" s="17"/>
      <c r="G293" s="17">
        <v>0.335306667961497</v>
      </c>
      <c r="H293" s="17">
        <v>0.318722297269179</v>
      </c>
      <c r="I293" s="17">
        <v>0.305705999726749</v>
      </c>
      <c r="J293" s="17">
        <v>0.31867010981233401</v>
      </c>
      <c r="K293" s="17">
        <v>0.34482100578146502</v>
      </c>
      <c r="L293" s="17">
        <v>0.34432992969523601</v>
      </c>
      <c r="M293" s="17"/>
      <c r="N293" s="17">
        <v>0.23032266314181801</v>
      </c>
      <c r="O293" s="17">
        <v>0.32917858185128401</v>
      </c>
      <c r="P293" s="17">
        <v>0.38065875487554501</v>
      </c>
      <c r="Q293" s="17">
        <v>0.38323268813715999</v>
      </c>
      <c r="R293" s="17"/>
      <c r="S293" s="17">
        <v>0.28021595058253801</v>
      </c>
      <c r="T293" s="17">
        <v>0.34570244262591099</v>
      </c>
      <c r="U293" s="17">
        <v>0.346615691216621</v>
      </c>
      <c r="V293" s="17">
        <v>0.36540699210004302</v>
      </c>
      <c r="W293" s="17">
        <v>0.37154285937875903</v>
      </c>
      <c r="X293" s="17">
        <v>0.32180954048027599</v>
      </c>
      <c r="Y293" s="17">
        <v>0.338977422674625</v>
      </c>
      <c r="Z293" s="17">
        <v>0.33895861874300898</v>
      </c>
      <c r="AA293" s="17">
        <v>0.32857789075668498</v>
      </c>
      <c r="AB293" s="17">
        <v>0.31768619270907</v>
      </c>
      <c r="AC293" s="17">
        <v>0.286500183124198</v>
      </c>
      <c r="AD293" s="17">
        <v>0.27766900609746198</v>
      </c>
      <c r="AE293" s="17"/>
      <c r="AF293" s="17">
        <v>0.34198751526344801</v>
      </c>
      <c r="AG293" s="17">
        <v>0.29916702861871902</v>
      </c>
      <c r="AH293" s="17">
        <v>0.36712261895275899</v>
      </c>
      <c r="AI293" s="17"/>
      <c r="AJ293" s="17">
        <v>0.31082563899885501</v>
      </c>
      <c r="AK293" s="17">
        <v>0.31197893048932801</v>
      </c>
      <c r="AL293" s="17">
        <v>0.27572713427742102</v>
      </c>
      <c r="AM293" s="17">
        <v>0.31910070039147198</v>
      </c>
      <c r="AN293" s="17">
        <v>0.40437613173575498</v>
      </c>
      <c r="AO293" s="17"/>
      <c r="AP293" s="17">
        <v>0.29548745815352401</v>
      </c>
      <c r="AQ293" s="17">
        <v>0.31160985775146499</v>
      </c>
      <c r="AR293" s="17">
        <v>0.27267649333702298</v>
      </c>
      <c r="AS293" s="17">
        <v>0.34611611839213502</v>
      </c>
      <c r="AT293" s="17">
        <v>0.41104024128333899</v>
      </c>
      <c r="AU293" s="17"/>
      <c r="AV293" s="17">
        <v>0.40459197572863298</v>
      </c>
      <c r="AW293" s="17">
        <v>0.33701381393171598</v>
      </c>
      <c r="AX293" s="17">
        <v>0.27991844727017501</v>
      </c>
      <c r="AY293" s="17">
        <v>0.21625553213481399</v>
      </c>
      <c r="AZ293" s="17">
        <v>0.107780208037685</v>
      </c>
    </row>
    <row r="294" spans="2:52">
      <c r="B294" t="s">
        <v>90</v>
      </c>
      <c r="C294" s="17">
        <v>7.8787061266274896E-2</v>
      </c>
      <c r="D294" s="17">
        <v>6.2567902450653606E-2</v>
      </c>
      <c r="E294" s="17">
        <v>9.4709343982464306E-2</v>
      </c>
      <c r="F294" s="17"/>
      <c r="G294" s="17">
        <v>7.1856946902457294E-2</v>
      </c>
      <c r="H294" s="17">
        <v>8.1889658471588106E-2</v>
      </c>
      <c r="I294" s="17">
        <v>8.5477018186453396E-2</v>
      </c>
      <c r="J294" s="17">
        <v>7.8590360280747507E-2</v>
      </c>
      <c r="K294" s="17">
        <v>9.0209644569258202E-2</v>
      </c>
      <c r="L294" s="17">
        <v>6.7903691743518804E-2</v>
      </c>
      <c r="M294" s="17"/>
      <c r="N294" s="17">
        <v>4.5112766906427397E-2</v>
      </c>
      <c r="O294" s="17">
        <v>7.5330563969785699E-2</v>
      </c>
      <c r="P294" s="17">
        <v>8.8867583623883903E-2</v>
      </c>
      <c r="Q294" s="17">
        <v>0.109849365791826</v>
      </c>
      <c r="R294" s="17"/>
      <c r="S294" s="17">
        <v>5.9738969071253097E-2</v>
      </c>
      <c r="T294" s="17">
        <v>7.4407421982572997E-2</v>
      </c>
      <c r="U294" s="17">
        <v>9.0466311692779897E-2</v>
      </c>
      <c r="V294" s="17">
        <v>6.2648821341380098E-2</v>
      </c>
      <c r="W294" s="17">
        <v>7.0248334252355799E-2</v>
      </c>
      <c r="X294" s="17">
        <v>7.10237762738265E-2</v>
      </c>
      <c r="Y294" s="17">
        <v>6.9082455469784004E-2</v>
      </c>
      <c r="Z294" s="17">
        <v>9.5484675939686001E-2</v>
      </c>
      <c r="AA294" s="17">
        <v>9.0256288851922301E-2</v>
      </c>
      <c r="AB294" s="17">
        <v>9.9180676201323606E-2</v>
      </c>
      <c r="AC294" s="17">
        <v>0.12404556779764001</v>
      </c>
      <c r="AD294" s="17">
        <v>7.2090615754900306E-2</v>
      </c>
      <c r="AE294" s="17"/>
      <c r="AF294" s="17">
        <v>8.5794080225720201E-2</v>
      </c>
      <c r="AG294" s="17">
        <v>6.5821721698283805E-2</v>
      </c>
      <c r="AH294" s="17">
        <v>9.79393880680033E-2</v>
      </c>
      <c r="AI294" s="17"/>
      <c r="AJ294" s="17">
        <v>7.4758879821583801E-2</v>
      </c>
      <c r="AK294" s="17">
        <v>6.4943900859957798E-2</v>
      </c>
      <c r="AL294" s="17">
        <v>8.0835634341889506E-2</v>
      </c>
      <c r="AM294" s="17">
        <v>6.3758552454006204E-2</v>
      </c>
      <c r="AN294" s="17">
        <v>9.9533344213646804E-2</v>
      </c>
      <c r="AO294" s="17"/>
      <c r="AP294" s="17">
        <v>5.5011029877563199E-2</v>
      </c>
      <c r="AQ294" s="17">
        <v>6.7179699027252293E-2</v>
      </c>
      <c r="AR294" s="17">
        <v>6.9633890763846101E-2</v>
      </c>
      <c r="AS294" s="17">
        <v>0.13608014067631799</v>
      </c>
      <c r="AT294" s="17">
        <v>6.7954049451811202E-2</v>
      </c>
      <c r="AU294" s="17"/>
      <c r="AV294" s="17">
        <v>0.101694589297567</v>
      </c>
      <c r="AW294" s="17">
        <v>8.9122139404732001E-2</v>
      </c>
      <c r="AX294" s="17">
        <v>5.5563686812684199E-2</v>
      </c>
      <c r="AY294" s="17">
        <v>3.9194503428807898E-2</v>
      </c>
      <c r="AZ294" s="17">
        <v>2.8771208981355701E-2</v>
      </c>
    </row>
    <row r="295" spans="2:52">
      <c r="B295" t="s">
        <v>91</v>
      </c>
      <c r="C295" s="17">
        <v>2.9259233105952801E-2</v>
      </c>
      <c r="D295" s="17">
        <v>2.2610321094756601E-2</v>
      </c>
      <c r="E295" s="17">
        <v>3.5928903269686799E-2</v>
      </c>
      <c r="F295" s="17"/>
      <c r="G295" s="17">
        <v>3.0101469256880901E-2</v>
      </c>
      <c r="H295" s="17">
        <v>1.9473719708236598E-2</v>
      </c>
      <c r="I295" s="17">
        <v>3.5346040272920203E-2</v>
      </c>
      <c r="J295" s="17">
        <v>3.4228914222845699E-2</v>
      </c>
      <c r="K295" s="17">
        <v>3.7397093808529298E-2</v>
      </c>
      <c r="L295" s="17">
        <v>2.2223170462681401E-2</v>
      </c>
      <c r="M295" s="17"/>
      <c r="N295" s="17">
        <v>1.9944632720226601E-2</v>
      </c>
      <c r="O295" s="17">
        <v>2.1981324436179998E-2</v>
      </c>
      <c r="P295" s="17">
        <v>3.8737431566905803E-2</v>
      </c>
      <c r="Q295" s="17">
        <v>3.8897145163374301E-2</v>
      </c>
      <c r="R295" s="17"/>
      <c r="S295" s="17">
        <v>1.9131769396410502E-2</v>
      </c>
      <c r="T295" s="17">
        <v>2.6900096047863802E-2</v>
      </c>
      <c r="U295" s="17">
        <v>3.3247276441111397E-2</v>
      </c>
      <c r="V295" s="17">
        <v>3.8030482554323598E-2</v>
      </c>
      <c r="W295" s="17">
        <v>3.4464966184453799E-2</v>
      </c>
      <c r="X295" s="17">
        <v>3.5328297083522399E-2</v>
      </c>
      <c r="Y295" s="17">
        <v>3.43414706655987E-2</v>
      </c>
      <c r="Z295" s="17">
        <v>2.4292761277137101E-2</v>
      </c>
      <c r="AA295" s="17">
        <v>2.4890093296469702E-2</v>
      </c>
      <c r="AB295" s="17">
        <v>2.30852268094397E-2</v>
      </c>
      <c r="AC295" s="17">
        <v>1.5931964254041499E-2</v>
      </c>
      <c r="AD295" s="17">
        <v>6.9261786429037894E-2</v>
      </c>
      <c r="AE295" s="17"/>
      <c r="AF295" s="17">
        <v>3.5393968348037499E-2</v>
      </c>
      <c r="AG295" s="17">
        <v>2.1215389780989101E-2</v>
      </c>
      <c r="AH295" s="17">
        <v>4.6301500050801102E-2</v>
      </c>
      <c r="AI295" s="17"/>
      <c r="AJ295" s="17">
        <v>2.2836453880028001E-2</v>
      </c>
      <c r="AK295" s="17">
        <v>2.2291719602056202E-2</v>
      </c>
      <c r="AL295" s="17">
        <v>1.1726162479391899E-2</v>
      </c>
      <c r="AM295" s="17">
        <v>0.102226083609037</v>
      </c>
      <c r="AN295" s="17">
        <v>4.6318899353393402E-2</v>
      </c>
      <c r="AO295" s="17"/>
      <c r="AP295" s="17">
        <v>2.0312936318578001E-2</v>
      </c>
      <c r="AQ295" s="17">
        <v>1.8762265514674002E-2</v>
      </c>
      <c r="AR295" s="17">
        <v>1.9420078152998999E-2</v>
      </c>
      <c r="AS295" s="17">
        <v>4.0285674707363703E-2</v>
      </c>
      <c r="AT295" s="17">
        <v>3.1243393239939701E-2</v>
      </c>
      <c r="AU295" s="17"/>
      <c r="AV295" s="17">
        <v>3.8501579796085601E-2</v>
      </c>
      <c r="AW295" s="17">
        <v>3.5065443632899401E-2</v>
      </c>
      <c r="AX295" s="17">
        <v>1.4494185956290999E-2</v>
      </c>
      <c r="AY295" s="17">
        <v>2.1118652586807202E-2</v>
      </c>
      <c r="AZ295" s="17">
        <v>2.8104573357385601E-2</v>
      </c>
    </row>
    <row r="296" spans="2:52">
      <c r="B296" t="s">
        <v>107</v>
      </c>
      <c r="C296" s="17">
        <v>7.3981669424991001E-2</v>
      </c>
      <c r="D296" s="17">
        <v>6.2851009198494096E-2</v>
      </c>
      <c r="E296" s="17">
        <v>8.3378794416592697E-2</v>
      </c>
      <c r="F296" s="17"/>
      <c r="G296" s="17">
        <v>7.6695962797428102E-2</v>
      </c>
      <c r="H296" s="17">
        <v>6.2617580458066702E-2</v>
      </c>
      <c r="I296" s="17">
        <v>7.2581695688896497E-2</v>
      </c>
      <c r="J296" s="17">
        <v>8.3644252554780196E-2</v>
      </c>
      <c r="K296" s="17">
        <v>7.6226314519139901E-2</v>
      </c>
      <c r="L296" s="17">
        <v>7.3233989989011497E-2</v>
      </c>
      <c r="M296" s="17"/>
      <c r="N296" s="17">
        <v>5.52393313580107E-2</v>
      </c>
      <c r="O296" s="17">
        <v>8.50752241164041E-2</v>
      </c>
      <c r="P296" s="17">
        <v>4.9495233299302097E-2</v>
      </c>
      <c r="Q296" s="17">
        <v>0.104050371644692</v>
      </c>
      <c r="R296" s="17"/>
      <c r="S296" s="17">
        <v>9.0197888292568806E-2</v>
      </c>
      <c r="T296" s="17">
        <v>6.6537364015943096E-2</v>
      </c>
      <c r="U296" s="17">
        <v>6.9329935607508206E-2</v>
      </c>
      <c r="V296" s="17">
        <v>8.1532637511563102E-2</v>
      </c>
      <c r="W296" s="17">
        <v>5.7693813358026397E-2</v>
      </c>
      <c r="X296" s="17">
        <v>6.8731150652364806E-2</v>
      </c>
      <c r="Y296" s="17">
        <v>8.2369925676750194E-2</v>
      </c>
      <c r="Z296" s="17">
        <v>8.1758779211962299E-2</v>
      </c>
      <c r="AA296" s="17">
        <v>5.0926537821307703E-2</v>
      </c>
      <c r="AB296" s="17">
        <v>7.5157133856487701E-2</v>
      </c>
      <c r="AC296" s="17">
        <v>9.2019360896716001E-2</v>
      </c>
      <c r="AD296" s="17">
        <v>9.2283924360625505E-2</v>
      </c>
      <c r="AE296" s="17"/>
      <c r="AF296" s="17">
        <v>7.4350582873796894E-2</v>
      </c>
      <c r="AG296" s="17">
        <v>5.1410157072128898E-2</v>
      </c>
      <c r="AH296" s="17">
        <v>0.107792047335331</v>
      </c>
      <c r="AI296" s="17"/>
      <c r="AJ296" s="17">
        <v>6.1055114157646202E-2</v>
      </c>
      <c r="AK296" s="17">
        <v>5.6267596729883601E-2</v>
      </c>
      <c r="AL296" s="17">
        <v>4.4361655583990502E-2</v>
      </c>
      <c r="AM296" s="17">
        <v>0.144784260860708</v>
      </c>
      <c r="AN296" s="17">
        <v>0.124535522224171</v>
      </c>
      <c r="AO296" s="17"/>
      <c r="AP296" s="17">
        <v>4.5441911014276103E-2</v>
      </c>
      <c r="AQ296" s="17">
        <v>5.5098889138348803E-2</v>
      </c>
      <c r="AR296" s="17">
        <v>5.0390408037753402E-2</v>
      </c>
      <c r="AS296" s="17">
        <v>8.2537087108073295E-2</v>
      </c>
      <c r="AT296" s="17">
        <v>0.14476764061342801</v>
      </c>
      <c r="AU296" s="17"/>
      <c r="AV296" s="17">
        <v>9.08603797105694E-2</v>
      </c>
      <c r="AW296" s="17">
        <v>7.8780100311403797E-2</v>
      </c>
      <c r="AX296" s="17">
        <v>5.9935779058530599E-2</v>
      </c>
      <c r="AY296" s="17">
        <v>3.0253853561294501E-2</v>
      </c>
      <c r="AZ296" s="17">
        <v>0.100125694628585</v>
      </c>
    </row>
    <row r="297" spans="2:52">
      <c r="B297" t="s">
        <v>92</v>
      </c>
      <c r="C297" s="17">
        <v>0.49014652735410502</v>
      </c>
      <c r="D297" s="17">
        <v>0.555878847776336</v>
      </c>
      <c r="E297" s="17">
        <v>0.42633515715938303</v>
      </c>
      <c r="F297" s="17"/>
      <c r="G297" s="17">
        <v>0.486038953081737</v>
      </c>
      <c r="H297" s="17">
        <v>0.51729674409293003</v>
      </c>
      <c r="I297" s="17">
        <v>0.50088924612498098</v>
      </c>
      <c r="J297" s="17">
        <v>0.48486636312929199</v>
      </c>
      <c r="K297" s="17">
        <v>0.45134594132160799</v>
      </c>
      <c r="L297" s="17">
        <v>0.49230921810955203</v>
      </c>
      <c r="M297" s="17"/>
      <c r="N297" s="17">
        <v>0.64938060587351698</v>
      </c>
      <c r="O297" s="17">
        <v>0.48843430562634599</v>
      </c>
      <c r="P297" s="17">
        <v>0.442240996634363</v>
      </c>
      <c r="Q297" s="17">
        <v>0.36397042926294798</v>
      </c>
      <c r="R297" s="17"/>
      <c r="S297" s="17">
        <v>0.55071542265722895</v>
      </c>
      <c r="T297" s="17">
        <v>0.48645267532770903</v>
      </c>
      <c r="U297" s="17">
        <v>0.46034078504198001</v>
      </c>
      <c r="V297" s="17">
        <v>0.45238106649269</v>
      </c>
      <c r="W297" s="17">
        <v>0.46605002682640501</v>
      </c>
      <c r="X297" s="17">
        <v>0.50310723551001002</v>
      </c>
      <c r="Y297" s="17">
        <v>0.47522872551324202</v>
      </c>
      <c r="Z297" s="17">
        <v>0.45950516482820603</v>
      </c>
      <c r="AA297" s="17">
        <v>0.50534918927361505</v>
      </c>
      <c r="AB297" s="17">
        <v>0.48489077042367901</v>
      </c>
      <c r="AC297" s="17">
        <v>0.48150292392740401</v>
      </c>
      <c r="AD297" s="17">
        <v>0.48869466735797501</v>
      </c>
      <c r="AE297" s="17"/>
      <c r="AF297" s="17">
        <v>0.46247385328899698</v>
      </c>
      <c r="AG297" s="17">
        <v>0.56238570282987999</v>
      </c>
      <c r="AH297" s="17">
        <v>0.38084444559310598</v>
      </c>
      <c r="AI297" s="17"/>
      <c r="AJ297" s="17">
        <v>0.53052391314188696</v>
      </c>
      <c r="AK297" s="17">
        <v>0.54451785231877403</v>
      </c>
      <c r="AL297" s="17">
        <v>0.58734941331730695</v>
      </c>
      <c r="AM297" s="17">
        <v>0.37013040268477598</v>
      </c>
      <c r="AN297" s="17">
        <v>0.32523610247303397</v>
      </c>
      <c r="AO297" s="17"/>
      <c r="AP297" s="17">
        <v>0.58374666463605895</v>
      </c>
      <c r="AQ297" s="17">
        <v>0.54734928856826004</v>
      </c>
      <c r="AR297" s="17">
        <v>0.58787912970837897</v>
      </c>
      <c r="AS297" s="17">
        <v>0.39498097911611002</v>
      </c>
      <c r="AT297" s="17">
        <v>0.34499467541148199</v>
      </c>
      <c r="AU297" s="17"/>
      <c r="AV297" s="17">
        <v>0.36435147546714602</v>
      </c>
      <c r="AW297" s="17">
        <v>0.46001850271924899</v>
      </c>
      <c r="AX297" s="17">
        <v>0.590087900902319</v>
      </c>
      <c r="AY297" s="17">
        <v>0.69317745828827704</v>
      </c>
      <c r="AZ297" s="17">
        <v>0.73521831499498802</v>
      </c>
    </row>
    <row r="298" spans="2:52">
      <c r="B298" t="s">
        <v>93</v>
      </c>
      <c r="C298" s="17">
        <v>0.108046294372228</v>
      </c>
      <c r="D298" s="17">
        <v>8.51782235454102E-2</v>
      </c>
      <c r="E298" s="17">
        <v>0.13063824725215101</v>
      </c>
      <c r="F298" s="17"/>
      <c r="G298" s="17">
        <v>0.101958416159338</v>
      </c>
      <c r="H298" s="17">
        <v>0.10136337817982501</v>
      </c>
      <c r="I298" s="17">
        <v>0.12082305845937399</v>
      </c>
      <c r="J298" s="17">
        <v>0.112819274503593</v>
      </c>
      <c r="K298" s="17">
        <v>0.12760673837778799</v>
      </c>
      <c r="L298" s="17">
        <v>9.0126862206200198E-2</v>
      </c>
      <c r="M298" s="17"/>
      <c r="N298" s="17">
        <v>6.5057399626653994E-2</v>
      </c>
      <c r="O298" s="17">
        <v>9.7311888405965705E-2</v>
      </c>
      <c r="P298" s="17">
        <v>0.12760501519079001</v>
      </c>
      <c r="Q298" s="17">
        <v>0.1487465109552</v>
      </c>
      <c r="R298" s="17"/>
      <c r="S298" s="17">
        <v>7.8870738467663598E-2</v>
      </c>
      <c r="T298" s="17">
        <v>0.101307518030437</v>
      </c>
      <c r="U298" s="17">
        <v>0.12371358813389099</v>
      </c>
      <c r="V298" s="17">
        <v>0.10067930389570399</v>
      </c>
      <c r="W298" s="17">
        <v>0.10471330043681</v>
      </c>
      <c r="X298" s="17">
        <v>0.106352073357349</v>
      </c>
      <c r="Y298" s="17">
        <v>0.103423926135383</v>
      </c>
      <c r="Z298" s="17">
        <v>0.119777437216823</v>
      </c>
      <c r="AA298" s="17">
        <v>0.115146382148392</v>
      </c>
      <c r="AB298" s="17">
        <v>0.122265903010763</v>
      </c>
      <c r="AC298" s="17">
        <v>0.13997753205168201</v>
      </c>
      <c r="AD298" s="17">
        <v>0.14135240218393799</v>
      </c>
      <c r="AE298" s="17"/>
      <c r="AF298" s="17">
        <v>0.12118804857375801</v>
      </c>
      <c r="AG298" s="17">
        <v>8.7037111479272899E-2</v>
      </c>
      <c r="AH298" s="17">
        <v>0.14424088811880401</v>
      </c>
      <c r="AI298" s="17"/>
      <c r="AJ298" s="17">
        <v>9.75953337016119E-2</v>
      </c>
      <c r="AK298" s="17">
        <v>8.7235620462013899E-2</v>
      </c>
      <c r="AL298" s="17">
        <v>9.2561796821281406E-2</v>
      </c>
      <c r="AM298" s="17">
        <v>0.16598463606304301</v>
      </c>
      <c r="AN298" s="17">
        <v>0.14585224356703999</v>
      </c>
      <c r="AO298" s="17"/>
      <c r="AP298" s="17">
        <v>7.5323966196141207E-2</v>
      </c>
      <c r="AQ298" s="17">
        <v>8.5941964541926194E-2</v>
      </c>
      <c r="AR298" s="17">
        <v>8.9053968916845097E-2</v>
      </c>
      <c r="AS298" s="17">
        <v>0.17636581538368201</v>
      </c>
      <c r="AT298" s="17">
        <v>9.9197442691750903E-2</v>
      </c>
      <c r="AU298" s="17"/>
      <c r="AV298" s="17">
        <v>0.14019616909365201</v>
      </c>
      <c r="AW298" s="17">
        <v>0.124187583037631</v>
      </c>
      <c r="AX298" s="17">
        <v>7.0057872768975196E-2</v>
      </c>
      <c r="AY298" s="17">
        <v>6.0313156015615099E-2</v>
      </c>
      <c r="AZ298" s="17">
        <v>5.6875782338741299E-2</v>
      </c>
    </row>
    <row r="299" spans="2:52">
      <c r="B299" t="s">
        <v>94</v>
      </c>
      <c r="C299" s="17">
        <v>0.38210023298187701</v>
      </c>
      <c r="D299" s="17">
        <v>0.47070062423092601</v>
      </c>
      <c r="E299" s="17">
        <v>0.29569690990723202</v>
      </c>
      <c r="F299" s="17"/>
      <c r="G299" s="17">
        <v>0.38408053692239902</v>
      </c>
      <c r="H299" s="17">
        <v>0.41593336591310498</v>
      </c>
      <c r="I299" s="17">
        <v>0.38006618766560701</v>
      </c>
      <c r="J299" s="17">
        <v>0.37204708862569902</v>
      </c>
      <c r="K299" s="17">
        <v>0.32373920294382003</v>
      </c>
      <c r="L299" s="17">
        <v>0.402182355903352</v>
      </c>
      <c r="M299" s="17"/>
      <c r="N299" s="17">
        <v>0.58432320624686296</v>
      </c>
      <c r="O299" s="17">
        <v>0.39112241722037999</v>
      </c>
      <c r="P299" s="17">
        <v>0.31463598144357302</v>
      </c>
      <c r="Q299" s="17">
        <v>0.21522391830774801</v>
      </c>
      <c r="R299" s="17"/>
      <c r="S299" s="17">
        <v>0.47184468418956599</v>
      </c>
      <c r="T299" s="17">
        <v>0.385145157297273</v>
      </c>
      <c r="U299" s="17">
        <v>0.33662719690808801</v>
      </c>
      <c r="V299" s="17">
        <v>0.35170176259698599</v>
      </c>
      <c r="W299" s="17">
        <v>0.36133672638959502</v>
      </c>
      <c r="X299" s="17">
        <v>0.39675516215266099</v>
      </c>
      <c r="Y299" s="17">
        <v>0.37180479937785899</v>
      </c>
      <c r="Z299" s="17">
        <v>0.33972772761138298</v>
      </c>
      <c r="AA299" s="17">
        <v>0.39020280712522298</v>
      </c>
      <c r="AB299" s="17">
        <v>0.362624867412915</v>
      </c>
      <c r="AC299" s="17">
        <v>0.34152539187572301</v>
      </c>
      <c r="AD299" s="17">
        <v>0.34734226517403699</v>
      </c>
      <c r="AE299" s="17"/>
      <c r="AF299" s="17">
        <v>0.34128580471524</v>
      </c>
      <c r="AG299" s="17">
        <v>0.47534859135060697</v>
      </c>
      <c r="AH299" s="17">
        <v>0.23660355747430201</v>
      </c>
      <c r="AI299" s="17"/>
      <c r="AJ299" s="17">
        <v>0.43292857944027502</v>
      </c>
      <c r="AK299" s="17">
        <v>0.45728223185675998</v>
      </c>
      <c r="AL299" s="17">
        <v>0.49478761649602598</v>
      </c>
      <c r="AM299" s="17">
        <v>0.204145766621734</v>
      </c>
      <c r="AN299" s="17">
        <v>0.17938385890599401</v>
      </c>
      <c r="AO299" s="17"/>
      <c r="AP299" s="17">
        <v>0.50842269843991805</v>
      </c>
      <c r="AQ299" s="17">
        <v>0.461407324026333</v>
      </c>
      <c r="AR299" s="17">
        <v>0.49882516079153399</v>
      </c>
      <c r="AS299" s="17">
        <v>0.21861516373242901</v>
      </c>
      <c r="AT299" s="17">
        <v>0.245797232719731</v>
      </c>
      <c r="AU299" s="17"/>
      <c r="AV299" s="17">
        <v>0.22415530637349301</v>
      </c>
      <c r="AW299" s="17">
        <v>0.33583091968161799</v>
      </c>
      <c r="AX299" s="17">
        <v>0.52003002813334398</v>
      </c>
      <c r="AY299" s="17">
        <v>0.63286430227266199</v>
      </c>
      <c r="AZ299" s="17">
        <v>0.678342532656247</v>
      </c>
    </row>
    <row r="300" spans="2:52">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2:52">
      <c r="B301" s="6" t="s">
        <v>143</v>
      </c>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2:52">
      <c r="B302" s="24" t="s">
        <v>15</v>
      </c>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2:52">
      <c r="B303" t="s">
        <v>87</v>
      </c>
      <c r="C303" s="17">
        <v>0.18496084449661701</v>
      </c>
      <c r="D303" s="17">
        <v>0.21746394566314101</v>
      </c>
      <c r="E303" s="17">
        <v>0.15355213140572299</v>
      </c>
      <c r="F303" s="17"/>
      <c r="G303" s="17">
        <v>0.239248828490146</v>
      </c>
      <c r="H303" s="17">
        <v>0.23526107465945101</v>
      </c>
      <c r="I303" s="17">
        <v>0.191876376953038</v>
      </c>
      <c r="J303" s="17">
        <v>0.17191649031937301</v>
      </c>
      <c r="K303" s="17">
        <v>0.126496895458303</v>
      </c>
      <c r="L303" s="17">
        <v>0.15202207423578301</v>
      </c>
      <c r="M303" s="17"/>
      <c r="N303" s="17">
        <v>0.225799708814546</v>
      </c>
      <c r="O303" s="17">
        <v>0.19305768721948</v>
      </c>
      <c r="P303" s="17">
        <v>0.18363673967087399</v>
      </c>
      <c r="Q303" s="17">
        <v>0.133845247177937</v>
      </c>
      <c r="R303" s="17"/>
      <c r="S303" s="17">
        <v>0.219988416805311</v>
      </c>
      <c r="T303" s="17">
        <v>0.14337015278481799</v>
      </c>
      <c r="U303" s="17">
        <v>0.18214343288096199</v>
      </c>
      <c r="V303" s="17">
        <v>0.169400077913788</v>
      </c>
      <c r="W303" s="17">
        <v>0.133275597520635</v>
      </c>
      <c r="X303" s="17">
        <v>0.197320184101892</v>
      </c>
      <c r="Y303" s="17">
        <v>0.192917028310302</v>
      </c>
      <c r="Z303" s="17">
        <v>0.191481327566249</v>
      </c>
      <c r="AA303" s="17">
        <v>0.19913518826344201</v>
      </c>
      <c r="AB303" s="17">
        <v>0.18686238557506801</v>
      </c>
      <c r="AC303" s="17">
        <v>0.18267663767744899</v>
      </c>
      <c r="AD303" s="17">
        <v>0.25566191601219901</v>
      </c>
      <c r="AE303" s="17"/>
      <c r="AF303" s="17">
        <v>0.15752632329532101</v>
      </c>
      <c r="AG303" s="17">
        <v>0.21626260520195201</v>
      </c>
      <c r="AH303" s="17">
        <v>0.14943637629207099</v>
      </c>
      <c r="AI303" s="17"/>
      <c r="AJ303" s="17">
        <v>0.190596166656779</v>
      </c>
      <c r="AK303" s="17">
        <v>0.219230933478509</v>
      </c>
      <c r="AL303" s="17">
        <v>0.19954275076460001</v>
      </c>
      <c r="AM303" s="17">
        <v>0.21019394095579499</v>
      </c>
      <c r="AN303" s="17">
        <v>0.111974633419175</v>
      </c>
      <c r="AO303" s="17"/>
      <c r="AP303" s="17">
        <v>0.21136601479549899</v>
      </c>
      <c r="AQ303" s="17">
        <v>0.21510002711808399</v>
      </c>
      <c r="AR303" s="17">
        <v>0.208256635512168</v>
      </c>
      <c r="AS303" s="17">
        <v>0.175365010569104</v>
      </c>
      <c r="AT303" s="17">
        <v>8.9678110734024596E-2</v>
      </c>
      <c r="AU303" s="17"/>
      <c r="AV303" s="17">
        <v>0.12514486663061899</v>
      </c>
      <c r="AW303" s="17">
        <v>0.15703061752200301</v>
      </c>
      <c r="AX303" s="17">
        <v>0.22277935294801501</v>
      </c>
      <c r="AY303" s="17">
        <v>0.273935846152836</v>
      </c>
      <c r="AZ303" s="17">
        <v>0.406183061140035</v>
      </c>
    </row>
    <row r="304" spans="2:52">
      <c r="B304" t="s">
        <v>88</v>
      </c>
      <c r="C304" s="17">
        <v>0.51890284612801096</v>
      </c>
      <c r="D304" s="17">
        <v>0.50398768174878505</v>
      </c>
      <c r="E304" s="17">
        <v>0.53365388074744002</v>
      </c>
      <c r="F304" s="17"/>
      <c r="G304" s="17">
        <v>0.52287628408689801</v>
      </c>
      <c r="H304" s="17">
        <v>0.504622396547458</v>
      </c>
      <c r="I304" s="17">
        <v>0.51585817519685795</v>
      </c>
      <c r="J304" s="17">
        <v>0.51110554337500003</v>
      </c>
      <c r="K304" s="17">
        <v>0.52265554922064805</v>
      </c>
      <c r="L304" s="17">
        <v>0.53420864705349103</v>
      </c>
      <c r="M304" s="17"/>
      <c r="N304" s="17">
        <v>0.55869807900702395</v>
      </c>
      <c r="O304" s="17">
        <v>0.51373374185269705</v>
      </c>
      <c r="P304" s="17">
        <v>0.52237706979322596</v>
      </c>
      <c r="Q304" s="17">
        <v>0.478490149477521</v>
      </c>
      <c r="R304" s="17"/>
      <c r="S304" s="17">
        <v>0.53376344534808995</v>
      </c>
      <c r="T304" s="17">
        <v>0.52480413596515396</v>
      </c>
      <c r="U304" s="17">
        <v>0.51566641306030103</v>
      </c>
      <c r="V304" s="17">
        <v>0.495594628344667</v>
      </c>
      <c r="W304" s="17">
        <v>0.56225679786123495</v>
      </c>
      <c r="X304" s="17">
        <v>0.53889838714287597</v>
      </c>
      <c r="Y304" s="17">
        <v>0.48960202531989799</v>
      </c>
      <c r="Z304" s="17">
        <v>0.49417477972719298</v>
      </c>
      <c r="AA304" s="17">
        <v>0.53048004189548104</v>
      </c>
      <c r="AB304" s="17">
        <v>0.50074977263852405</v>
      </c>
      <c r="AC304" s="17">
        <v>0.53076015188288805</v>
      </c>
      <c r="AD304" s="17">
        <v>0.44474329682299502</v>
      </c>
      <c r="AE304" s="17"/>
      <c r="AF304" s="17">
        <v>0.51006580451929895</v>
      </c>
      <c r="AG304" s="17">
        <v>0.54561515000465599</v>
      </c>
      <c r="AH304" s="17">
        <v>0.46725529001835397</v>
      </c>
      <c r="AI304" s="17"/>
      <c r="AJ304" s="17">
        <v>0.53563233923581499</v>
      </c>
      <c r="AK304" s="17">
        <v>0.53250225153089703</v>
      </c>
      <c r="AL304" s="17">
        <v>0.53912016565474197</v>
      </c>
      <c r="AM304" s="17">
        <v>0.38992267765032201</v>
      </c>
      <c r="AN304" s="17">
        <v>0.44801490254592902</v>
      </c>
      <c r="AO304" s="17"/>
      <c r="AP304" s="17">
        <v>0.53682215072995498</v>
      </c>
      <c r="AQ304" s="17">
        <v>0.55020480655524195</v>
      </c>
      <c r="AR304" s="17">
        <v>0.58970282320283496</v>
      </c>
      <c r="AS304" s="17">
        <v>0.45811235202863898</v>
      </c>
      <c r="AT304" s="17">
        <v>0.48807815548157502</v>
      </c>
      <c r="AU304" s="17"/>
      <c r="AV304" s="17">
        <v>0.48305623370501299</v>
      </c>
      <c r="AW304" s="17">
        <v>0.54113120186442099</v>
      </c>
      <c r="AX304" s="17">
        <v>0.56185683406315701</v>
      </c>
      <c r="AY304" s="17">
        <v>0.53177651178256402</v>
      </c>
      <c r="AZ304" s="17">
        <v>0.49356915854821998</v>
      </c>
    </row>
    <row r="305" spans="2:52">
      <c r="B305" t="s">
        <v>89</v>
      </c>
      <c r="C305" s="17">
        <v>0.19589053442697499</v>
      </c>
      <c r="D305" s="17">
        <v>0.187866946463496</v>
      </c>
      <c r="E305" s="17">
        <v>0.20361087942412701</v>
      </c>
      <c r="F305" s="17"/>
      <c r="G305" s="17">
        <v>0.157150682260049</v>
      </c>
      <c r="H305" s="17">
        <v>0.1671261076003</v>
      </c>
      <c r="I305" s="17">
        <v>0.18174318633956901</v>
      </c>
      <c r="J305" s="17">
        <v>0.19880862647453501</v>
      </c>
      <c r="K305" s="17">
        <v>0.22437204941658001</v>
      </c>
      <c r="L305" s="17">
        <v>0.23516410878494201</v>
      </c>
      <c r="M305" s="17"/>
      <c r="N305" s="17">
        <v>0.14871501864997899</v>
      </c>
      <c r="O305" s="17">
        <v>0.20554622284027299</v>
      </c>
      <c r="P305" s="17">
        <v>0.18625118298592799</v>
      </c>
      <c r="Q305" s="17">
        <v>0.24561201500015201</v>
      </c>
      <c r="R305" s="17"/>
      <c r="S305" s="17">
        <v>0.15851066141071399</v>
      </c>
      <c r="T305" s="17">
        <v>0.22232967086858499</v>
      </c>
      <c r="U305" s="17">
        <v>0.20066298773340299</v>
      </c>
      <c r="V305" s="17">
        <v>0.228381238216638</v>
      </c>
      <c r="W305" s="17">
        <v>0.220873665008986</v>
      </c>
      <c r="X305" s="17">
        <v>0.17815321366862399</v>
      </c>
      <c r="Y305" s="17">
        <v>0.21176251742365301</v>
      </c>
      <c r="Z305" s="17">
        <v>0.199675405826162</v>
      </c>
      <c r="AA305" s="17">
        <v>0.17572906162031901</v>
      </c>
      <c r="AB305" s="17">
        <v>0.211639686231335</v>
      </c>
      <c r="AC305" s="17">
        <v>0.156515573100934</v>
      </c>
      <c r="AD305" s="17">
        <v>0.18541030292927899</v>
      </c>
      <c r="AE305" s="17"/>
      <c r="AF305" s="17">
        <v>0.22347594402474899</v>
      </c>
      <c r="AG305" s="17">
        <v>0.16364427015952701</v>
      </c>
      <c r="AH305" s="17">
        <v>0.23505197051169599</v>
      </c>
      <c r="AI305" s="17"/>
      <c r="AJ305" s="17">
        <v>0.18944232741376699</v>
      </c>
      <c r="AK305" s="17">
        <v>0.16672529939532599</v>
      </c>
      <c r="AL305" s="17">
        <v>0.182039008430536</v>
      </c>
      <c r="AM305" s="17">
        <v>0.173029425287894</v>
      </c>
      <c r="AN305" s="17">
        <v>0.270591438923245</v>
      </c>
      <c r="AO305" s="17"/>
      <c r="AP305" s="17">
        <v>0.17645088785529101</v>
      </c>
      <c r="AQ305" s="17">
        <v>0.16121157315808601</v>
      </c>
      <c r="AR305" s="17">
        <v>0.129432593071371</v>
      </c>
      <c r="AS305" s="17">
        <v>0.23924103235022101</v>
      </c>
      <c r="AT305" s="17">
        <v>0.29311600324721399</v>
      </c>
      <c r="AU305" s="17"/>
      <c r="AV305" s="17">
        <v>0.25104962724309399</v>
      </c>
      <c r="AW305" s="17">
        <v>0.207699597733664</v>
      </c>
      <c r="AX305" s="17">
        <v>0.141501839049229</v>
      </c>
      <c r="AY305" s="17">
        <v>0.14817710284469501</v>
      </c>
      <c r="AZ305" s="17">
        <v>4.1545639657992899E-2</v>
      </c>
    </row>
    <row r="306" spans="2:52">
      <c r="B306" t="s">
        <v>90</v>
      </c>
      <c r="C306" s="17">
        <v>5.5694621567500401E-2</v>
      </c>
      <c r="D306" s="17">
        <v>4.9050462030836302E-2</v>
      </c>
      <c r="E306" s="17">
        <v>6.2525825722346801E-2</v>
      </c>
      <c r="F306" s="17"/>
      <c r="G306" s="17">
        <v>5.3281845775850101E-2</v>
      </c>
      <c r="H306" s="17">
        <v>4.1981972556658802E-2</v>
      </c>
      <c r="I306" s="17">
        <v>5.6675878522898501E-2</v>
      </c>
      <c r="J306" s="17">
        <v>4.9690996133550401E-2</v>
      </c>
      <c r="K306" s="17">
        <v>7.9611887825965302E-2</v>
      </c>
      <c r="L306" s="17">
        <v>5.6508477207232802E-2</v>
      </c>
      <c r="M306" s="17"/>
      <c r="N306" s="17">
        <v>4.6750535974739098E-2</v>
      </c>
      <c r="O306" s="17">
        <v>5.4022913266694603E-2</v>
      </c>
      <c r="P306" s="17">
        <v>5.0671427877562701E-2</v>
      </c>
      <c r="Q306" s="17">
        <v>7.2167696914104296E-2</v>
      </c>
      <c r="R306" s="17"/>
      <c r="S306" s="17">
        <v>4.9808475144492499E-2</v>
      </c>
      <c r="T306" s="17">
        <v>5.3348094870981903E-2</v>
      </c>
      <c r="U306" s="17">
        <v>6.0081275529682898E-2</v>
      </c>
      <c r="V306" s="17">
        <v>5.3239595239277203E-2</v>
      </c>
      <c r="W306" s="17">
        <v>4.6895247963995301E-2</v>
      </c>
      <c r="X306" s="17">
        <v>4.1103179574698098E-2</v>
      </c>
      <c r="Y306" s="17">
        <v>5.9427028480499501E-2</v>
      </c>
      <c r="Z306" s="17">
        <v>8.5560587531264901E-2</v>
      </c>
      <c r="AA306" s="17">
        <v>5.7774715401541998E-2</v>
      </c>
      <c r="AB306" s="17">
        <v>5.7934687724217802E-2</v>
      </c>
      <c r="AC306" s="17">
        <v>7.0189549193146294E-2</v>
      </c>
      <c r="AD306" s="17">
        <v>6.5025202725431802E-2</v>
      </c>
      <c r="AE306" s="17"/>
      <c r="AF306" s="17">
        <v>5.7256669718220701E-2</v>
      </c>
      <c r="AG306" s="17">
        <v>4.77974933343185E-2</v>
      </c>
      <c r="AH306" s="17">
        <v>7.3783285798422804E-2</v>
      </c>
      <c r="AI306" s="17"/>
      <c r="AJ306" s="17">
        <v>5.47445650602634E-2</v>
      </c>
      <c r="AK306" s="17">
        <v>4.3135548137795403E-2</v>
      </c>
      <c r="AL306" s="17">
        <v>4.6826678600053899E-2</v>
      </c>
      <c r="AM306" s="17">
        <v>8.5759665829988493E-2</v>
      </c>
      <c r="AN306" s="17">
        <v>8.4918836406461307E-2</v>
      </c>
      <c r="AO306" s="17"/>
      <c r="AP306" s="17">
        <v>5.2258083731104701E-2</v>
      </c>
      <c r="AQ306" s="17">
        <v>4.3320081663808102E-2</v>
      </c>
      <c r="AR306" s="17">
        <v>4.8758562794025899E-2</v>
      </c>
      <c r="AS306" s="17">
        <v>7.1031680074427103E-2</v>
      </c>
      <c r="AT306" s="17">
        <v>6.0343887645674103E-2</v>
      </c>
      <c r="AU306" s="17"/>
      <c r="AV306" s="17">
        <v>7.5838949550392207E-2</v>
      </c>
      <c r="AW306" s="17">
        <v>5.5433674039827401E-2</v>
      </c>
      <c r="AX306" s="17">
        <v>4.4070089214810898E-2</v>
      </c>
      <c r="AY306" s="17">
        <v>3.3909354749418599E-2</v>
      </c>
      <c r="AZ306" s="17">
        <v>3.4827356984056299E-2</v>
      </c>
    </row>
    <row r="307" spans="2:52">
      <c r="B307" t="s">
        <v>91</v>
      </c>
      <c r="C307" s="17">
        <v>2.2202118275658999E-2</v>
      </c>
      <c r="D307" s="17">
        <v>2.1501549522456299E-2</v>
      </c>
      <c r="E307" s="17">
        <v>2.3025055295501601E-2</v>
      </c>
      <c r="F307" s="17"/>
      <c r="G307" s="17">
        <v>4.1788393468031202E-3</v>
      </c>
      <c r="H307" s="17">
        <v>1.6628033615679601E-2</v>
      </c>
      <c r="I307" s="17">
        <v>3.01183671502974E-2</v>
      </c>
      <c r="J307" s="17">
        <v>3.7593549659018302E-2</v>
      </c>
      <c r="K307" s="17">
        <v>2.8588207958986599E-2</v>
      </c>
      <c r="L307" s="17">
        <v>1.5496206850294399E-2</v>
      </c>
      <c r="M307" s="17"/>
      <c r="N307" s="17">
        <v>9.0098402036765703E-3</v>
      </c>
      <c r="O307" s="17">
        <v>1.41109123593518E-2</v>
      </c>
      <c r="P307" s="17">
        <v>2.9988580763351799E-2</v>
      </c>
      <c r="Q307" s="17">
        <v>3.7313238640966397E-2</v>
      </c>
      <c r="R307" s="17"/>
      <c r="S307" s="17">
        <v>1.40157868028406E-2</v>
      </c>
      <c r="T307" s="17">
        <v>3.2327924606770399E-2</v>
      </c>
      <c r="U307" s="17">
        <v>1.8708841567644199E-2</v>
      </c>
      <c r="V307" s="17">
        <v>2.44207182952919E-2</v>
      </c>
      <c r="W307" s="17">
        <v>1.96545886935653E-2</v>
      </c>
      <c r="X307" s="17">
        <v>1.7558480558904199E-2</v>
      </c>
      <c r="Y307" s="17">
        <v>1.5127844902719101E-2</v>
      </c>
      <c r="Z307" s="17">
        <v>5.9311247420129696E-3</v>
      </c>
      <c r="AA307" s="17">
        <v>2.7365501479921801E-2</v>
      </c>
      <c r="AB307" s="17">
        <v>2.62406164191635E-2</v>
      </c>
      <c r="AC307" s="17">
        <v>3.3720970263816902E-2</v>
      </c>
      <c r="AD307" s="17">
        <v>2.9375623870215601E-2</v>
      </c>
      <c r="AE307" s="17"/>
      <c r="AF307" s="17">
        <v>3.5084180648940699E-2</v>
      </c>
      <c r="AG307" s="17">
        <v>1.2444032367661799E-2</v>
      </c>
      <c r="AH307" s="17">
        <v>3.1644342143284501E-2</v>
      </c>
      <c r="AI307" s="17"/>
      <c r="AJ307" s="17">
        <v>2.0643548991214501E-2</v>
      </c>
      <c r="AK307" s="17">
        <v>1.9955028119338299E-2</v>
      </c>
      <c r="AL307" s="17">
        <v>1.48477371913856E-2</v>
      </c>
      <c r="AM307" s="17">
        <v>1.8443584590310501E-2</v>
      </c>
      <c r="AN307" s="17">
        <v>3.6063526676692298E-2</v>
      </c>
      <c r="AO307" s="17"/>
      <c r="AP307" s="17">
        <v>2.0288031108576299E-2</v>
      </c>
      <c r="AQ307" s="17">
        <v>1.6655623955235101E-2</v>
      </c>
      <c r="AR307" s="17">
        <v>7.0587624478114499E-3</v>
      </c>
      <c r="AS307" s="17">
        <v>2.8654610773877799E-2</v>
      </c>
      <c r="AT307" s="17">
        <v>8.1955674059748206E-3</v>
      </c>
      <c r="AU307" s="17"/>
      <c r="AV307" s="17">
        <v>3.4228163546279201E-2</v>
      </c>
      <c r="AW307" s="17">
        <v>2.5525032193718902E-2</v>
      </c>
      <c r="AX307" s="17">
        <v>1.00687176592348E-2</v>
      </c>
      <c r="AY307" s="17">
        <v>7.19645741802974E-3</v>
      </c>
      <c r="AZ307" s="17">
        <v>1.1285720915763501E-2</v>
      </c>
    </row>
    <row r="308" spans="2:52">
      <c r="B308" t="s">
        <v>107</v>
      </c>
      <c r="C308" s="17">
        <v>2.23490351052382E-2</v>
      </c>
      <c r="D308" s="17">
        <v>2.0129414571284501E-2</v>
      </c>
      <c r="E308" s="17">
        <v>2.3632227404861299E-2</v>
      </c>
      <c r="F308" s="17"/>
      <c r="G308" s="17">
        <v>2.32635200402533E-2</v>
      </c>
      <c r="H308" s="17">
        <v>3.4380415020451902E-2</v>
      </c>
      <c r="I308" s="17">
        <v>2.3728015837338402E-2</v>
      </c>
      <c r="J308" s="17">
        <v>3.08847940385223E-2</v>
      </c>
      <c r="K308" s="17">
        <v>1.8275410119516999E-2</v>
      </c>
      <c r="L308" s="17">
        <v>6.6004858682568697E-3</v>
      </c>
      <c r="M308" s="17"/>
      <c r="N308" s="17">
        <v>1.1026817350034499E-2</v>
      </c>
      <c r="O308" s="17">
        <v>1.9528522461503599E-2</v>
      </c>
      <c r="P308" s="17">
        <v>2.7074998909056899E-2</v>
      </c>
      <c r="Q308" s="17">
        <v>3.2571652789318797E-2</v>
      </c>
      <c r="R308" s="17"/>
      <c r="S308" s="17">
        <v>2.39132144885526E-2</v>
      </c>
      <c r="T308" s="17">
        <v>2.38200209036902E-2</v>
      </c>
      <c r="U308" s="17">
        <v>2.2737049228007601E-2</v>
      </c>
      <c r="V308" s="17">
        <v>2.8963741990337299E-2</v>
      </c>
      <c r="W308" s="17">
        <v>1.7044102951583699E-2</v>
      </c>
      <c r="X308" s="17">
        <v>2.6966554953006198E-2</v>
      </c>
      <c r="Y308" s="17">
        <v>3.11635555629272E-2</v>
      </c>
      <c r="Z308" s="17">
        <v>2.3176774607117999E-2</v>
      </c>
      <c r="AA308" s="17">
        <v>9.5154913392937399E-3</v>
      </c>
      <c r="AB308" s="17">
        <v>1.6572851411691899E-2</v>
      </c>
      <c r="AC308" s="17">
        <v>2.6137117881765499E-2</v>
      </c>
      <c r="AD308" s="17">
        <v>1.9783657639879701E-2</v>
      </c>
      <c r="AE308" s="17"/>
      <c r="AF308" s="17">
        <v>1.6591077793469699E-2</v>
      </c>
      <c r="AG308" s="17">
        <v>1.42364489318853E-2</v>
      </c>
      <c r="AH308" s="17">
        <v>4.2828735236172401E-2</v>
      </c>
      <c r="AI308" s="17"/>
      <c r="AJ308" s="17">
        <v>8.9410526421613793E-3</v>
      </c>
      <c r="AK308" s="17">
        <v>1.8450939338134398E-2</v>
      </c>
      <c r="AL308" s="17">
        <v>1.7623659358681199E-2</v>
      </c>
      <c r="AM308" s="17">
        <v>0.12265070568569</v>
      </c>
      <c r="AN308" s="17">
        <v>4.8436662028497099E-2</v>
      </c>
      <c r="AO308" s="17"/>
      <c r="AP308" s="17">
        <v>2.8148317795734E-3</v>
      </c>
      <c r="AQ308" s="17">
        <v>1.35078875495439E-2</v>
      </c>
      <c r="AR308" s="17">
        <v>1.67906229717898E-2</v>
      </c>
      <c r="AS308" s="17">
        <v>2.7595314203731E-2</v>
      </c>
      <c r="AT308" s="17">
        <v>6.0588275485537801E-2</v>
      </c>
      <c r="AU308" s="17"/>
      <c r="AV308" s="17">
        <v>3.0682159324602502E-2</v>
      </c>
      <c r="AW308" s="17">
        <v>1.31798766463658E-2</v>
      </c>
      <c r="AX308" s="17">
        <v>1.9723167065553701E-2</v>
      </c>
      <c r="AY308" s="17">
        <v>5.0047270524568302E-3</v>
      </c>
      <c r="AZ308" s="17">
        <v>1.25890627539314E-2</v>
      </c>
    </row>
    <row r="309" spans="2:52">
      <c r="B309" t="s">
        <v>92</v>
      </c>
      <c r="C309" s="17">
        <v>0.70386369062462795</v>
      </c>
      <c r="D309" s="17">
        <v>0.72145162741192603</v>
      </c>
      <c r="E309" s="17">
        <v>0.68720601215316302</v>
      </c>
      <c r="F309" s="17"/>
      <c r="G309" s="17">
        <v>0.76212511257704396</v>
      </c>
      <c r="H309" s="17">
        <v>0.73988347120691</v>
      </c>
      <c r="I309" s="17">
        <v>0.707734552149896</v>
      </c>
      <c r="J309" s="17">
        <v>0.68302203369437398</v>
      </c>
      <c r="K309" s="17">
        <v>0.64915244467895095</v>
      </c>
      <c r="L309" s="17">
        <v>0.68623072128927398</v>
      </c>
      <c r="M309" s="17"/>
      <c r="N309" s="17">
        <v>0.78449778782156998</v>
      </c>
      <c r="O309" s="17">
        <v>0.70679142907217696</v>
      </c>
      <c r="P309" s="17">
        <v>0.70601380946410097</v>
      </c>
      <c r="Q309" s="17">
        <v>0.612335396655459</v>
      </c>
      <c r="R309" s="17"/>
      <c r="S309" s="17">
        <v>0.75375186215340095</v>
      </c>
      <c r="T309" s="17">
        <v>0.66817428874997198</v>
      </c>
      <c r="U309" s="17">
        <v>0.69780984594126305</v>
      </c>
      <c r="V309" s="17">
        <v>0.66499470625845603</v>
      </c>
      <c r="W309" s="17">
        <v>0.69553239538186895</v>
      </c>
      <c r="X309" s="17">
        <v>0.73621857124476797</v>
      </c>
      <c r="Y309" s="17">
        <v>0.68251905363020104</v>
      </c>
      <c r="Z309" s="17">
        <v>0.68565610729344195</v>
      </c>
      <c r="AA309" s="17">
        <v>0.72961523015892304</v>
      </c>
      <c r="AB309" s="17">
        <v>0.68761215821359201</v>
      </c>
      <c r="AC309" s="17">
        <v>0.71343678956033696</v>
      </c>
      <c r="AD309" s="17">
        <v>0.70040521283519397</v>
      </c>
      <c r="AE309" s="17"/>
      <c r="AF309" s="17">
        <v>0.66759212781461996</v>
      </c>
      <c r="AG309" s="17">
        <v>0.76187775520660705</v>
      </c>
      <c r="AH309" s="17">
        <v>0.61669166631042405</v>
      </c>
      <c r="AI309" s="17"/>
      <c r="AJ309" s="17">
        <v>0.72622850589259402</v>
      </c>
      <c r="AK309" s="17">
        <v>0.751733185009406</v>
      </c>
      <c r="AL309" s="17">
        <v>0.73866291641934301</v>
      </c>
      <c r="AM309" s="17">
        <v>0.60011661860611698</v>
      </c>
      <c r="AN309" s="17">
        <v>0.55998953596510403</v>
      </c>
      <c r="AO309" s="17"/>
      <c r="AP309" s="17">
        <v>0.74818816552545497</v>
      </c>
      <c r="AQ309" s="17">
        <v>0.76530483367332702</v>
      </c>
      <c r="AR309" s="17">
        <v>0.79795945871500196</v>
      </c>
      <c r="AS309" s="17">
        <v>0.63347736259774301</v>
      </c>
      <c r="AT309" s="17">
        <v>0.57775626621559995</v>
      </c>
      <c r="AU309" s="17"/>
      <c r="AV309" s="17">
        <v>0.60820110033563202</v>
      </c>
      <c r="AW309" s="17">
        <v>0.69816181938642397</v>
      </c>
      <c r="AX309" s="17">
        <v>0.78463618701117199</v>
      </c>
      <c r="AY309" s="17">
        <v>0.80571235793539997</v>
      </c>
      <c r="AZ309" s="17">
        <v>0.89975221968825603</v>
      </c>
    </row>
    <row r="310" spans="2:52">
      <c r="B310" t="s">
        <v>93</v>
      </c>
      <c r="C310" s="17">
        <v>7.7896739843159493E-2</v>
      </c>
      <c r="D310" s="17">
        <v>7.0552011553292701E-2</v>
      </c>
      <c r="E310" s="17">
        <v>8.5550881017848399E-2</v>
      </c>
      <c r="F310" s="17"/>
      <c r="G310" s="17">
        <v>5.7460685122653302E-2</v>
      </c>
      <c r="H310" s="17">
        <v>5.86100061723384E-2</v>
      </c>
      <c r="I310" s="17">
        <v>8.6794245673195894E-2</v>
      </c>
      <c r="J310" s="17">
        <v>8.7284545792568696E-2</v>
      </c>
      <c r="K310" s="17">
        <v>0.108200095784952</v>
      </c>
      <c r="L310" s="17">
        <v>7.2004684057527205E-2</v>
      </c>
      <c r="M310" s="17"/>
      <c r="N310" s="17">
        <v>5.5760376178415699E-2</v>
      </c>
      <c r="O310" s="17">
        <v>6.8133825626046293E-2</v>
      </c>
      <c r="P310" s="17">
        <v>8.0660008640914493E-2</v>
      </c>
      <c r="Q310" s="17">
        <v>0.109480935555071</v>
      </c>
      <c r="R310" s="17"/>
      <c r="S310" s="17">
        <v>6.3824261947333094E-2</v>
      </c>
      <c r="T310" s="17">
        <v>8.5676019477752399E-2</v>
      </c>
      <c r="U310" s="17">
        <v>7.8790117097327098E-2</v>
      </c>
      <c r="V310" s="17">
        <v>7.7660313534568995E-2</v>
      </c>
      <c r="W310" s="17">
        <v>6.6549836657560604E-2</v>
      </c>
      <c r="X310" s="17">
        <v>5.86616601336023E-2</v>
      </c>
      <c r="Y310" s="17">
        <v>7.4554873383218603E-2</v>
      </c>
      <c r="Z310" s="17">
        <v>9.1491712273277903E-2</v>
      </c>
      <c r="AA310" s="17">
        <v>8.5140216881463907E-2</v>
      </c>
      <c r="AB310" s="17">
        <v>8.4175304143381299E-2</v>
      </c>
      <c r="AC310" s="17">
        <v>0.103910519456963</v>
      </c>
      <c r="AD310" s="17">
        <v>9.44008265956474E-2</v>
      </c>
      <c r="AE310" s="17"/>
      <c r="AF310" s="17">
        <v>9.2340850367161498E-2</v>
      </c>
      <c r="AG310" s="17">
        <v>6.0241525701980297E-2</v>
      </c>
      <c r="AH310" s="17">
        <v>0.105427627941707</v>
      </c>
      <c r="AI310" s="17"/>
      <c r="AJ310" s="17">
        <v>7.5388114051477897E-2</v>
      </c>
      <c r="AK310" s="17">
        <v>6.3090576257133699E-2</v>
      </c>
      <c r="AL310" s="17">
        <v>6.1674415791439501E-2</v>
      </c>
      <c r="AM310" s="17">
        <v>0.104203250420299</v>
      </c>
      <c r="AN310" s="17">
        <v>0.12098236308315399</v>
      </c>
      <c r="AO310" s="17"/>
      <c r="AP310" s="17">
        <v>7.2546114839680903E-2</v>
      </c>
      <c r="AQ310" s="17">
        <v>5.9975705619043203E-2</v>
      </c>
      <c r="AR310" s="17">
        <v>5.5817325241837398E-2</v>
      </c>
      <c r="AS310" s="17">
        <v>9.9686290848304895E-2</v>
      </c>
      <c r="AT310" s="17">
        <v>6.8539455051648907E-2</v>
      </c>
      <c r="AU310" s="17"/>
      <c r="AV310" s="17">
        <v>0.110067113096671</v>
      </c>
      <c r="AW310" s="17">
        <v>8.0958706233546396E-2</v>
      </c>
      <c r="AX310" s="17">
        <v>5.4138806874045702E-2</v>
      </c>
      <c r="AY310" s="17">
        <v>4.1105812167448297E-2</v>
      </c>
      <c r="AZ310" s="17">
        <v>4.6113077899819797E-2</v>
      </c>
    </row>
    <row r="311" spans="2:52">
      <c r="B311" t="s">
        <v>94</v>
      </c>
      <c r="C311" s="17">
        <v>0.62596695078146802</v>
      </c>
      <c r="D311" s="17">
        <v>0.65089961585863398</v>
      </c>
      <c r="E311" s="17">
        <v>0.60165513113531499</v>
      </c>
      <c r="F311" s="17"/>
      <c r="G311" s="17">
        <v>0.70466442745439095</v>
      </c>
      <c r="H311" s="17">
        <v>0.68127346503457098</v>
      </c>
      <c r="I311" s="17">
        <v>0.62094030647670095</v>
      </c>
      <c r="J311" s="17">
        <v>0.59573748790180503</v>
      </c>
      <c r="K311" s="17">
        <v>0.54095234889399901</v>
      </c>
      <c r="L311" s="17">
        <v>0.61422603723174696</v>
      </c>
      <c r="M311" s="17"/>
      <c r="N311" s="17">
        <v>0.72873741164315498</v>
      </c>
      <c r="O311" s="17">
        <v>0.63865760344612998</v>
      </c>
      <c r="P311" s="17">
        <v>0.62535380082318603</v>
      </c>
      <c r="Q311" s="17">
        <v>0.50285446110038801</v>
      </c>
      <c r="R311" s="17"/>
      <c r="S311" s="17">
        <v>0.68992760020606803</v>
      </c>
      <c r="T311" s="17">
        <v>0.58249826927222004</v>
      </c>
      <c r="U311" s="17">
        <v>0.61901972884393597</v>
      </c>
      <c r="V311" s="17">
        <v>0.58733439272388699</v>
      </c>
      <c r="W311" s="17">
        <v>0.62898255872430897</v>
      </c>
      <c r="X311" s="17">
        <v>0.67755691111116501</v>
      </c>
      <c r="Y311" s="17">
        <v>0.60796418024698196</v>
      </c>
      <c r="Z311" s="17">
        <v>0.59416439502016405</v>
      </c>
      <c r="AA311" s="17">
        <v>0.64447501327745904</v>
      </c>
      <c r="AB311" s="17">
        <v>0.60343685407021097</v>
      </c>
      <c r="AC311" s="17">
        <v>0.60952627010337401</v>
      </c>
      <c r="AD311" s="17">
        <v>0.606004386239547</v>
      </c>
      <c r="AE311" s="17"/>
      <c r="AF311" s="17">
        <v>0.57525127744745796</v>
      </c>
      <c r="AG311" s="17">
        <v>0.70163622950462701</v>
      </c>
      <c r="AH311" s="17">
        <v>0.51126403836871703</v>
      </c>
      <c r="AI311" s="17"/>
      <c r="AJ311" s="17">
        <v>0.65084039184111597</v>
      </c>
      <c r="AK311" s="17">
        <v>0.68864260875227201</v>
      </c>
      <c r="AL311" s="17">
        <v>0.67698850062790294</v>
      </c>
      <c r="AM311" s="17">
        <v>0.49591336818581799</v>
      </c>
      <c r="AN311" s="17">
        <v>0.43900717288195001</v>
      </c>
      <c r="AO311" s="17"/>
      <c r="AP311" s="17">
        <v>0.67564205068577399</v>
      </c>
      <c r="AQ311" s="17">
        <v>0.70532912805428305</v>
      </c>
      <c r="AR311" s="17">
        <v>0.74214213347316504</v>
      </c>
      <c r="AS311" s="17">
        <v>0.53379107174943796</v>
      </c>
      <c r="AT311" s="17">
        <v>0.50921681116395101</v>
      </c>
      <c r="AU311" s="17"/>
      <c r="AV311" s="17">
        <v>0.49813398723896102</v>
      </c>
      <c r="AW311" s="17">
        <v>0.61720311315287701</v>
      </c>
      <c r="AX311" s="17">
        <v>0.73049738013712595</v>
      </c>
      <c r="AY311" s="17">
        <v>0.76460654576795095</v>
      </c>
      <c r="AZ311" s="17">
        <v>0.85363914178843603</v>
      </c>
    </row>
    <row r="312" spans="2:52">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2:52">
      <c r="B313" s="6" t="s">
        <v>144</v>
      </c>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2:52">
      <c r="B314" s="24" t="s">
        <v>15</v>
      </c>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2:52">
      <c r="B315" t="s">
        <v>145</v>
      </c>
      <c r="C315" s="17">
        <v>0.104030645530704</v>
      </c>
      <c r="D315" s="17">
        <v>0.13553112107584001</v>
      </c>
      <c r="E315" s="17">
        <v>7.3957105806327597E-2</v>
      </c>
      <c r="F315" s="17"/>
      <c r="G315" s="17">
        <v>0.12375544848979</v>
      </c>
      <c r="H315" s="17">
        <v>0.14784697955753601</v>
      </c>
      <c r="I315" s="17">
        <v>0.108404839615294</v>
      </c>
      <c r="J315" s="17">
        <v>9.9899961728493802E-2</v>
      </c>
      <c r="K315" s="17">
        <v>7.7747958050710803E-2</v>
      </c>
      <c r="L315" s="17">
        <v>7.2594454229303995E-2</v>
      </c>
      <c r="M315" s="17"/>
      <c r="N315" s="17">
        <v>0.16081943659652301</v>
      </c>
      <c r="O315" s="17">
        <v>8.8976710152258207E-2</v>
      </c>
      <c r="P315" s="17">
        <v>9.2639466265269602E-2</v>
      </c>
      <c r="Q315" s="17">
        <v>6.7630251185182302E-2</v>
      </c>
      <c r="R315" s="17"/>
      <c r="S315" s="17">
        <v>0.17116493514857001</v>
      </c>
      <c r="T315" s="17">
        <v>7.3416003698475396E-2</v>
      </c>
      <c r="U315" s="17">
        <v>6.97266631193907E-2</v>
      </c>
      <c r="V315" s="17">
        <v>9.5783971127342799E-2</v>
      </c>
      <c r="W315" s="17">
        <v>7.6734694597561007E-2</v>
      </c>
      <c r="X315" s="17">
        <v>0.113769962947098</v>
      </c>
      <c r="Y315" s="17">
        <v>6.5024662150937801E-2</v>
      </c>
      <c r="Z315" s="17">
        <v>9.2969034579390195E-2</v>
      </c>
      <c r="AA315" s="17">
        <v>0.114575262912839</v>
      </c>
      <c r="AB315" s="17">
        <v>9.8480028269221101E-2</v>
      </c>
      <c r="AC315" s="17">
        <v>0.129435326776904</v>
      </c>
      <c r="AD315" s="17">
        <v>0.128509327099389</v>
      </c>
      <c r="AE315" s="17"/>
      <c r="AF315" s="17">
        <v>8.9957753943323102E-2</v>
      </c>
      <c r="AG315" s="17">
        <v>0.120366564887376</v>
      </c>
      <c r="AH315" s="17">
        <v>8.5664658571467794E-2</v>
      </c>
      <c r="AI315" s="17"/>
      <c r="AJ315" s="17">
        <v>0.11942175035022499</v>
      </c>
      <c r="AK315" s="17">
        <v>0.116365385750808</v>
      </c>
      <c r="AL315" s="17">
        <v>7.5803505249549097E-2</v>
      </c>
      <c r="AM315" s="17">
        <v>7.2034303282532006E-2</v>
      </c>
      <c r="AN315" s="17">
        <v>6.0378107822666401E-2</v>
      </c>
      <c r="AO315" s="17"/>
      <c r="AP315" s="17">
        <v>0.13931265126261999</v>
      </c>
      <c r="AQ315" s="17">
        <v>0.12548409868968499</v>
      </c>
      <c r="AR315" s="17">
        <v>8.7634135716925299E-2</v>
      </c>
      <c r="AS315" s="17">
        <v>7.4210278141436006E-2</v>
      </c>
      <c r="AT315" s="17">
        <v>3.5727897093581699E-2</v>
      </c>
      <c r="AU315" s="17"/>
      <c r="AV315" s="17">
        <v>5.9762262058802598E-2</v>
      </c>
      <c r="AW315" s="17">
        <v>8.2887286087776194E-2</v>
      </c>
      <c r="AX315" s="17">
        <v>0.12868886390995499</v>
      </c>
      <c r="AY315" s="17">
        <v>0.20692859947294701</v>
      </c>
      <c r="AZ315" s="17">
        <v>0.29153122874669202</v>
      </c>
    </row>
    <row r="316" spans="2:52">
      <c r="B316" t="s">
        <v>146</v>
      </c>
      <c r="C316" s="17">
        <v>0.35207759928831001</v>
      </c>
      <c r="D316" s="17">
        <v>0.39477036782645902</v>
      </c>
      <c r="E316" s="17">
        <v>0.30912783923374698</v>
      </c>
      <c r="F316" s="17"/>
      <c r="G316" s="17">
        <v>0.394364815857285</v>
      </c>
      <c r="H316" s="17">
        <v>0.36777788194100702</v>
      </c>
      <c r="I316" s="17">
        <v>0.36192689125641703</v>
      </c>
      <c r="J316" s="17">
        <v>0.31109222290502703</v>
      </c>
      <c r="K316" s="17">
        <v>0.304376508542827</v>
      </c>
      <c r="L316" s="17">
        <v>0.36843502154637098</v>
      </c>
      <c r="M316" s="17"/>
      <c r="N316" s="17">
        <v>0.44831128224519101</v>
      </c>
      <c r="O316" s="17">
        <v>0.37205847228095001</v>
      </c>
      <c r="P316" s="17">
        <v>0.34420532710910801</v>
      </c>
      <c r="Q316" s="17">
        <v>0.23639239631264899</v>
      </c>
      <c r="R316" s="17"/>
      <c r="S316" s="17">
        <v>0.37812388730839003</v>
      </c>
      <c r="T316" s="17">
        <v>0.34394106194826601</v>
      </c>
      <c r="U316" s="17">
        <v>0.38481577307266301</v>
      </c>
      <c r="V316" s="17">
        <v>0.29483198703645802</v>
      </c>
      <c r="W316" s="17">
        <v>0.38425861624464402</v>
      </c>
      <c r="X316" s="17">
        <v>0.33473425464001799</v>
      </c>
      <c r="Y316" s="17">
        <v>0.36594776702237097</v>
      </c>
      <c r="Z316" s="17">
        <v>0.38015458255039503</v>
      </c>
      <c r="AA316" s="17">
        <v>0.33580944288949799</v>
      </c>
      <c r="AB316" s="17">
        <v>0.382670848563744</v>
      </c>
      <c r="AC316" s="17">
        <v>0.29395297079275401</v>
      </c>
      <c r="AD316" s="17">
        <v>0.31749473219015001</v>
      </c>
      <c r="AE316" s="17"/>
      <c r="AF316" s="17">
        <v>0.30684002833627799</v>
      </c>
      <c r="AG316" s="17">
        <v>0.42327516381951202</v>
      </c>
      <c r="AH316" s="17">
        <v>0.26323034067235701</v>
      </c>
      <c r="AI316" s="17"/>
      <c r="AJ316" s="17">
        <v>0.36463147001913998</v>
      </c>
      <c r="AK316" s="17">
        <v>0.40965776747890298</v>
      </c>
      <c r="AL316" s="17">
        <v>0.47074513369295401</v>
      </c>
      <c r="AM316" s="17">
        <v>0.118052697163987</v>
      </c>
      <c r="AN316" s="17">
        <v>0.21016108900408401</v>
      </c>
      <c r="AO316" s="17"/>
      <c r="AP316" s="17">
        <v>0.42736146155191101</v>
      </c>
      <c r="AQ316" s="17">
        <v>0.38235635864741502</v>
      </c>
      <c r="AR316" s="17">
        <v>0.44064646774333799</v>
      </c>
      <c r="AS316" s="17">
        <v>0.27282783087996698</v>
      </c>
      <c r="AT316" s="17">
        <v>0.22534783037909201</v>
      </c>
      <c r="AU316" s="17"/>
      <c r="AV316" s="17">
        <v>0.25128837915381702</v>
      </c>
      <c r="AW316" s="17">
        <v>0.33096411324417602</v>
      </c>
      <c r="AX316" s="17">
        <v>0.42494419847062198</v>
      </c>
      <c r="AY316" s="17">
        <v>0.48000460944833601</v>
      </c>
      <c r="AZ316" s="17">
        <v>0.41558266453087001</v>
      </c>
    </row>
    <row r="317" spans="2:52">
      <c r="B317" t="s">
        <v>147</v>
      </c>
      <c r="C317" s="17">
        <v>0.20756840985747799</v>
      </c>
      <c r="D317" s="17">
        <v>0.19909606626722801</v>
      </c>
      <c r="E317" s="17">
        <v>0.21631195389896599</v>
      </c>
      <c r="F317" s="17"/>
      <c r="G317" s="17">
        <v>0.26016779183941002</v>
      </c>
      <c r="H317" s="17">
        <v>0.19976956207683999</v>
      </c>
      <c r="I317" s="17">
        <v>0.20275050841394199</v>
      </c>
      <c r="J317" s="17">
        <v>0.19778026993009501</v>
      </c>
      <c r="K317" s="17">
        <v>0.21178152059505501</v>
      </c>
      <c r="L317" s="17">
        <v>0.18799735476027199</v>
      </c>
      <c r="M317" s="17"/>
      <c r="N317" s="17">
        <v>0.168492784552606</v>
      </c>
      <c r="O317" s="17">
        <v>0.225474962720984</v>
      </c>
      <c r="P317" s="17">
        <v>0.225869223775439</v>
      </c>
      <c r="Q317" s="17">
        <v>0.21749327663704099</v>
      </c>
      <c r="R317" s="17"/>
      <c r="S317" s="17">
        <v>0.18738838912705599</v>
      </c>
      <c r="T317" s="17">
        <v>0.23405589064977</v>
      </c>
      <c r="U317" s="17">
        <v>0.216657864608336</v>
      </c>
      <c r="V317" s="17">
        <v>0.24676805926266501</v>
      </c>
      <c r="W317" s="17">
        <v>0.21412056090706899</v>
      </c>
      <c r="X317" s="17">
        <v>0.18349714440106801</v>
      </c>
      <c r="Y317" s="17">
        <v>0.20337330521761099</v>
      </c>
      <c r="Z317" s="17">
        <v>0.19783450298232999</v>
      </c>
      <c r="AA317" s="17">
        <v>0.201677747809478</v>
      </c>
      <c r="AB317" s="17">
        <v>0.17035315360247799</v>
      </c>
      <c r="AC317" s="17">
        <v>0.23635629635738201</v>
      </c>
      <c r="AD317" s="17">
        <v>0.21147631600214101</v>
      </c>
      <c r="AE317" s="17"/>
      <c r="AF317" s="17">
        <v>0.227417715405272</v>
      </c>
      <c r="AG317" s="17">
        <v>0.19241560967857099</v>
      </c>
      <c r="AH317" s="17">
        <v>0.178713887777154</v>
      </c>
      <c r="AI317" s="17"/>
      <c r="AJ317" s="17">
        <v>0.22509969479945799</v>
      </c>
      <c r="AK317" s="17">
        <v>0.18763195202885199</v>
      </c>
      <c r="AL317" s="17">
        <v>0.20406521510574299</v>
      </c>
      <c r="AM317" s="17">
        <v>0.20946067989570899</v>
      </c>
      <c r="AN317" s="17">
        <v>0.19109458682569999</v>
      </c>
      <c r="AO317" s="17"/>
      <c r="AP317" s="17">
        <v>0.189371470144405</v>
      </c>
      <c r="AQ317" s="17">
        <v>0.207229659775958</v>
      </c>
      <c r="AR317" s="17">
        <v>0.21391237121821099</v>
      </c>
      <c r="AS317" s="17">
        <v>0.244555005776947</v>
      </c>
      <c r="AT317" s="17">
        <v>0.187483954582607</v>
      </c>
      <c r="AU317" s="17"/>
      <c r="AV317" s="17">
        <v>0.217123702289441</v>
      </c>
      <c r="AW317" s="17">
        <v>0.23987805844070201</v>
      </c>
      <c r="AX317" s="17">
        <v>0.21412869074680899</v>
      </c>
      <c r="AY317" s="17">
        <v>0.160257221262503</v>
      </c>
      <c r="AZ317" s="17">
        <v>0.134351076438327</v>
      </c>
    </row>
    <row r="318" spans="2:52">
      <c r="B318" t="s">
        <v>148</v>
      </c>
      <c r="C318" s="17">
        <v>0.13188526087101499</v>
      </c>
      <c r="D318" s="17">
        <v>0.107700876829917</v>
      </c>
      <c r="E318" s="17">
        <v>0.15630518402818599</v>
      </c>
      <c r="F318" s="17"/>
      <c r="G318" s="17">
        <v>9.7130945386481204E-2</v>
      </c>
      <c r="H318" s="17">
        <v>0.105494948769302</v>
      </c>
      <c r="I318" s="17">
        <v>0.12421494114593901</v>
      </c>
      <c r="J318" s="17">
        <v>0.14373550044708799</v>
      </c>
      <c r="K318" s="17">
        <v>0.16655452494846501</v>
      </c>
      <c r="L318" s="17">
        <v>0.14988230897322999</v>
      </c>
      <c r="M318" s="17"/>
      <c r="N318" s="17">
        <v>8.8828507956417196E-2</v>
      </c>
      <c r="O318" s="17">
        <v>0.12616097328960901</v>
      </c>
      <c r="P318" s="17">
        <v>0.14166400155568701</v>
      </c>
      <c r="Q318" s="17">
        <v>0.17335770779475099</v>
      </c>
      <c r="R318" s="17"/>
      <c r="S318" s="17">
        <v>0.100533275549659</v>
      </c>
      <c r="T318" s="17">
        <v>0.14508544926224601</v>
      </c>
      <c r="U318" s="17">
        <v>0.12983025829612699</v>
      </c>
      <c r="V318" s="17">
        <v>0.11651953308485399</v>
      </c>
      <c r="W318" s="17">
        <v>0.12568765994738401</v>
      </c>
      <c r="X318" s="17">
        <v>0.15488154401938001</v>
      </c>
      <c r="Y318" s="17">
        <v>0.134843738445759</v>
      </c>
      <c r="Z318" s="17">
        <v>0.11945995933046299</v>
      </c>
      <c r="AA318" s="17">
        <v>0.141674923494684</v>
      </c>
      <c r="AB318" s="17">
        <v>0.123832164370884</v>
      </c>
      <c r="AC318" s="17">
        <v>0.161649501361181</v>
      </c>
      <c r="AD318" s="17">
        <v>0.16537185514536301</v>
      </c>
      <c r="AE318" s="17"/>
      <c r="AF318" s="17">
        <v>0.15704482507539799</v>
      </c>
      <c r="AG318" s="17">
        <v>9.4869507745237197E-2</v>
      </c>
      <c r="AH318" s="17">
        <v>0.18875190200919001</v>
      </c>
      <c r="AI318" s="17"/>
      <c r="AJ318" s="17">
        <v>0.124178548114373</v>
      </c>
      <c r="AK318" s="17">
        <v>0.102199080728446</v>
      </c>
      <c r="AL318" s="17">
        <v>8.7039474489477797E-2</v>
      </c>
      <c r="AM318" s="17">
        <v>0.23269004630225401</v>
      </c>
      <c r="AN318" s="17">
        <v>0.19984353064204399</v>
      </c>
      <c r="AO318" s="17"/>
      <c r="AP318" s="17">
        <v>0.11510211945856801</v>
      </c>
      <c r="AQ318" s="17">
        <v>0.1029297614732</v>
      </c>
      <c r="AR318" s="17">
        <v>9.3916117780321995E-2</v>
      </c>
      <c r="AS318" s="17">
        <v>0.186263144098049</v>
      </c>
      <c r="AT318" s="17">
        <v>0.17585106587694599</v>
      </c>
      <c r="AU318" s="17"/>
      <c r="AV318" s="17">
        <v>0.19545538068646001</v>
      </c>
      <c r="AW318" s="17">
        <v>0.127233475745789</v>
      </c>
      <c r="AX318" s="17">
        <v>9.4356536483828607E-2</v>
      </c>
      <c r="AY318" s="17">
        <v>5.9805444583585998E-2</v>
      </c>
      <c r="AZ318" s="17">
        <v>3.8235691188258002E-2</v>
      </c>
    </row>
    <row r="319" spans="2:52">
      <c r="B319" t="s">
        <v>61</v>
      </c>
      <c r="C319" s="17">
        <v>0.20443808445249301</v>
      </c>
      <c r="D319" s="17">
        <v>0.162901568000556</v>
      </c>
      <c r="E319" s="17">
        <v>0.24429791703277301</v>
      </c>
      <c r="F319" s="17"/>
      <c r="G319" s="17">
        <v>0.124580998427035</v>
      </c>
      <c r="H319" s="17">
        <v>0.17911062765531499</v>
      </c>
      <c r="I319" s="17">
        <v>0.20270281956840799</v>
      </c>
      <c r="J319" s="17">
        <v>0.247492044989297</v>
      </c>
      <c r="K319" s="17">
        <v>0.23953948786294099</v>
      </c>
      <c r="L319" s="17">
        <v>0.22109086049082299</v>
      </c>
      <c r="M319" s="17"/>
      <c r="N319" s="17">
        <v>0.13354798864926201</v>
      </c>
      <c r="O319" s="17">
        <v>0.18732888155619801</v>
      </c>
      <c r="P319" s="17">
        <v>0.19562198129449701</v>
      </c>
      <c r="Q319" s="17">
        <v>0.30512636807037702</v>
      </c>
      <c r="R319" s="17"/>
      <c r="S319" s="17">
        <v>0.16278951286632501</v>
      </c>
      <c r="T319" s="17">
        <v>0.203501594441242</v>
      </c>
      <c r="U319" s="17">
        <v>0.19896944090348201</v>
      </c>
      <c r="V319" s="17">
        <v>0.24609644948868101</v>
      </c>
      <c r="W319" s="17">
        <v>0.19919846830334101</v>
      </c>
      <c r="X319" s="17">
        <v>0.213117093992436</v>
      </c>
      <c r="Y319" s="17">
        <v>0.23081052716332101</v>
      </c>
      <c r="Z319" s="17">
        <v>0.209581920557422</v>
      </c>
      <c r="AA319" s="17">
        <v>0.2062626228935</v>
      </c>
      <c r="AB319" s="17">
        <v>0.22466380519367199</v>
      </c>
      <c r="AC319" s="17">
        <v>0.17860590471177901</v>
      </c>
      <c r="AD319" s="17">
        <v>0.177147769562957</v>
      </c>
      <c r="AE319" s="17"/>
      <c r="AF319" s="17">
        <v>0.21873967723972801</v>
      </c>
      <c r="AG319" s="17">
        <v>0.16907315386930399</v>
      </c>
      <c r="AH319" s="17">
        <v>0.28363921096983102</v>
      </c>
      <c r="AI319" s="17"/>
      <c r="AJ319" s="17">
        <v>0.16666853671680401</v>
      </c>
      <c r="AK319" s="17">
        <v>0.18414581401298999</v>
      </c>
      <c r="AL319" s="17">
        <v>0.16234667146227599</v>
      </c>
      <c r="AM319" s="17">
        <v>0.36776227335551798</v>
      </c>
      <c r="AN319" s="17">
        <v>0.33852268570550598</v>
      </c>
      <c r="AO319" s="17"/>
      <c r="AP319" s="17">
        <v>0.128852297582496</v>
      </c>
      <c r="AQ319" s="17">
        <v>0.182000121413742</v>
      </c>
      <c r="AR319" s="17">
        <v>0.163890907541204</v>
      </c>
      <c r="AS319" s="17">
        <v>0.22214374110360099</v>
      </c>
      <c r="AT319" s="17">
        <v>0.37558925206777299</v>
      </c>
      <c r="AU319" s="17"/>
      <c r="AV319" s="17">
        <v>0.27637027581147899</v>
      </c>
      <c r="AW319" s="17">
        <v>0.21903706648155699</v>
      </c>
      <c r="AX319" s="17">
        <v>0.13788171038878599</v>
      </c>
      <c r="AY319" s="17">
        <v>9.3004125232627397E-2</v>
      </c>
      <c r="AZ319" s="17">
        <v>0.120299339095853</v>
      </c>
    </row>
    <row r="320" spans="2:52">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2:52">
      <c r="B321" s="6" t="s">
        <v>149</v>
      </c>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2:52">
      <c r="B322" s="24" t="s">
        <v>15</v>
      </c>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2:52">
      <c r="B323" t="s">
        <v>150</v>
      </c>
      <c r="C323" s="17">
        <v>0.56390068281293704</v>
      </c>
      <c r="D323" s="17">
        <v>0.53359133583509899</v>
      </c>
      <c r="E323" s="17">
        <v>0.59338580998061996</v>
      </c>
      <c r="F323" s="17"/>
      <c r="G323" s="17">
        <v>0.51361612672335899</v>
      </c>
      <c r="H323" s="17">
        <v>0.53262225625247295</v>
      </c>
      <c r="I323" s="17">
        <v>0.53863686920474496</v>
      </c>
      <c r="J323" s="17">
        <v>0.56322766012253001</v>
      </c>
      <c r="K323" s="17">
        <v>0.59191395204251296</v>
      </c>
      <c r="L323" s="17">
        <v>0.62519442156771299</v>
      </c>
      <c r="M323" s="17"/>
      <c r="N323" s="17">
        <v>0.56356940017107005</v>
      </c>
      <c r="O323" s="17">
        <v>0.55657128540937895</v>
      </c>
      <c r="P323" s="17">
        <v>0.55863087984126503</v>
      </c>
      <c r="Q323" s="17">
        <v>0.57527127217013296</v>
      </c>
      <c r="R323" s="17"/>
      <c r="S323" s="17">
        <v>0.48420861140250898</v>
      </c>
      <c r="T323" s="17">
        <v>0.58965240096492599</v>
      </c>
      <c r="U323" s="17">
        <v>0.59940626169307798</v>
      </c>
      <c r="V323" s="17">
        <v>0.54269650586692897</v>
      </c>
      <c r="W323" s="17">
        <v>0.56630924036388897</v>
      </c>
      <c r="X323" s="17">
        <v>0.56396473125184499</v>
      </c>
      <c r="Y323" s="17">
        <v>0.52281719656833103</v>
      </c>
      <c r="Z323" s="17">
        <v>0.51148652549076001</v>
      </c>
      <c r="AA323" s="17">
        <v>0.60370355088942096</v>
      </c>
      <c r="AB323" s="17">
        <v>0.59653151502843504</v>
      </c>
      <c r="AC323" s="17">
        <v>0.56764973655115103</v>
      </c>
      <c r="AD323" s="17">
        <v>0.716679373790022</v>
      </c>
      <c r="AE323" s="17"/>
      <c r="AF323" s="17">
        <v>0.53777652514403995</v>
      </c>
      <c r="AG323" s="17">
        <v>0.60557778735752799</v>
      </c>
      <c r="AH323" s="17">
        <v>0.51546373851400895</v>
      </c>
      <c r="AI323" s="17"/>
      <c r="AJ323" s="17">
        <v>0.509493111175498</v>
      </c>
      <c r="AK323" s="17">
        <v>0.61339310749856402</v>
      </c>
      <c r="AL323" s="17">
        <v>0.60946753934054898</v>
      </c>
      <c r="AM323" s="17">
        <v>0.61171306870044395</v>
      </c>
      <c r="AN323" s="17">
        <v>0.52527974492958196</v>
      </c>
      <c r="AO323" s="17"/>
      <c r="AP323" s="17">
        <v>0.47851485957005102</v>
      </c>
      <c r="AQ323" s="17">
        <v>0.62983381728090204</v>
      </c>
      <c r="AR323" s="17">
        <v>0.62246242061740198</v>
      </c>
      <c r="AS323" s="17">
        <v>0.49505180672514199</v>
      </c>
      <c r="AT323" s="17">
        <v>0.50538838612699899</v>
      </c>
      <c r="AU323" s="17"/>
      <c r="AV323" s="17">
        <v>0.57056041811307701</v>
      </c>
      <c r="AW323" s="17">
        <v>0.566190273639534</v>
      </c>
      <c r="AX323" s="17">
        <v>0.56125771293923099</v>
      </c>
      <c r="AY323" s="17">
        <v>0.55217697472823402</v>
      </c>
      <c r="AZ323" s="17">
        <v>0.56385571757845998</v>
      </c>
    </row>
    <row r="324" spans="2:52">
      <c r="B324" t="s">
        <v>151</v>
      </c>
      <c r="C324" s="17">
        <v>0.31137075562091998</v>
      </c>
      <c r="D324" s="17">
        <v>0.31710823354754297</v>
      </c>
      <c r="E324" s="17">
        <v>0.30609292558930801</v>
      </c>
      <c r="F324" s="17"/>
      <c r="G324" s="17">
        <v>0.31551644132122703</v>
      </c>
      <c r="H324" s="17">
        <v>0.31664421939651299</v>
      </c>
      <c r="I324" s="17">
        <v>0.31891535619931399</v>
      </c>
      <c r="J324" s="17">
        <v>0.32874466864833901</v>
      </c>
      <c r="K324" s="17">
        <v>0.309110422686174</v>
      </c>
      <c r="L324" s="17">
        <v>0.28556622225400402</v>
      </c>
      <c r="M324" s="17"/>
      <c r="N324" s="17">
        <v>0.32585982888117099</v>
      </c>
      <c r="O324" s="17">
        <v>0.31616437063563302</v>
      </c>
      <c r="P324" s="17">
        <v>0.309961146903319</v>
      </c>
      <c r="Q324" s="17">
        <v>0.29280187784596101</v>
      </c>
      <c r="R324" s="17"/>
      <c r="S324" s="17">
        <v>0.33665047513156698</v>
      </c>
      <c r="T324" s="17">
        <v>0.30951431265593699</v>
      </c>
      <c r="U324" s="17">
        <v>0.28594467282653602</v>
      </c>
      <c r="V324" s="17">
        <v>0.322110889037591</v>
      </c>
      <c r="W324" s="17">
        <v>0.29635611955948199</v>
      </c>
      <c r="X324" s="17">
        <v>0.30224866669158801</v>
      </c>
      <c r="Y324" s="17">
        <v>0.36464555464724102</v>
      </c>
      <c r="Z324" s="17">
        <v>0.359559685578484</v>
      </c>
      <c r="AA324" s="17">
        <v>0.29279846411262</v>
      </c>
      <c r="AB324" s="17">
        <v>0.29314423124503602</v>
      </c>
      <c r="AC324" s="17">
        <v>0.31592944751489199</v>
      </c>
      <c r="AD324" s="17">
        <v>0.20828757578706</v>
      </c>
      <c r="AE324" s="17"/>
      <c r="AF324" s="17">
        <v>0.310445241607124</v>
      </c>
      <c r="AG324" s="17">
        <v>0.31055035643477202</v>
      </c>
      <c r="AH324" s="17">
        <v>0.312805721143532</v>
      </c>
      <c r="AI324" s="17"/>
      <c r="AJ324" s="17">
        <v>0.34500697771322097</v>
      </c>
      <c r="AK324" s="17">
        <v>0.28088063701913302</v>
      </c>
      <c r="AL324" s="17">
        <v>0.32524201240408301</v>
      </c>
      <c r="AM324" s="17">
        <v>0.14986767450376401</v>
      </c>
      <c r="AN324" s="17">
        <v>0.32988070668876002</v>
      </c>
      <c r="AO324" s="17"/>
      <c r="AP324" s="17">
        <v>0.36336909651631399</v>
      </c>
      <c r="AQ324" s="17">
        <v>0.28675737292688303</v>
      </c>
      <c r="AR324" s="17">
        <v>0.31188659541291802</v>
      </c>
      <c r="AS324" s="17">
        <v>0.31862788997041402</v>
      </c>
      <c r="AT324" s="17">
        <v>0.33701693390428999</v>
      </c>
      <c r="AU324" s="17"/>
      <c r="AV324" s="17">
        <v>0.29129549373054398</v>
      </c>
      <c r="AW324" s="17">
        <v>0.32733611097033399</v>
      </c>
      <c r="AX324" s="17">
        <v>0.32950413555449698</v>
      </c>
      <c r="AY324" s="17">
        <v>0.30196451209401498</v>
      </c>
      <c r="AZ324" s="17">
        <v>0.25655136869659201</v>
      </c>
    </row>
    <row r="325" spans="2:52">
      <c r="B325" t="s">
        <v>152</v>
      </c>
      <c r="C325" s="17">
        <v>7.9591309299833393E-2</v>
      </c>
      <c r="D325" s="17">
        <v>9.6764120728626807E-2</v>
      </c>
      <c r="E325" s="17">
        <v>6.3340214769545294E-2</v>
      </c>
      <c r="F325" s="17"/>
      <c r="G325" s="17">
        <v>0.114042475521946</v>
      </c>
      <c r="H325" s="17">
        <v>7.4947218170038299E-2</v>
      </c>
      <c r="I325" s="17">
        <v>9.7670067578431094E-2</v>
      </c>
      <c r="J325" s="17">
        <v>5.4718382982333398E-2</v>
      </c>
      <c r="K325" s="17">
        <v>7.01895900148541E-2</v>
      </c>
      <c r="L325" s="17">
        <v>7.2252710815426405E-2</v>
      </c>
      <c r="M325" s="17"/>
      <c r="N325" s="17">
        <v>7.2810823180682896E-2</v>
      </c>
      <c r="O325" s="17">
        <v>8.3584596800779898E-2</v>
      </c>
      <c r="P325" s="17">
        <v>9.1594695844760599E-2</v>
      </c>
      <c r="Q325" s="17">
        <v>7.3138122675317094E-2</v>
      </c>
      <c r="R325" s="17"/>
      <c r="S325" s="17">
        <v>0.12446215306316</v>
      </c>
      <c r="T325" s="17">
        <v>7.0986641589682001E-2</v>
      </c>
      <c r="U325" s="17">
        <v>7.5643903029900594E-2</v>
      </c>
      <c r="V325" s="17">
        <v>7.5650369604462406E-2</v>
      </c>
      <c r="W325" s="17">
        <v>9.2546785348377694E-2</v>
      </c>
      <c r="X325" s="17">
        <v>7.6312011208817296E-2</v>
      </c>
      <c r="Y325" s="17">
        <v>5.5170864323967998E-2</v>
      </c>
      <c r="Z325" s="17">
        <v>8.2965317229248298E-2</v>
      </c>
      <c r="AA325" s="17">
        <v>6.5949401547659506E-2</v>
      </c>
      <c r="AB325" s="17">
        <v>6.9437428322421599E-2</v>
      </c>
      <c r="AC325" s="17">
        <v>7.5715455801270107E-2</v>
      </c>
      <c r="AD325" s="17">
        <v>5.7008466284406797E-2</v>
      </c>
      <c r="AE325" s="17"/>
      <c r="AF325" s="17">
        <v>0.102960651436951</v>
      </c>
      <c r="AG325" s="17">
        <v>5.7207125268882497E-2</v>
      </c>
      <c r="AH325" s="17">
        <v>9.9010294111089303E-2</v>
      </c>
      <c r="AI325" s="17"/>
      <c r="AJ325" s="17">
        <v>0.10332407745941399</v>
      </c>
      <c r="AK325" s="17">
        <v>6.8598349382908805E-2</v>
      </c>
      <c r="AL325" s="17">
        <v>4.7683270092422701E-2</v>
      </c>
      <c r="AM325" s="17">
        <v>0.1504815751752</v>
      </c>
      <c r="AN325" s="17">
        <v>6.3141749536245503E-2</v>
      </c>
      <c r="AO325" s="17"/>
      <c r="AP325" s="17">
        <v>0.11275042439906</v>
      </c>
      <c r="AQ325" s="17">
        <v>6.0592906028632203E-2</v>
      </c>
      <c r="AR325" s="17">
        <v>3.81945527741809E-2</v>
      </c>
      <c r="AS325" s="17">
        <v>0.13411081966018301</v>
      </c>
      <c r="AT325" s="17">
        <v>6.7693227038747597E-2</v>
      </c>
      <c r="AU325" s="17"/>
      <c r="AV325" s="17">
        <v>9.3205380664588403E-2</v>
      </c>
      <c r="AW325" s="17">
        <v>7.0605970381746597E-2</v>
      </c>
      <c r="AX325" s="17">
        <v>7.2378682170832695E-2</v>
      </c>
      <c r="AY325" s="17">
        <v>9.7220956966968503E-2</v>
      </c>
      <c r="AZ325" s="17">
        <v>9.7363027921019599E-2</v>
      </c>
    </row>
    <row r="326" spans="2:52">
      <c r="B326" t="s">
        <v>153</v>
      </c>
      <c r="C326" s="17">
        <v>1.7397624273062198E-2</v>
      </c>
      <c r="D326" s="17">
        <v>2.53758220682474E-2</v>
      </c>
      <c r="E326" s="17">
        <v>9.7245682418748407E-3</v>
      </c>
      <c r="F326" s="17"/>
      <c r="G326" s="17">
        <v>2.5012187802787599E-2</v>
      </c>
      <c r="H326" s="17">
        <v>2.7861919702948101E-2</v>
      </c>
      <c r="I326" s="17">
        <v>2.0061965996011701E-2</v>
      </c>
      <c r="J326" s="17">
        <v>1.2785657379929099E-2</v>
      </c>
      <c r="K326" s="17">
        <v>1.24396577677581E-2</v>
      </c>
      <c r="L326" s="17">
        <v>8.6983714719819603E-3</v>
      </c>
      <c r="M326" s="17"/>
      <c r="N326" s="17">
        <v>2.20322522921765E-2</v>
      </c>
      <c r="O326" s="17">
        <v>1.71783483758212E-2</v>
      </c>
      <c r="P326" s="17">
        <v>1.7042093176784401E-2</v>
      </c>
      <c r="Q326" s="17">
        <v>1.31362298430188E-2</v>
      </c>
      <c r="R326" s="17"/>
      <c r="S326" s="17">
        <v>2.0950140331020901E-2</v>
      </c>
      <c r="T326" s="17">
        <v>1.18843206658796E-2</v>
      </c>
      <c r="U326" s="17">
        <v>1.7099882799015802E-2</v>
      </c>
      <c r="V326" s="17">
        <v>2.2100931121904699E-2</v>
      </c>
      <c r="W326" s="17">
        <v>1.9905040432098502E-2</v>
      </c>
      <c r="X326" s="17">
        <v>1.9489681262656398E-2</v>
      </c>
      <c r="Y326" s="17">
        <v>2.0303482492981601E-2</v>
      </c>
      <c r="Z326" s="17">
        <v>2.23786948507173E-2</v>
      </c>
      <c r="AA326" s="17">
        <v>1.9622925956742299E-2</v>
      </c>
      <c r="AB326" s="17">
        <v>1.3846224511189E-2</v>
      </c>
      <c r="AC326" s="17">
        <v>9.8199581559950608E-3</v>
      </c>
      <c r="AD326" s="17">
        <v>0</v>
      </c>
      <c r="AE326" s="17"/>
      <c r="AF326" s="17">
        <v>2.4455018081765999E-2</v>
      </c>
      <c r="AG326" s="17">
        <v>1.1819964030045999E-2</v>
      </c>
      <c r="AH326" s="17">
        <v>1.7377428646177698E-2</v>
      </c>
      <c r="AI326" s="17"/>
      <c r="AJ326" s="17">
        <v>2.15543264601828E-2</v>
      </c>
      <c r="AK326" s="17">
        <v>2.06874554110737E-2</v>
      </c>
      <c r="AL326" s="17">
        <v>6.2380108809168E-3</v>
      </c>
      <c r="AM326" s="17">
        <v>2.13376831759313E-2</v>
      </c>
      <c r="AN326" s="17">
        <v>1.6564881280938599E-2</v>
      </c>
      <c r="AO326" s="17"/>
      <c r="AP326" s="17">
        <v>2.89051385106621E-2</v>
      </c>
      <c r="AQ326" s="17">
        <v>1.0117121408930301E-2</v>
      </c>
      <c r="AR326" s="17">
        <v>1.6930052025851499E-2</v>
      </c>
      <c r="AS326" s="17">
        <v>2.8130224416298699E-2</v>
      </c>
      <c r="AT326" s="17">
        <v>8.2959735409323908E-3</v>
      </c>
      <c r="AU326" s="17"/>
      <c r="AV326" s="17">
        <v>1.3038992833438101E-2</v>
      </c>
      <c r="AW326" s="17">
        <v>1.04220076966237E-2</v>
      </c>
      <c r="AX326" s="17">
        <v>2.03279327002392E-2</v>
      </c>
      <c r="AY326" s="17">
        <v>2.8589687168615301E-2</v>
      </c>
      <c r="AZ326" s="17">
        <v>3.3044176349362998E-2</v>
      </c>
    </row>
    <row r="327" spans="2:52">
      <c r="B327" t="s">
        <v>154</v>
      </c>
      <c r="C327" s="17">
        <v>8.1395554331806907E-3</v>
      </c>
      <c r="D327" s="17">
        <v>8.9529130671700905E-3</v>
      </c>
      <c r="E327" s="17">
        <v>7.3973216393462696E-3</v>
      </c>
      <c r="F327" s="17"/>
      <c r="G327" s="17">
        <v>7.9776926982174697E-3</v>
      </c>
      <c r="H327" s="17">
        <v>1.72677384309835E-2</v>
      </c>
      <c r="I327" s="17">
        <v>4.2204687437016799E-3</v>
      </c>
      <c r="J327" s="17">
        <v>8.2388188178940704E-3</v>
      </c>
      <c r="K327" s="17">
        <v>8.0044562294042006E-3</v>
      </c>
      <c r="L327" s="17">
        <v>4.0023255988042997E-3</v>
      </c>
      <c r="M327" s="17"/>
      <c r="N327" s="17">
        <v>5.2583226031235903E-3</v>
      </c>
      <c r="O327" s="17">
        <v>7.7324330621266497E-3</v>
      </c>
      <c r="P327" s="17">
        <v>1.09412661567762E-2</v>
      </c>
      <c r="Q327" s="17">
        <v>9.3064721156653606E-3</v>
      </c>
      <c r="R327" s="17"/>
      <c r="S327" s="17">
        <v>6.7095288929438701E-3</v>
      </c>
      <c r="T327" s="17">
        <v>5.4726625291613403E-3</v>
      </c>
      <c r="U327" s="17">
        <v>3.6136277971377199E-3</v>
      </c>
      <c r="V327" s="17">
        <v>8.4744283417005697E-3</v>
      </c>
      <c r="W327" s="17">
        <v>9.4680391844316307E-3</v>
      </c>
      <c r="X327" s="17">
        <v>1.24985133892856E-2</v>
      </c>
      <c r="Y327" s="17">
        <v>3.4596091837395702E-3</v>
      </c>
      <c r="Z327" s="17">
        <v>6.6617322546530496E-3</v>
      </c>
      <c r="AA327" s="17">
        <v>5.6086998018152001E-3</v>
      </c>
      <c r="AB327" s="17">
        <v>1.94281923653658E-2</v>
      </c>
      <c r="AC327" s="17">
        <v>9.4057478413400401E-3</v>
      </c>
      <c r="AD327" s="17">
        <v>9.0122920692553201E-3</v>
      </c>
      <c r="AE327" s="17"/>
      <c r="AF327" s="17">
        <v>8.6042512907548007E-3</v>
      </c>
      <c r="AG327" s="17">
        <v>4.3217815593301996E-3</v>
      </c>
      <c r="AH327" s="17">
        <v>1.45991727429892E-2</v>
      </c>
      <c r="AI327" s="17"/>
      <c r="AJ327" s="17">
        <v>1.02998397898216E-2</v>
      </c>
      <c r="AK327" s="17">
        <v>3.4253573469222101E-3</v>
      </c>
      <c r="AL327" s="17">
        <v>0</v>
      </c>
      <c r="AM327" s="17">
        <v>1.9504717192771501E-2</v>
      </c>
      <c r="AN327" s="17">
        <v>1.5954321578653799E-2</v>
      </c>
      <c r="AO327" s="17"/>
      <c r="AP327" s="17">
        <v>9.3933735405179394E-3</v>
      </c>
      <c r="AQ327" s="17">
        <v>2.85342029948119E-3</v>
      </c>
      <c r="AR327" s="17">
        <v>4.0622092252669498E-3</v>
      </c>
      <c r="AS327" s="17">
        <v>1.57576644049073E-2</v>
      </c>
      <c r="AT327" s="17">
        <v>1.03060916092009E-2</v>
      </c>
      <c r="AU327" s="17"/>
      <c r="AV327" s="17">
        <v>3.0370927871436202E-3</v>
      </c>
      <c r="AW327" s="17">
        <v>8.5273969188451298E-3</v>
      </c>
      <c r="AX327" s="17">
        <v>4.5342244272120399E-3</v>
      </c>
      <c r="AY327" s="17">
        <v>1.6406253813891599E-2</v>
      </c>
      <c r="AZ327" s="17">
        <v>1.80085045424342E-2</v>
      </c>
    </row>
    <row r="328" spans="2:52">
      <c r="B328" t="s">
        <v>107</v>
      </c>
      <c r="C328" s="17">
        <v>1.9600072560066201E-2</v>
      </c>
      <c r="D328" s="17">
        <v>1.8207574753312999E-2</v>
      </c>
      <c r="E328" s="17">
        <v>2.0059159779305599E-2</v>
      </c>
      <c r="F328" s="17"/>
      <c r="G328" s="17">
        <v>2.3835075932463201E-2</v>
      </c>
      <c r="H328" s="17">
        <v>3.0656648047043902E-2</v>
      </c>
      <c r="I328" s="17">
        <v>2.04952722777972E-2</v>
      </c>
      <c r="J328" s="17">
        <v>3.2284812048974203E-2</v>
      </c>
      <c r="K328" s="17">
        <v>8.3419212592961908E-3</v>
      </c>
      <c r="L328" s="17">
        <v>4.28594829207001E-3</v>
      </c>
      <c r="M328" s="17"/>
      <c r="N328" s="17">
        <v>1.04693728717758E-2</v>
      </c>
      <c r="O328" s="17">
        <v>1.87689657162604E-2</v>
      </c>
      <c r="P328" s="17">
        <v>1.18299180770957E-2</v>
      </c>
      <c r="Q328" s="17">
        <v>3.6346025349905102E-2</v>
      </c>
      <c r="R328" s="17"/>
      <c r="S328" s="17">
        <v>2.70190911787998E-2</v>
      </c>
      <c r="T328" s="17">
        <v>1.2489661594413099E-2</v>
      </c>
      <c r="U328" s="17">
        <v>1.8291651854331799E-2</v>
      </c>
      <c r="V328" s="17">
        <v>2.8966876027411999E-2</v>
      </c>
      <c r="W328" s="17">
        <v>1.54147751117214E-2</v>
      </c>
      <c r="X328" s="17">
        <v>2.5486396195808499E-2</v>
      </c>
      <c r="Y328" s="17">
        <v>3.3603292783738997E-2</v>
      </c>
      <c r="Z328" s="17">
        <v>1.6948044596137201E-2</v>
      </c>
      <c r="AA328" s="17">
        <v>1.23169576917417E-2</v>
      </c>
      <c r="AB328" s="17">
        <v>7.6124085275518097E-3</v>
      </c>
      <c r="AC328" s="17">
        <v>2.1479654135350801E-2</v>
      </c>
      <c r="AD328" s="17">
        <v>9.0122920692553201E-3</v>
      </c>
      <c r="AE328" s="17"/>
      <c r="AF328" s="17">
        <v>1.5758312439364298E-2</v>
      </c>
      <c r="AG328" s="17">
        <v>1.05229853494411E-2</v>
      </c>
      <c r="AH328" s="17">
        <v>4.0743644842203199E-2</v>
      </c>
      <c r="AI328" s="17"/>
      <c r="AJ328" s="17">
        <v>1.03216674018632E-2</v>
      </c>
      <c r="AK328" s="17">
        <v>1.3015093341398999E-2</v>
      </c>
      <c r="AL328" s="17">
        <v>1.1369167282028501E-2</v>
      </c>
      <c r="AM328" s="17">
        <v>4.7095281251889401E-2</v>
      </c>
      <c r="AN328" s="17">
        <v>4.9178595985820202E-2</v>
      </c>
      <c r="AO328" s="17"/>
      <c r="AP328" s="17">
        <v>7.0671074633943502E-3</v>
      </c>
      <c r="AQ328" s="17">
        <v>9.8453620551711193E-3</v>
      </c>
      <c r="AR328" s="17">
        <v>6.46416994438089E-3</v>
      </c>
      <c r="AS328" s="17">
        <v>8.3215948230550701E-3</v>
      </c>
      <c r="AT328" s="17">
        <v>7.1299387779830595E-2</v>
      </c>
      <c r="AU328" s="17"/>
      <c r="AV328" s="17">
        <v>2.8862621871208301E-2</v>
      </c>
      <c r="AW328" s="17">
        <v>1.6918240392915999E-2</v>
      </c>
      <c r="AX328" s="17">
        <v>1.1997312207988E-2</v>
      </c>
      <c r="AY328" s="17">
        <v>3.6416152282753101E-3</v>
      </c>
      <c r="AZ328" s="17">
        <v>3.11772049121312E-2</v>
      </c>
    </row>
    <row r="329" spans="2:52">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2:52">
      <c r="B330" s="6" t="s">
        <v>155</v>
      </c>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2:52">
      <c r="B331" s="24" t="s">
        <v>15</v>
      </c>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2:52">
      <c r="B332" t="s">
        <v>150</v>
      </c>
      <c r="C332" s="17">
        <v>0.56334282963292204</v>
      </c>
      <c r="D332" s="17">
        <v>0.52478958708142598</v>
      </c>
      <c r="E332" s="17">
        <v>0.60025168040822197</v>
      </c>
      <c r="F332" s="17"/>
      <c r="G332" s="17">
        <v>0.60660771630829002</v>
      </c>
      <c r="H332" s="17">
        <v>0.58701031221825195</v>
      </c>
      <c r="I332" s="17">
        <v>0.59403491871671399</v>
      </c>
      <c r="J332" s="17">
        <v>0.57179752943879603</v>
      </c>
      <c r="K332" s="17">
        <v>0.58113297284519705</v>
      </c>
      <c r="L332" s="17">
        <v>0.47143159722580402</v>
      </c>
      <c r="M332" s="17"/>
      <c r="N332" s="17">
        <v>0.48769753246393999</v>
      </c>
      <c r="O332" s="17">
        <v>0.58411399643191897</v>
      </c>
      <c r="P332" s="17">
        <v>0.58441725129252897</v>
      </c>
      <c r="Q332" s="17">
        <v>0.60377356789219605</v>
      </c>
      <c r="R332" s="17"/>
      <c r="S332" s="17">
        <v>0.57375253701527296</v>
      </c>
      <c r="T332" s="17">
        <v>0.55122210132153204</v>
      </c>
      <c r="U332" s="17">
        <v>0.49524679059494903</v>
      </c>
      <c r="V332" s="17">
        <v>0.55203605384190202</v>
      </c>
      <c r="W332" s="17">
        <v>0.54918326611478596</v>
      </c>
      <c r="X332" s="17">
        <v>0.55411547012835505</v>
      </c>
      <c r="Y332" s="17">
        <v>0.54997917645099004</v>
      </c>
      <c r="Z332" s="17">
        <v>0.55166910563664795</v>
      </c>
      <c r="AA332" s="17">
        <v>0.61691313706125395</v>
      </c>
      <c r="AB332" s="17">
        <v>0.52801361842724603</v>
      </c>
      <c r="AC332" s="17">
        <v>0.60480785056245201</v>
      </c>
      <c r="AD332" s="17">
        <v>0.73517020193901195</v>
      </c>
      <c r="AE332" s="17"/>
      <c r="AF332" s="17">
        <v>0.535572937092748</v>
      </c>
      <c r="AG332" s="17">
        <v>0.572016985357654</v>
      </c>
      <c r="AH332" s="17">
        <v>0.56093137180325903</v>
      </c>
      <c r="AI332" s="17"/>
      <c r="AJ332" s="17">
        <v>0.52109792708053504</v>
      </c>
      <c r="AK332" s="17">
        <v>0.61541112265653397</v>
      </c>
      <c r="AL332" s="17">
        <v>0.46615456657580601</v>
      </c>
      <c r="AM332" s="17">
        <v>0.48597930595151401</v>
      </c>
      <c r="AN332" s="17">
        <v>0.58259417756917398</v>
      </c>
      <c r="AO332" s="17"/>
      <c r="AP332" s="17">
        <v>0.46769029286480102</v>
      </c>
      <c r="AQ332" s="17">
        <v>0.61807386300854805</v>
      </c>
      <c r="AR332" s="17">
        <v>0.56745719099551795</v>
      </c>
      <c r="AS332" s="17">
        <v>0.582523503076812</v>
      </c>
      <c r="AT332" s="17">
        <v>0.484674001430562</v>
      </c>
      <c r="AU332" s="17"/>
      <c r="AV332" s="17">
        <v>0.58345118918630801</v>
      </c>
      <c r="AW332" s="17">
        <v>0.55306237895631905</v>
      </c>
      <c r="AX332" s="17">
        <v>0.55702952305411102</v>
      </c>
      <c r="AY332" s="17">
        <v>0.54195114613289297</v>
      </c>
      <c r="AZ332" s="17">
        <v>0.56096325774857603</v>
      </c>
    </row>
    <row r="333" spans="2:52">
      <c r="B333" t="s">
        <v>151</v>
      </c>
      <c r="C333" s="17">
        <v>0.31728780491234698</v>
      </c>
      <c r="D333" s="17">
        <v>0.339835220264256</v>
      </c>
      <c r="E333" s="17">
        <v>0.29626410449152502</v>
      </c>
      <c r="F333" s="17"/>
      <c r="G333" s="17">
        <v>0.26015726015324703</v>
      </c>
      <c r="H333" s="17">
        <v>0.27565117836465403</v>
      </c>
      <c r="I333" s="17">
        <v>0.28085385521008799</v>
      </c>
      <c r="J333" s="17">
        <v>0.307644313917597</v>
      </c>
      <c r="K333" s="17">
        <v>0.31696108700000403</v>
      </c>
      <c r="L333" s="17">
        <v>0.42700388463785099</v>
      </c>
      <c r="M333" s="17"/>
      <c r="N333" s="17">
        <v>0.38337232864486898</v>
      </c>
      <c r="O333" s="17">
        <v>0.31419119072511298</v>
      </c>
      <c r="P333" s="17">
        <v>0.29987878892395498</v>
      </c>
      <c r="Q333" s="17">
        <v>0.26522240656912099</v>
      </c>
      <c r="R333" s="17"/>
      <c r="S333" s="17">
        <v>0.31330918407449698</v>
      </c>
      <c r="T333" s="17">
        <v>0.33404092301208499</v>
      </c>
      <c r="U333" s="17">
        <v>0.35131643555445202</v>
      </c>
      <c r="V333" s="17">
        <v>0.32063296636946098</v>
      </c>
      <c r="W333" s="17">
        <v>0.333432260613024</v>
      </c>
      <c r="X333" s="17">
        <v>0.32774765900396402</v>
      </c>
      <c r="Y333" s="17">
        <v>0.32163297006903202</v>
      </c>
      <c r="Z333" s="17">
        <v>0.32071439238736599</v>
      </c>
      <c r="AA333" s="17">
        <v>0.28266904493528</v>
      </c>
      <c r="AB333" s="17">
        <v>0.328810568639539</v>
      </c>
      <c r="AC333" s="17">
        <v>0.31043893197324002</v>
      </c>
      <c r="AD333" s="17">
        <v>0.18105747593122401</v>
      </c>
      <c r="AE333" s="17"/>
      <c r="AF333" s="17">
        <v>0.33298280839014799</v>
      </c>
      <c r="AG333" s="17">
        <v>0.33425350599555498</v>
      </c>
      <c r="AH333" s="17">
        <v>0.27675782309034402</v>
      </c>
      <c r="AI333" s="17"/>
      <c r="AJ333" s="17">
        <v>0.36007468082286898</v>
      </c>
      <c r="AK333" s="17">
        <v>0.28887682046764401</v>
      </c>
      <c r="AL333" s="17">
        <v>0.41143723474475202</v>
      </c>
      <c r="AM333" s="17">
        <v>0.366893897173869</v>
      </c>
      <c r="AN333" s="17">
        <v>0.26805205209849098</v>
      </c>
      <c r="AO333" s="17"/>
      <c r="AP333" s="17">
        <v>0.39269393498361799</v>
      </c>
      <c r="AQ333" s="17">
        <v>0.296741335161741</v>
      </c>
      <c r="AR333" s="17">
        <v>0.31387989887585799</v>
      </c>
      <c r="AS333" s="17">
        <v>0.29490471749372899</v>
      </c>
      <c r="AT333" s="17">
        <v>0.35366756175619801</v>
      </c>
      <c r="AU333" s="17"/>
      <c r="AV333" s="17">
        <v>0.29489135285392498</v>
      </c>
      <c r="AW333" s="17">
        <v>0.32910492538464498</v>
      </c>
      <c r="AX333" s="17">
        <v>0.33879134329337302</v>
      </c>
      <c r="AY333" s="17">
        <v>0.32251053391331003</v>
      </c>
      <c r="AZ333" s="17">
        <v>0.34157989382765702</v>
      </c>
    </row>
    <row r="334" spans="2:52">
      <c r="B334" t="s">
        <v>152</v>
      </c>
      <c r="C334" s="17">
        <v>7.8429458028624693E-2</v>
      </c>
      <c r="D334" s="17">
        <v>9.30885851863721E-2</v>
      </c>
      <c r="E334" s="17">
        <v>6.4623059541670705E-2</v>
      </c>
      <c r="F334" s="17"/>
      <c r="G334" s="17">
        <v>8.7439072313251306E-2</v>
      </c>
      <c r="H334" s="17">
        <v>7.2586911914899396E-2</v>
      </c>
      <c r="I334" s="17">
        <v>7.1281525871166707E-2</v>
      </c>
      <c r="J334" s="17">
        <v>7.7366598110732696E-2</v>
      </c>
      <c r="K334" s="17">
        <v>7.4274357478836803E-2</v>
      </c>
      <c r="L334" s="17">
        <v>8.6682648995818998E-2</v>
      </c>
      <c r="M334" s="17"/>
      <c r="N334" s="17">
        <v>0.102255446807197</v>
      </c>
      <c r="O334" s="17">
        <v>6.1566185824467899E-2</v>
      </c>
      <c r="P334" s="17">
        <v>7.2840942564213598E-2</v>
      </c>
      <c r="Q334" s="17">
        <v>7.60683970113296E-2</v>
      </c>
      <c r="R334" s="17"/>
      <c r="S334" s="17">
        <v>6.1293622351489802E-2</v>
      </c>
      <c r="T334" s="17">
        <v>8.7093039873977707E-2</v>
      </c>
      <c r="U334" s="17">
        <v>8.6676916921143599E-2</v>
      </c>
      <c r="V334" s="17">
        <v>9.0041545812639595E-2</v>
      </c>
      <c r="W334" s="17">
        <v>8.6649340060031804E-2</v>
      </c>
      <c r="X334" s="17">
        <v>7.5731539931836594E-2</v>
      </c>
      <c r="Y334" s="17">
        <v>8.7691307849538894E-2</v>
      </c>
      <c r="Z334" s="17">
        <v>0.10045337719601399</v>
      </c>
      <c r="AA334" s="17">
        <v>6.7650347221835994E-2</v>
      </c>
      <c r="AB334" s="17">
        <v>8.8367467035790306E-2</v>
      </c>
      <c r="AC334" s="17">
        <v>4.4131219897874101E-2</v>
      </c>
      <c r="AD334" s="17">
        <v>6.5747737991252997E-2</v>
      </c>
      <c r="AE334" s="17"/>
      <c r="AF334" s="17">
        <v>8.9195760856032799E-2</v>
      </c>
      <c r="AG334" s="17">
        <v>6.8284853062041698E-2</v>
      </c>
      <c r="AH334" s="17">
        <v>8.7327919342543497E-2</v>
      </c>
      <c r="AI334" s="17"/>
      <c r="AJ334" s="17">
        <v>9.0805625254899006E-2</v>
      </c>
      <c r="AK334" s="17">
        <v>6.2945581397528497E-2</v>
      </c>
      <c r="AL334" s="17">
        <v>7.8805166164547899E-2</v>
      </c>
      <c r="AM334" s="17">
        <v>0.107311409388485</v>
      </c>
      <c r="AN334" s="17">
        <v>7.1478122145447701E-2</v>
      </c>
      <c r="AO334" s="17"/>
      <c r="AP334" s="17">
        <v>0.10704175373085099</v>
      </c>
      <c r="AQ334" s="17">
        <v>6.18631959669977E-2</v>
      </c>
      <c r="AR334" s="17">
        <v>7.6723332057837601E-2</v>
      </c>
      <c r="AS334" s="17">
        <v>8.8913350640925107E-2</v>
      </c>
      <c r="AT334" s="17">
        <v>8.8020940614778803E-2</v>
      </c>
      <c r="AU334" s="17"/>
      <c r="AV334" s="17">
        <v>8.0069300046330102E-2</v>
      </c>
      <c r="AW334" s="17">
        <v>8.2026862213092605E-2</v>
      </c>
      <c r="AX334" s="17">
        <v>7.2114418953289697E-2</v>
      </c>
      <c r="AY334" s="17">
        <v>9.7180347448658E-2</v>
      </c>
      <c r="AZ334" s="17">
        <v>7.3928200863239604E-2</v>
      </c>
    </row>
    <row r="335" spans="2:52">
      <c r="B335" t="s">
        <v>153</v>
      </c>
      <c r="C335" s="17">
        <v>1.6601832837834399E-2</v>
      </c>
      <c r="D335" s="17">
        <v>1.94839673514485E-2</v>
      </c>
      <c r="E335" s="17">
        <v>1.3894782162319401E-2</v>
      </c>
      <c r="F335" s="17"/>
      <c r="G335" s="17">
        <v>2.6501183119382099E-2</v>
      </c>
      <c r="H335" s="17">
        <v>1.6317497344844199E-2</v>
      </c>
      <c r="I335" s="17">
        <v>2.2245082753152699E-2</v>
      </c>
      <c r="J335" s="17">
        <v>1.6984230389913001E-2</v>
      </c>
      <c r="K335" s="17">
        <v>1.5944850981054699E-2</v>
      </c>
      <c r="L335" s="17">
        <v>5.7815943723385698E-3</v>
      </c>
      <c r="M335" s="17"/>
      <c r="N335" s="17">
        <v>1.6726008652868E-2</v>
      </c>
      <c r="O335" s="17">
        <v>1.9180297306641499E-2</v>
      </c>
      <c r="P335" s="17">
        <v>1.6294631238306701E-2</v>
      </c>
      <c r="Q335" s="17">
        <v>1.4250950647903301E-2</v>
      </c>
      <c r="R335" s="17"/>
      <c r="S335" s="17">
        <v>2.6148526115501398E-2</v>
      </c>
      <c r="T335" s="17">
        <v>1.7645138433515801E-2</v>
      </c>
      <c r="U335" s="17">
        <v>3.2213500602994397E-2</v>
      </c>
      <c r="V335" s="17">
        <v>7.6049903752446199E-3</v>
      </c>
      <c r="W335" s="17">
        <v>1.74919903411535E-2</v>
      </c>
      <c r="X335" s="17">
        <v>1.0719937701225099E-2</v>
      </c>
      <c r="Y335" s="17">
        <v>9.5427143609913001E-3</v>
      </c>
      <c r="Z335" s="17">
        <v>6.6252420393057001E-3</v>
      </c>
      <c r="AA335" s="17">
        <v>9.3658191333436894E-3</v>
      </c>
      <c r="AB335" s="17">
        <v>2.48252634573006E-2</v>
      </c>
      <c r="AC335" s="17">
        <v>1.8071859483283902E-2</v>
      </c>
      <c r="AD335" s="17">
        <v>0</v>
      </c>
      <c r="AE335" s="17"/>
      <c r="AF335" s="17">
        <v>2.1489448194722299E-2</v>
      </c>
      <c r="AG335" s="17">
        <v>1.4091037632681901E-2</v>
      </c>
      <c r="AH335" s="17">
        <v>1.39322608285743E-2</v>
      </c>
      <c r="AI335" s="17"/>
      <c r="AJ335" s="17">
        <v>1.70442987440548E-2</v>
      </c>
      <c r="AK335" s="17">
        <v>1.7106226343417401E-2</v>
      </c>
      <c r="AL335" s="17">
        <v>2.78661275816563E-2</v>
      </c>
      <c r="AM335" s="17">
        <v>0</v>
      </c>
      <c r="AN335" s="17">
        <v>9.3035913080435108E-3</v>
      </c>
      <c r="AO335" s="17"/>
      <c r="AP335" s="17">
        <v>2.1435497596300299E-2</v>
      </c>
      <c r="AQ335" s="17">
        <v>1.1299920842780999E-2</v>
      </c>
      <c r="AR335" s="17">
        <v>3.11957333754166E-2</v>
      </c>
      <c r="AS335" s="17">
        <v>1.1160747006849299E-2</v>
      </c>
      <c r="AT335" s="17">
        <v>1.0697939359800099E-2</v>
      </c>
      <c r="AU335" s="17"/>
      <c r="AV335" s="17">
        <v>9.4108827376642498E-3</v>
      </c>
      <c r="AW335" s="17">
        <v>1.5945756965959498E-2</v>
      </c>
      <c r="AX335" s="17">
        <v>1.9741632476076101E-2</v>
      </c>
      <c r="AY335" s="17">
        <v>2.3059495664473899E-2</v>
      </c>
      <c r="AZ335" s="17">
        <v>1.09395848065965E-2</v>
      </c>
    </row>
    <row r="336" spans="2:52">
      <c r="B336" t="s">
        <v>154</v>
      </c>
      <c r="C336" s="17">
        <v>5.0940076085364897E-3</v>
      </c>
      <c r="D336" s="17">
        <v>6.5168887186979902E-3</v>
      </c>
      <c r="E336" s="17">
        <v>3.7380638719353302E-3</v>
      </c>
      <c r="F336" s="17"/>
      <c r="G336" s="17">
        <v>4.40503726191509E-3</v>
      </c>
      <c r="H336" s="17">
        <v>1.3508068787443E-2</v>
      </c>
      <c r="I336" s="17">
        <v>3.2030872434089998E-3</v>
      </c>
      <c r="J336" s="17">
        <v>1.22530534917387E-3</v>
      </c>
      <c r="K336" s="17">
        <v>6.3648601088237304E-3</v>
      </c>
      <c r="L336" s="17">
        <v>2.5167376445991898E-3</v>
      </c>
      <c r="M336" s="17"/>
      <c r="N336" s="17">
        <v>2.22143943112408E-3</v>
      </c>
      <c r="O336" s="17">
        <v>2.73462355507934E-3</v>
      </c>
      <c r="P336" s="17">
        <v>8.1910352105060008E-3</v>
      </c>
      <c r="Q336" s="17">
        <v>7.9866111249945193E-3</v>
      </c>
      <c r="R336" s="17"/>
      <c r="S336" s="17">
        <v>1.7783748437135501E-3</v>
      </c>
      <c r="T336" s="17">
        <v>1.7323222991027501E-3</v>
      </c>
      <c r="U336" s="17">
        <v>6.4738729180888596E-3</v>
      </c>
      <c r="V336" s="17">
        <v>5.74371648920815E-3</v>
      </c>
      <c r="W336" s="17">
        <v>3.69238679975647E-3</v>
      </c>
      <c r="X336" s="17">
        <v>6.5556850055873599E-3</v>
      </c>
      <c r="Y336" s="17">
        <v>3.0801858800375498E-3</v>
      </c>
      <c r="Z336" s="17">
        <v>3.4972832325402699E-3</v>
      </c>
      <c r="AA336" s="17">
        <v>6.5973823424803997E-3</v>
      </c>
      <c r="AB336" s="17">
        <v>1.1737805980191101E-2</v>
      </c>
      <c r="AC336" s="17">
        <v>5.9544542950337497E-3</v>
      </c>
      <c r="AD336" s="17">
        <v>9.0122920692553201E-3</v>
      </c>
      <c r="AE336" s="17"/>
      <c r="AF336" s="17">
        <v>7.9599444171484096E-3</v>
      </c>
      <c r="AG336" s="17">
        <v>1.0846885152178401E-3</v>
      </c>
      <c r="AH336" s="17">
        <v>1.05153104173203E-2</v>
      </c>
      <c r="AI336" s="17"/>
      <c r="AJ336" s="17">
        <v>4.2849329616963102E-3</v>
      </c>
      <c r="AK336" s="17">
        <v>3.0812303321552802E-3</v>
      </c>
      <c r="AL336" s="17">
        <v>8.1286915602142695E-3</v>
      </c>
      <c r="AM336" s="17">
        <v>0</v>
      </c>
      <c r="AN336" s="17">
        <v>9.9353572026003503E-3</v>
      </c>
      <c r="AO336" s="17"/>
      <c r="AP336" s="17">
        <v>2.3091034240592099E-3</v>
      </c>
      <c r="AQ336" s="17">
        <v>3.9607589758238002E-3</v>
      </c>
      <c r="AR336" s="17">
        <v>4.4995958013986804E-3</v>
      </c>
      <c r="AS336" s="17">
        <v>9.3025841526573998E-3</v>
      </c>
      <c r="AT336" s="17">
        <v>2.9021613398338502E-3</v>
      </c>
      <c r="AU336" s="17"/>
      <c r="AV336" s="17">
        <v>3.18887883099459E-3</v>
      </c>
      <c r="AW336" s="17">
        <v>2.73139192403711E-3</v>
      </c>
      <c r="AX336" s="17">
        <v>4.8593022912806604E-3</v>
      </c>
      <c r="AY336" s="17">
        <v>7.9694715014441992E-3</v>
      </c>
      <c r="AZ336" s="17">
        <v>0</v>
      </c>
    </row>
    <row r="337" spans="2:52">
      <c r="B337" t="s">
        <v>107</v>
      </c>
      <c r="C337" s="17">
        <v>1.9244066979736001E-2</v>
      </c>
      <c r="D337" s="17">
        <v>1.6285751397799701E-2</v>
      </c>
      <c r="E337" s="17">
        <v>2.12283095243271E-2</v>
      </c>
      <c r="F337" s="17"/>
      <c r="G337" s="17">
        <v>1.4889730843914E-2</v>
      </c>
      <c r="H337" s="17">
        <v>3.4926031369906498E-2</v>
      </c>
      <c r="I337" s="17">
        <v>2.83815302054699E-2</v>
      </c>
      <c r="J337" s="17">
        <v>2.4982022793787601E-2</v>
      </c>
      <c r="K337" s="17">
        <v>5.3218715860832901E-3</v>
      </c>
      <c r="L337" s="17">
        <v>6.5835371235888297E-3</v>
      </c>
      <c r="M337" s="17"/>
      <c r="N337" s="17">
        <v>7.72724400000269E-3</v>
      </c>
      <c r="O337" s="17">
        <v>1.82137061567791E-2</v>
      </c>
      <c r="P337" s="17">
        <v>1.83773507704902E-2</v>
      </c>
      <c r="Q337" s="17">
        <v>3.26980667544556E-2</v>
      </c>
      <c r="R337" s="17"/>
      <c r="S337" s="17">
        <v>2.3717755599525998E-2</v>
      </c>
      <c r="T337" s="17">
        <v>8.2664750597861193E-3</v>
      </c>
      <c r="U337" s="17">
        <v>2.8072483408371599E-2</v>
      </c>
      <c r="V337" s="17">
        <v>2.3940727111544598E-2</v>
      </c>
      <c r="W337" s="17">
        <v>9.5507560712476004E-3</v>
      </c>
      <c r="X337" s="17">
        <v>2.51297082290316E-2</v>
      </c>
      <c r="Y337" s="17">
        <v>2.8073645389409801E-2</v>
      </c>
      <c r="Z337" s="17">
        <v>1.7040599508126301E-2</v>
      </c>
      <c r="AA337" s="17">
        <v>1.6804269305805399E-2</v>
      </c>
      <c r="AB337" s="17">
        <v>1.8245276459932899E-2</v>
      </c>
      <c r="AC337" s="17">
        <v>1.65956837881161E-2</v>
      </c>
      <c r="AD337" s="17">
        <v>9.0122920692553201E-3</v>
      </c>
      <c r="AE337" s="17"/>
      <c r="AF337" s="17">
        <v>1.2799101049199801E-2</v>
      </c>
      <c r="AG337" s="17">
        <v>1.0268929436848999E-2</v>
      </c>
      <c r="AH337" s="17">
        <v>5.0535314517958799E-2</v>
      </c>
      <c r="AI337" s="17"/>
      <c r="AJ337" s="17">
        <v>6.6925351359460204E-3</v>
      </c>
      <c r="AK337" s="17">
        <v>1.2579018802721401E-2</v>
      </c>
      <c r="AL337" s="17">
        <v>7.6082133730236302E-3</v>
      </c>
      <c r="AM337" s="17">
        <v>3.9815387486131497E-2</v>
      </c>
      <c r="AN337" s="17">
        <v>5.8636699676243902E-2</v>
      </c>
      <c r="AO337" s="17"/>
      <c r="AP337" s="17">
        <v>8.82941740037076E-3</v>
      </c>
      <c r="AQ337" s="17">
        <v>8.0609260441079304E-3</v>
      </c>
      <c r="AR337" s="17">
        <v>6.2442488939715903E-3</v>
      </c>
      <c r="AS337" s="17">
        <v>1.31950976290267E-2</v>
      </c>
      <c r="AT337" s="17">
        <v>6.0037395498827098E-2</v>
      </c>
      <c r="AU337" s="17"/>
      <c r="AV337" s="17">
        <v>2.8988396344778199E-2</v>
      </c>
      <c r="AW337" s="17">
        <v>1.71286845559472E-2</v>
      </c>
      <c r="AX337" s="17">
        <v>7.4637799318689104E-3</v>
      </c>
      <c r="AY337" s="17">
        <v>7.3290053392200596E-3</v>
      </c>
      <c r="AZ337" s="17">
        <v>1.25890627539314E-2</v>
      </c>
    </row>
    <row r="338" spans="2:52">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2:52">
      <c r="B339" s="6" t="s">
        <v>156</v>
      </c>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2:52">
      <c r="B340" s="24" t="s">
        <v>15</v>
      </c>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2:52">
      <c r="B341" t="s">
        <v>150</v>
      </c>
      <c r="C341" s="17">
        <v>0.24851082680940501</v>
      </c>
      <c r="D341" s="17">
        <v>0.24491578592779101</v>
      </c>
      <c r="E341" s="17">
        <v>0.25064426850051802</v>
      </c>
      <c r="F341" s="17"/>
      <c r="G341" s="17">
        <v>0.27142093506276699</v>
      </c>
      <c r="H341" s="17">
        <v>0.23229686049387099</v>
      </c>
      <c r="I341" s="17">
        <v>0.22255699749419799</v>
      </c>
      <c r="J341" s="17">
        <v>0.22798963086457399</v>
      </c>
      <c r="K341" s="17">
        <v>0.30836407695252599</v>
      </c>
      <c r="L341" s="17">
        <v>0.244139151874424</v>
      </c>
      <c r="M341" s="17"/>
      <c r="N341" s="17">
        <v>0.286665535649609</v>
      </c>
      <c r="O341" s="17">
        <v>0.24790705047269199</v>
      </c>
      <c r="P341" s="17">
        <v>0.22073512083841601</v>
      </c>
      <c r="Q341" s="17">
        <v>0.230362680814691</v>
      </c>
      <c r="R341" s="17"/>
      <c r="S341" s="17">
        <v>0.238738784599028</v>
      </c>
      <c r="T341" s="17">
        <v>0.26617670058991799</v>
      </c>
      <c r="U341" s="17">
        <v>0.27999780344849101</v>
      </c>
      <c r="V341" s="17">
        <v>0.22537633905611101</v>
      </c>
      <c r="W341" s="17">
        <v>0.249670270901963</v>
      </c>
      <c r="X341" s="17">
        <v>0.23406069881782601</v>
      </c>
      <c r="Y341" s="17">
        <v>0.21238823274067101</v>
      </c>
      <c r="Z341" s="17">
        <v>0.19954838930094601</v>
      </c>
      <c r="AA341" s="17">
        <v>0.244049786176877</v>
      </c>
      <c r="AB341" s="17">
        <v>0.28477924597569998</v>
      </c>
      <c r="AC341" s="17">
        <v>0.28160383348902701</v>
      </c>
      <c r="AD341" s="17">
        <v>0.25766163957601901</v>
      </c>
      <c r="AE341" s="17"/>
      <c r="AF341" s="17">
        <v>0.18599615567630701</v>
      </c>
      <c r="AG341" s="17">
        <v>0.31051082344446201</v>
      </c>
      <c r="AH341" s="17">
        <v>0.21112396368324099</v>
      </c>
      <c r="AI341" s="17"/>
      <c r="AJ341" s="17">
        <v>0.179830514651179</v>
      </c>
      <c r="AK341" s="17">
        <v>0.31119061486152499</v>
      </c>
      <c r="AL341" s="17">
        <v>0.34379300665676099</v>
      </c>
      <c r="AM341" s="17">
        <v>0.17650270862327699</v>
      </c>
      <c r="AN341" s="17">
        <v>0.191579256267738</v>
      </c>
      <c r="AO341" s="17"/>
      <c r="AP341" s="17">
        <v>0.195670923714405</v>
      </c>
      <c r="AQ341" s="17">
        <v>0.29944307689742</v>
      </c>
      <c r="AR341" s="17">
        <v>0.34999863492616101</v>
      </c>
      <c r="AS341" s="17">
        <v>0.114912204599029</v>
      </c>
      <c r="AT341" s="17">
        <v>0.16765735095380899</v>
      </c>
      <c r="AU341" s="17"/>
      <c r="AV341" s="17">
        <v>0.198578075338909</v>
      </c>
      <c r="AW341" s="17">
        <v>0.245709290031661</v>
      </c>
      <c r="AX341" s="17">
        <v>0.27810569233055998</v>
      </c>
      <c r="AY341" s="17">
        <v>0.31585379104425598</v>
      </c>
      <c r="AZ341" s="17">
        <v>0.37286133974033697</v>
      </c>
    </row>
    <row r="342" spans="2:52">
      <c r="B342" t="s">
        <v>151</v>
      </c>
      <c r="C342" s="17">
        <v>0.324297440137788</v>
      </c>
      <c r="D342" s="17">
        <v>0.31371088368544903</v>
      </c>
      <c r="E342" s="17">
        <v>0.334752417670313</v>
      </c>
      <c r="F342" s="17"/>
      <c r="G342" s="17">
        <v>0.35928847524238899</v>
      </c>
      <c r="H342" s="17">
        <v>0.37366249244508198</v>
      </c>
      <c r="I342" s="17">
        <v>0.32890587669011101</v>
      </c>
      <c r="J342" s="17">
        <v>0.29065006832592</v>
      </c>
      <c r="K342" s="17">
        <v>0.277176387307979</v>
      </c>
      <c r="L342" s="17">
        <v>0.31595739173529702</v>
      </c>
      <c r="M342" s="17"/>
      <c r="N342" s="17">
        <v>0.34201138317180002</v>
      </c>
      <c r="O342" s="17">
        <v>0.330534670043865</v>
      </c>
      <c r="P342" s="17">
        <v>0.32011420044224598</v>
      </c>
      <c r="Q342" s="17">
        <v>0.30329751456781701</v>
      </c>
      <c r="R342" s="17"/>
      <c r="S342" s="17">
        <v>0.386761782055982</v>
      </c>
      <c r="T342" s="17">
        <v>0.31942923925092997</v>
      </c>
      <c r="U342" s="17">
        <v>0.305915955589811</v>
      </c>
      <c r="V342" s="17">
        <v>0.31381154131851802</v>
      </c>
      <c r="W342" s="17">
        <v>0.30931609570788599</v>
      </c>
      <c r="X342" s="17">
        <v>0.33845901221782299</v>
      </c>
      <c r="Y342" s="17">
        <v>0.33130425972293198</v>
      </c>
      <c r="Z342" s="17">
        <v>0.31341264004281</v>
      </c>
      <c r="AA342" s="17">
        <v>0.298688907822665</v>
      </c>
      <c r="AB342" s="17">
        <v>0.30669854261007201</v>
      </c>
      <c r="AC342" s="17">
        <v>0.27432938125507</v>
      </c>
      <c r="AD342" s="17">
        <v>0.35264928977324</v>
      </c>
      <c r="AE342" s="17"/>
      <c r="AF342" s="17">
        <v>0.28471340330105899</v>
      </c>
      <c r="AG342" s="17">
        <v>0.35892046879739797</v>
      </c>
      <c r="AH342" s="17">
        <v>0.28490562477541698</v>
      </c>
      <c r="AI342" s="17"/>
      <c r="AJ342" s="17">
        <v>0.31841000083798399</v>
      </c>
      <c r="AK342" s="17">
        <v>0.314037024255585</v>
      </c>
      <c r="AL342" s="17">
        <v>0.39192719815299198</v>
      </c>
      <c r="AM342" s="17">
        <v>0.258474003456165</v>
      </c>
      <c r="AN342" s="17">
        <v>0.31426657503859201</v>
      </c>
      <c r="AO342" s="17"/>
      <c r="AP342" s="17">
        <v>0.333417336364426</v>
      </c>
      <c r="AQ342" s="17">
        <v>0.34349673759709598</v>
      </c>
      <c r="AR342" s="17">
        <v>0.36652295063081097</v>
      </c>
      <c r="AS342" s="17">
        <v>0.219004070152851</v>
      </c>
      <c r="AT342" s="17">
        <v>0.36233730546447701</v>
      </c>
      <c r="AU342" s="17"/>
      <c r="AV342" s="17">
        <v>0.29318857740598903</v>
      </c>
      <c r="AW342" s="17">
        <v>0.32955391251976401</v>
      </c>
      <c r="AX342" s="17">
        <v>0.35733462804516097</v>
      </c>
      <c r="AY342" s="17">
        <v>0.39089683545440002</v>
      </c>
      <c r="AZ342" s="17">
        <v>0.305991851000952</v>
      </c>
    </row>
    <row r="343" spans="2:52">
      <c r="B343" t="s">
        <v>152</v>
      </c>
      <c r="C343" s="17">
        <v>0.24642562494348599</v>
      </c>
      <c r="D343" s="17">
        <v>0.24150518351234199</v>
      </c>
      <c r="E343" s="17">
        <v>0.252356654721133</v>
      </c>
      <c r="F343" s="17"/>
      <c r="G343" s="17">
        <v>0.23747935755489699</v>
      </c>
      <c r="H343" s="17">
        <v>0.22152335212438101</v>
      </c>
      <c r="I343" s="17">
        <v>0.264441180147924</v>
      </c>
      <c r="J343" s="17">
        <v>0.250244945915853</v>
      </c>
      <c r="K343" s="17">
        <v>0.23774428585084501</v>
      </c>
      <c r="L343" s="17">
        <v>0.260741164804554</v>
      </c>
      <c r="M343" s="17"/>
      <c r="N343" s="17">
        <v>0.24386238806881499</v>
      </c>
      <c r="O343" s="17">
        <v>0.23712651982388</v>
      </c>
      <c r="P343" s="17">
        <v>0.25655633781473502</v>
      </c>
      <c r="Q343" s="17">
        <v>0.25182608037950099</v>
      </c>
      <c r="R343" s="17"/>
      <c r="S343" s="17">
        <v>0.22924738151572999</v>
      </c>
      <c r="T343" s="17">
        <v>0.231883961061637</v>
      </c>
      <c r="U343" s="17">
        <v>0.22256736175398301</v>
      </c>
      <c r="V343" s="17">
        <v>0.26208898099736799</v>
      </c>
      <c r="W343" s="17">
        <v>0.28751921191237201</v>
      </c>
      <c r="X343" s="17">
        <v>0.229865664197243</v>
      </c>
      <c r="Y343" s="17">
        <v>0.23835171980153699</v>
      </c>
      <c r="Z343" s="17">
        <v>0.30017402006187599</v>
      </c>
      <c r="AA343" s="17">
        <v>0.30000489143682701</v>
      </c>
      <c r="AB343" s="17">
        <v>0.233968230450283</v>
      </c>
      <c r="AC343" s="17">
        <v>0.20653953091431901</v>
      </c>
      <c r="AD343" s="17">
        <v>0.21728019999371101</v>
      </c>
      <c r="AE343" s="17"/>
      <c r="AF343" s="17">
        <v>0.26996628312091903</v>
      </c>
      <c r="AG343" s="17">
        <v>0.22223023241911699</v>
      </c>
      <c r="AH343" s="17">
        <v>0.26455110238463903</v>
      </c>
      <c r="AI343" s="17"/>
      <c r="AJ343" s="17">
        <v>0.28246944207939001</v>
      </c>
      <c r="AK343" s="17">
        <v>0.24446787405466999</v>
      </c>
      <c r="AL343" s="17">
        <v>0.169684762458436</v>
      </c>
      <c r="AM343" s="17">
        <v>0.23499645463372101</v>
      </c>
      <c r="AN343" s="17">
        <v>0.236847939592644</v>
      </c>
      <c r="AO343" s="17"/>
      <c r="AP343" s="17">
        <v>0.30755738910021202</v>
      </c>
      <c r="AQ343" s="17">
        <v>0.234590865786313</v>
      </c>
      <c r="AR343" s="17">
        <v>0.190180305975201</v>
      </c>
      <c r="AS343" s="17">
        <v>0.26591866859201302</v>
      </c>
      <c r="AT343" s="17">
        <v>0.251681894256857</v>
      </c>
      <c r="AU343" s="17"/>
      <c r="AV343" s="17">
        <v>0.26489193818871698</v>
      </c>
      <c r="AW343" s="17">
        <v>0.242209786460304</v>
      </c>
      <c r="AX343" s="17">
        <v>0.23152438562821001</v>
      </c>
      <c r="AY343" s="17">
        <v>0.19719821711938201</v>
      </c>
      <c r="AZ343" s="17">
        <v>0.18245192910653699</v>
      </c>
    </row>
    <row r="344" spans="2:52">
      <c r="B344" t="s">
        <v>153</v>
      </c>
      <c r="C344" s="17">
        <v>8.8800836813392903E-2</v>
      </c>
      <c r="D344" s="17">
        <v>9.4501383983874906E-2</v>
      </c>
      <c r="E344" s="17">
        <v>8.3798371092881796E-2</v>
      </c>
      <c r="F344" s="17"/>
      <c r="G344" s="17">
        <v>7.4610633027617598E-2</v>
      </c>
      <c r="H344" s="17">
        <v>8.2167580781950605E-2</v>
      </c>
      <c r="I344" s="17">
        <v>8.4000611506422698E-2</v>
      </c>
      <c r="J344" s="17">
        <v>0.11835052472758401</v>
      </c>
      <c r="K344" s="17">
        <v>8.8119498836696897E-2</v>
      </c>
      <c r="L344" s="17">
        <v>8.4016116793103196E-2</v>
      </c>
      <c r="M344" s="17"/>
      <c r="N344" s="17">
        <v>7.0339693222767494E-2</v>
      </c>
      <c r="O344" s="17">
        <v>9.3308573998663796E-2</v>
      </c>
      <c r="P344" s="17">
        <v>0.10522340082137401</v>
      </c>
      <c r="Q344" s="17">
        <v>8.9721567285815401E-2</v>
      </c>
      <c r="R344" s="17"/>
      <c r="S344" s="17">
        <v>6.7755450615896398E-2</v>
      </c>
      <c r="T344" s="17">
        <v>9.4999672731388096E-2</v>
      </c>
      <c r="U344" s="17">
        <v>0.115572962826609</v>
      </c>
      <c r="V344" s="17">
        <v>9.7854376368479101E-2</v>
      </c>
      <c r="W344" s="17">
        <v>8.1430573817665705E-2</v>
      </c>
      <c r="X344" s="17">
        <v>9.2902920089625196E-2</v>
      </c>
      <c r="Y344" s="17">
        <v>0.101025169577311</v>
      </c>
      <c r="Z344" s="17">
        <v>9.3537399538976898E-2</v>
      </c>
      <c r="AA344" s="17">
        <v>7.4746361949474094E-2</v>
      </c>
      <c r="AB344" s="17">
        <v>9.1399027119683396E-2</v>
      </c>
      <c r="AC344" s="17">
        <v>8.4727246124985695E-2</v>
      </c>
      <c r="AD344" s="17">
        <v>7.8100672397175303E-2</v>
      </c>
      <c r="AE344" s="17"/>
      <c r="AF344" s="17">
        <v>0.12199535724681</v>
      </c>
      <c r="AG344" s="17">
        <v>6.62264437087524E-2</v>
      </c>
      <c r="AH344" s="17">
        <v>0.100297663415889</v>
      </c>
      <c r="AI344" s="17"/>
      <c r="AJ344" s="17">
        <v>0.1146303956781</v>
      </c>
      <c r="AK344" s="17">
        <v>8.1032527767118598E-2</v>
      </c>
      <c r="AL344" s="17">
        <v>5.7309752673324797E-2</v>
      </c>
      <c r="AM344" s="17">
        <v>6.2656260953059498E-2</v>
      </c>
      <c r="AN344" s="17">
        <v>9.5359302032249002E-2</v>
      </c>
      <c r="AO344" s="17"/>
      <c r="AP344" s="17">
        <v>9.4732724645312502E-2</v>
      </c>
      <c r="AQ344" s="17">
        <v>7.5584867298114602E-2</v>
      </c>
      <c r="AR344" s="17">
        <v>6.9077146566383404E-2</v>
      </c>
      <c r="AS344" s="17">
        <v>0.16750871605856199</v>
      </c>
      <c r="AT344" s="17">
        <v>8.1750531145358102E-2</v>
      </c>
      <c r="AU344" s="17"/>
      <c r="AV344" s="17">
        <v>0.12112790752404801</v>
      </c>
      <c r="AW344" s="17">
        <v>7.9988081891486304E-2</v>
      </c>
      <c r="AX344" s="17">
        <v>7.1887942909531502E-2</v>
      </c>
      <c r="AY344" s="17">
        <v>5.9725808721578899E-2</v>
      </c>
      <c r="AZ344" s="17">
        <v>2.87192599890722E-2</v>
      </c>
    </row>
    <row r="345" spans="2:52">
      <c r="B345" t="s">
        <v>154</v>
      </c>
      <c r="C345" s="17">
        <v>6.4494847220381096E-2</v>
      </c>
      <c r="D345" s="17">
        <v>8.0823465220381294E-2</v>
      </c>
      <c r="E345" s="17">
        <v>4.8972335255785801E-2</v>
      </c>
      <c r="F345" s="17"/>
      <c r="G345" s="17">
        <v>2.57548731980646E-2</v>
      </c>
      <c r="H345" s="17">
        <v>4.6461506678095003E-2</v>
      </c>
      <c r="I345" s="17">
        <v>6.6979278270224707E-2</v>
      </c>
      <c r="J345" s="17">
        <v>7.59997801098031E-2</v>
      </c>
      <c r="K345" s="17">
        <v>7.3871294121377995E-2</v>
      </c>
      <c r="L345" s="17">
        <v>8.7310184671907695E-2</v>
      </c>
      <c r="M345" s="17"/>
      <c r="N345" s="17">
        <v>4.4239705651722902E-2</v>
      </c>
      <c r="O345" s="17">
        <v>7.1565865431296893E-2</v>
      </c>
      <c r="P345" s="17">
        <v>7.60399815136302E-2</v>
      </c>
      <c r="Q345" s="17">
        <v>6.8655305988069501E-2</v>
      </c>
      <c r="R345" s="17"/>
      <c r="S345" s="17">
        <v>4.4417627974464399E-2</v>
      </c>
      <c r="T345" s="17">
        <v>6.4191330101182498E-2</v>
      </c>
      <c r="U345" s="17">
        <v>4.4152951875694797E-2</v>
      </c>
      <c r="V345" s="17">
        <v>7.37480555629874E-2</v>
      </c>
      <c r="W345" s="17">
        <v>4.9568274388742201E-2</v>
      </c>
      <c r="X345" s="17">
        <v>7.1038768908243705E-2</v>
      </c>
      <c r="Y345" s="17">
        <v>8.3164776808837507E-2</v>
      </c>
      <c r="Z345" s="17">
        <v>6.3646302483888695E-2</v>
      </c>
      <c r="AA345" s="17">
        <v>5.94177911136465E-2</v>
      </c>
      <c r="AB345" s="17">
        <v>6.7536390233328594E-2</v>
      </c>
      <c r="AC345" s="17">
        <v>0.121378535704133</v>
      </c>
      <c r="AD345" s="17">
        <v>6.7212599218500896E-2</v>
      </c>
      <c r="AE345" s="17"/>
      <c r="AF345" s="17">
        <v>0.116439874201008</v>
      </c>
      <c r="AG345" s="17">
        <v>2.9172592256209402E-2</v>
      </c>
      <c r="AH345" s="17">
        <v>7.1299780915878602E-2</v>
      </c>
      <c r="AI345" s="17"/>
      <c r="AJ345" s="17">
        <v>9.1644507415586704E-2</v>
      </c>
      <c r="AK345" s="17">
        <v>3.2648727719491497E-2</v>
      </c>
      <c r="AL345" s="17">
        <v>2.2332975533138601E-2</v>
      </c>
      <c r="AM345" s="17">
        <v>0.227555184847646</v>
      </c>
      <c r="AN345" s="17">
        <v>8.8770213192792005E-2</v>
      </c>
      <c r="AO345" s="17"/>
      <c r="AP345" s="17">
        <v>5.8399128725671302E-2</v>
      </c>
      <c r="AQ345" s="17">
        <v>3.5114173219266E-2</v>
      </c>
      <c r="AR345" s="17">
        <v>1.44728623655168E-2</v>
      </c>
      <c r="AS345" s="17">
        <v>0.20921967921094101</v>
      </c>
      <c r="AT345" s="17">
        <v>4.8654781846861297E-2</v>
      </c>
      <c r="AU345" s="17"/>
      <c r="AV345" s="17">
        <v>7.7945991841970402E-2</v>
      </c>
      <c r="AW345" s="17">
        <v>7.9053355332291797E-2</v>
      </c>
      <c r="AX345" s="17">
        <v>4.8712142489407403E-2</v>
      </c>
      <c r="AY345" s="17">
        <v>2.33286627782892E-2</v>
      </c>
      <c r="AZ345" s="17">
        <v>8.7247185891840495E-2</v>
      </c>
    </row>
    <row r="346" spans="2:52">
      <c r="B346" t="s">
        <v>107</v>
      </c>
      <c r="C346" s="17">
        <v>2.7470424075546899E-2</v>
      </c>
      <c r="D346" s="17">
        <v>2.45432976701613E-2</v>
      </c>
      <c r="E346" s="17">
        <v>2.9475952759367902E-2</v>
      </c>
      <c r="F346" s="17"/>
      <c r="G346" s="17">
        <v>3.1445725914265102E-2</v>
      </c>
      <c r="H346" s="17">
        <v>4.3888207476620603E-2</v>
      </c>
      <c r="I346" s="17">
        <v>3.3116055891119399E-2</v>
      </c>
      <c r="J346" s="17">
        <v>3.6765050056265E-2</v>
      </c>
      <c r="K346" s="17">
        <v>1.4724456930575201E-2</v>
      </c>
      <c r="L346" s="17">
        <v>7.8359901207136207E-3</v>
      </c>
      <c r="M346" s="17"/>
      <c r="N346" s="17">
        <v>1.2881294235286099E-2</v>
      </c>
      <c r="O346" s="17">
        <v>1.9557320229602101E-2</v>
      </c>
      <c r="P346" s="17">
        <v>2.13309585695984E-2</v>
      </c>
      <c r="Q346" s="17">
        <v>5.6136850964105998E-2</v>
      </c>
      <c r="R346" s="17"/>
      <c r="S346" s="17">
        <v>3.3078973238899398E-2</v>
      </c>
      <c r="T346" s="17">
        <v>2.3319096264943901E-2</v>
      </c>
      <c r="U346" s="17">
        <v>3.1792964505410901E-2</v>
      </c>
      <c r="V346" s="17">
        <v>2.7120706696536101E-2</v>
      </c>
      <c r="W346" s="17">
        <v>2.2495573271371101E-2</v>
      </c>
      <c r="X346" s="17">
        <v>3.3672935769239E-2</v>
      </c>
      <c r="Y346" s="17">
        <v>3.3765841348711398E-2</v>
      </c>
      <c r="Z346" s="17">
        <v>2.9681248571502498E-2</v>
      </c>
      <c r="AA346" s="17">
        <v>2.3092261500511201E-2</v>
      </c>
      <c r="AB346" s="17">
        <v>1.5618563610933301E-2</v>
      </c>
      <c r="AC346" s="17">
        <v>3.1421472512464597E-2</v>
      </c>
      <c r="AD346" s="17">
        <v>2.7095599041353401E-2</v>
      </c>
      <c r="AE346" s="17"/>
      <c r="AF346" s="17">
        <v>2.0888926453896599E-2</v>
      </c>
      <c r="AG346" s="17">
        <v>1.2939439374061701E-2</v>
      </c>
      <c r="AH346" s="17">
        <v>6.7821864824934602E-2</v>
      </c>
      <c r="AI346" s="17"/>
      <c r="AJ346" s="17">
        <v>1.3015139337759499E-2</v>
      </c>
      <c r="AK346" s="17">
        <v>1.6623231341609899E-2</v>
      </c>
      <c r="AL346" s="17">
        <v>1.49523045253478E-2</v>
      </c>
      <c r="AM346" s="17">
        <v>3.9815387486131497E-2</v>
      </c>
      <c r="AN346" s="17">
        <v>7.3176713875984095E-2</v>
      </c>
      <c r="AO346" s="17"/>
      <c r="AP346" s="17">
        <v>1.0222497449972799E-2</v>
      </c>
      <c r="AQ346" s="17">
        <v>1.17702792017904E-2</v>
      </c>
      <c r="AR346" s="17">
        <v>9.7480995359275607E-3</v>
      </c>
      <c r="AS346" s="17">
        <v>2.3436661386604E-2</v>
      </c>
      <c r="AT346" s="17">
        <v>8.7918136332637703E-2</v>
      </c>
      <c r="AU346" s="17"/>
      <c r="AV346" s="17">
        <v>4.4267509700366803E-2</v>
      </c>
      <c r="AW346" s="17">
        <v>2.3485573764492999E-2</v>
      </c>
      <c r="AX346" s="17">
        <v>1.24352085971303E-2</v>
      </c>
      <c r="AY346" s="17">
        <v>1.29966848820937E-2</v>
      </c>
      <c r="AZ346" s="17">
        <v>2.2728434271261599E-2</v>
      </c>
    </row>
    <row r="347" spans="2:52">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2:52">
      <c r="B348" s="6" t="s">
        <v>157</v>
      </c>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2:52">
      <c r="B349" s="24" t="s">
        <v>15</v>
      </c>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2:52">
      <c r="B350" t="s">
        <v>150</v>
      </c>
      <c r="C350" s="17">
        <v>0.11121497307632799</v>
      </c>
      <c r="D350" s="17">
        <v>0.12493527247017</v>
      </c>
      <c r="E350" s="17">
        <v>9.7808970490217195E-2</v>
      </c>
      <c r="F350" s="17"/>
      <c r="G350" s="17">
        <v>0.122006393047545</v>
      </c>
      <c r="H350" s="17">
        <v>0.12226100699341499</v>
      </c>
      <c r="I350" s="17">
        <v>0.12023665185731799</v>
      </c>
      <c r="J350" s="17">
        <v>9.4434780143345998E-2</v>
      </c>
      <c r="K350" s="17">
        <v>0.11246019955346399</v>
      </c>
      <c r="L350" s="17">
        <v>0.10046753012701901</v>
      </c>
      <c r="M350" s="17"/>
      <c r="N350" s="17">
        <v>0.128309008074976</v>
      </c>
      <c r="O350" s="17">
        <v>9.1921025778417001E-2</v>
      </c>
      <c r="P350" s="17">
        <v>0.124721126715688</v>
      </c>
      <c r="Q350" s="17">
        <v>9.9313222888941302E-2</v>
      </c>
      <c r="R350" s="17"/>
      <c r="S350" s="17">
        <v>0.12587105445785199</v>
      </c>
      <c r="T350" s="17">
        <v>0.11376198853468</v>
      </c>
      <c r="U350" s="17">
        <v>9.28496695605419E-2</v>
      </c>
      <c r="V350" s="17">
        <v>0.10123288209072399</v>
      </c>
      <c r="W350" s="17">
        <v>7.4056056554215294E-2</v>
      </c>
      <c r="X350" s="17">
        <v>0.122517539177578</v>
      </c>
      <c r="Y350" s="17">
        <v>8.5959747018467203E-2</v>
      </c>
      <c r="Z350" s="17">
        <v>9.75672336147346E-2</v>
      </c>
      <c r="AA350" s="17">
        <v>0.139678020219383</v>
      </c>
      <c r="AB350" s="17">
        <v>0.113781427379954</v>
      </c>
      <c r="AC350" s="17">
        <v>0.10156278118156301</v>
      </c>
      <c r="AD350" s="17">
        <v>0.15306943223429501</v>
      </c>
      <c r="AE350" s="17"/>
      <c r="AF350" s="17">
        <v>0.10176650772425901</v>
      </c>
      <c r="AG350" s="17">
        <v>0.122352637099961</v>
      </c>
      <c r="AH350" s="17">
        <v>0.10839253026679301</v>
      </c>
      <c r="AI350" s="17"/>
      <c r="AJ350" s="17">
        <v>0.111772266742954</v>
      </c>
      <c r="AK350" s="17">
        <v>0.13620923847740099</v>
      </c>
      <c r="AL350" s="17">
        <v>7.6763084313307098E-2</v>
      </c>
      <c r="AM350" s="17">
        <v>0.13006413630834299</v>
      </c>
      <c r="AN350" s="17">
        <v>0.1074202420661</v>
      </c>
      <c r="AO350" s="17"/>
      <c r="AP350" s="17">
        <v>0.128497227351764</v>
      </c>
      <c r="AQ350" s="17">
        <v>0.13328848420991901</v>
      </c>
      <c r="AR350" s="17">
        <v>0.12485843896762699</v>
      </c>
      <c r="AS350" s="17">
        <v>9.1744987457640398E-2</v>
      </c>
      <c r="AT350" s="17">
        <v>4.9241582740762402E-2</v>
      </c>
      <c r="AU350" s="17"/>
      <c r="AV350" s="17">
        <v>0.111335375375228</v>
      </c>
      <c r="AW350" s="17">
        <v>7.9086336680416397E-2</v>
      </c>
      <c r="AX350" s="17">
        <v>0.12308378959961599</v>
      </c>
      <c r="AY350" s="17">
        <v>0.13042160151687601</v>
      </c>
      <c r="AZ350" s="17">
        <v>0.22714738379139701</v>
      </c>
    </row>
    <row r="351" spans="2:52">
      <c r="B351" t="s">
        <v>151</v>
      </c>
      <c r="C351" s="17">
        <v>0.35173960427204898</v>
      </c>
      <c r="D351" s="17">
        <v>0.38542890528276202</v>
      </c>
      <c r="E351" s="17">
        <v>0.32064287273776398</v>
      </c>
      <c r="F351" s="17"/>
      <c r="G351" s="17">
        <v>0.30915970018508498</v>
      </c>
      <c r="H351" s="17">
        <v>0.36839937705831199</v>
      </c>
      <c r="I351" s="17">
        <v>0.33836425393643399</v>
      </c>
      <c r="J351" s="17">
        <v>0.36740640675743003</v>
      </c>
      <c r="K351" s="17">
        <v>0.32225902444517002</v>
      </c>
      <c r="L351" s="17">
        <v>0.38443067456698798</v>
      </c>
      <c r="M351" s="17"/>
      <c r="N351" s="17">
        <v>0.40460874467554098</v>
      </c>
      <c r="O351" s="17">
        <v>0.35375842124865797</v>
      </c>
      <c r="P351" s="17">
        <v>0.33517772800731799</v>
      </c>
      <c r="Q351" s="17">
        <v>0.309308734997918</v>
      </c>
      <c r="R351" s="17"/>
      <c r="S351" s="17">
        <v>0.36916475957240702</v>
      </c>
      <c r="T351" s="17">
        <v>0.32253592382651503</v>
      </c>
      <c r="U351" s="17">
        <v>0.31908860598057798</v>
      </c>
      <c r="V351" s="17">
        <v>0.35359540152123398</v>
      </c>
      <c r="W351" s="17">
        <v>0.33527034933393801</v>
      </c>
      <c r="X351" s="17">
        <v>0.31351546381863998</v>
      </c>
      <c r="Y351" s="17">
        <v>0.39972453785553502</v>
      </c>
      <c r="Z351" s="17">
        <v>0.40198845644818498</v>
      </c>
      <c r="AA351" s="17">
        <v>0.35514176522132501</v>
      </c>
      <c r="AB351" s="17">
        <v>0.35289907875315701</v>
      </c>
      <c r="AC351" s="17">
        <v>0.44620142394654699</v>
      </c>
      <c r="AD351" s="17">
        <v>0.26322692577904899</v>
      </c>
      <c r="AE351" s="17"/>
      <c r="AF351" s="17">
        <v>0.34051999567859698</v>
      </c>
      <c r="AG351" s="17">
        <v>0.39143580214587997</v>
      </c>
      <c r="AH351" s="17">
        <v>0.30230333411126198</v>
      </c>
      <c r="AI351" s="17"/>
      <c r="AJ351" s="17">
        <v>0.36257348104727</v>
      </c>
      <c r="AK351" s="17">
        <v>0.37960345602275802</v>
      </c>
      <c r="AL351" s="17">
        <v>0.40707399428701502</v>
      </c>
      <c r="AM351" s="17">
        <v>0.21221506335868001</v>
      </c>
      <c r="AN351" s="17">
        <v>0.27593742503499402</v>
      </c>
      <c r="AO351" s="17"/>
      <c r="AP351" s="17">
        <v>0.38934717167133698</v>
      </c>
      <c r="AQ351" s="17">
        <v>0.38416692580359302</v>
      </c>
      <c r="AR351" s="17">
        <v>0.38316749249829002</v>
      </c>
      <c r="AS351" s="17">
        <v>0.28984644993195202</v>
      </c>
      <c r="AT351" s="17">
        <v>0.296867925481063</v>
      </c>
      <c r="AU351" s="17"/>
      <c r="AV351" s="17">
        <v>0.32052567082928901</v>
      </c>
      <c r="AW351" s="17">
        <v>0.35474613909531799</v>
      </c>
      <c r="AX351" s="17">
        <v>0.36337348764730998</v>
      </c>
      <c r="AY351" s="17">
        <v>0.44376477107155599</v>
      </c>
      <c r="AZ351" s="17">
        <v>0.42733534294988401</v>
      </c>
    </row>
    <row r="352" spans="2:52">
      <c r="B352" t="s">
        <v>152</v>
      </c>
      <c r="C352" s="17">
        <v>0.38268329318685801</v>
      </c>
      <c r="D352" s="17">
        <v>0.35466715111894698</v>
      </c>
      <c r="E352" s="17">
        <v>0.40932114758604499</v>
      </c>
      <c r="F352" s="17"/>
      <c r="G352" s="17">
        <v>0.41143377194313102</v>
      </c>
      <c r="H352" s="17">
        <v>0.34249997462552001</v>
      </c>
      <c r="I352" s="17">
        <v>0.37117162772740397</v>
      </c>
      <c r="J352" s="17">
        <v>0.35191361740865201</v>
      </c>
      <c r="K352" s="17">
        <v>0.42401127209705303</v>
      </c>
      <c r="L352" s="17">
        <v>0.40298027581770302</v>
      </c>
      <c r="M352" s="17"/>
      <c r="N352" s="17">
        <v>0.35694554311528898</v>
      </c>
      <c r="O352" s="17">
        <v>0.40217646361604997</v>
      </c>
      <c r="P352" s="17">
        <v>0.386965383351146</v>
      </c>
      <c r="Q352" s="17">
        <v>0.38698718732718201</v>
      </c>
      <c r="R352" s="17"/>
      <c r="S352" s="17">
        <v>0.35014798705713301</v>
      </c>
      <c r="T352" s="17">
        <v>0.40460705324285701</v>
      </c>
      <c r="U352" s="17">
        <v>0.40072850457422998</v>
      </c>
      <c r="V352" s="17">
        <v>0.388114291198284</v>
      </c>
      <c r="W352" s="17">
        <v>0.43755042124518301</v>
      </c>
      <c r="X352" s="17">
        <v>0.40574095221773598</v>
      </c>
      <c r="Y352" s="17">
        <v>0.364287555730825</v>
      </c>
      <c r="Z352" s="17">
        <v>0.39313999767529201</v>
      </c>
      <c r="AA352" s="17">
        <v>0.35743867658372502</v>
      </c>
      <c r="AB352" s="17">
        <v>0.39188827456833403</v>
      </c>
      <c r="AC352" s="17">
        <v>0.30119124969245498</v>
      </c>
      <c r="AD352" s="17">
        <v>0.41378104912678598</v>
      </c>
      <c r="AE352" s="17"/>
      <c r="AF352" s="17">
        <v>0.39201813331744401</v>
      </c>
      <c r="AG352" s="17">
        <v>0.37186258303942399</v>
      </c>
      <c r="AH352" s="17">
        <v>0.37109093708895802</v>
      </c>
      <c r="AI352" s="17"/>
      <c r="AJ352" s="17">
        <v>0.40400514835437801</v>
      </c>
      <c r="AK352" s="17">
        <v>0.34039493731328802</v>
      </c>
      <c r="AL352" s="17">
        <v>0.41905056908171801</v>
      </c>
      <c r="AM352" s="17">
        <v>0.31789634133125699</v>
      </c>
      <c r="AN352" s="17">
        <v>0.37642090927198302</v>
      </c>
      <c r="AO352" s="17"/>
      <c r="AP352" s="17">
        <v>0.384951911268608</v>
      </c>
      <c r="AQ352" s="17">
        <v>0.35322687328478403</v>
      </c>
      <c r="AR352" s="17">
        <v>0.35676668912677101</v>
      </c>
      <c r="AS352" s="17">
        <v>0.42934759451930798</v>
      </c>
      <c r="AT352" s="17">
        <v>0.43291632448612899</v>
      </c>
      <c r="AU352" s="17"/>
      <c r="AV352" s="17">
        <v>0.39233874390331602</v>
      </c>
      <c r="AW352" s="17">
        <v>0.40764391758316798</v>
      </c>
      <c r="AX352" s="17">
        <v>0.38169379139373699</v>
      </c>
      <c r="AY352" s="17">
        <v>0.30503265505383498</v>
      </c>
      <c r="AZ352" s="17">
        <v>0.216823501299165</v>
      </c>
    </row>
    <row r="353" spans="2:52">
      <c r="B353" t="s">
        <v>153</v>
      </c>
      <c r="C353" s="17">
        <v>8.81191208692369E-2</v>
      </c>
      <c r="D353" s="17">
        <v>8.0895754880936296E-2</v>
      </c>
      <c r="E353" s="17">
        <v>9.5166868557521503E-2</v>
      </c>
      <c r="F353" s="17"/>
      <c r="G353" s="17">
        <v>9.9787102412522394E-2</v>
      </c>
      <c r="H353" s="17">
        <v>8.8843246879989804E-2</v>
      </c>
      <c r="I353" s="17">
        <v>8.2158984789308498E-2</v>
      </c>
      <c r="J353" s="17">
        <v>9.17692272412855E-2</v>
      </c>
      <c r="K353" s="17">
        <v>9.2671046362830106E-2</v>
      </c>
      <c r="L353" s="17">
        <v>7.8603543626982103E-2</v>
      </c>
      <c r="M353" s="17"/>
      <c r="N353" s="17">
        <v>8.0013310146651501E-2</v>
      </c>
      <c r="O353" s="17">
        <v>8.7540233293397093E-2</v>
      </c>
      <c r="P353" s="17">
        <v>8.8797646188668505E-2</v>
      </c>
      <c r="Q353" s="17">
        <v>9.6018762608185607E-2</v>
      </c>
      <c r="R353" s="17"/>
      <c r="S353" s="17">
        <v>7.1994469290467503E-2</v>
      </c>
      <c r="T353" s="17">
        <v>9.5857566379691103E-2</v>
      </c>
      <c r="U353" s="17">
        <v>0.10010472231484301</v>
      </c>
      <c r="V353" s="17">
        <v>8.3878941377324406E-2</v>
      </c>
      <c r="W353" s="17">
        <v>0.105864891042317</v>
      </c>
      <c r="X353" s="17">
        <v>9.1378735899099395E-2</v>
      </c>
      <c r="Y353" s="17">
        <v>8.2872028151128999E-2</v>
      </c>
      <c r="Z353" s="17">
        <v>5.5177631023908498E-2</v>
      </c>
      <c r="AA353" s="17">
        <v>9.2986652833502506E-2</v>
      </c>
      <c r="AB353" s="17">
        <v>8.4414088759602601E-2</v>
      </c>
      <c r="AC353" s="17">
        <v>9.4051456581605894E-2</v>
      </c>
      <c r="AD353" s="17">
        <v>0.10070031074965501</v>
      </c>
      <c r="AE353" s="17"/>
      <c r="AF353" s="17">
        <v>0.11079462893396901</v>
      </c>
      <c r="AG353" s="17">
        <v>7.0122823422795605E-2</v>
      </c>
      <c r="AH353" s="17">
        <v>7.6546238464427596E-2</v>
      </c>
      <c r="AI353" s="17"/>
      <c r="AJ353" s="17">
        <v>8.2115113037203993E-2</v>
      </c>
      <c r="AK353" s="17">
        <v>9.3046624134678693E-2</v>
      </c>
      <c r="AL353" s="17">
        <v>6.8008124947471701E-2</v>
      </c>
      <c r="AM353" s="17">
        <v>0.16115078843625999</v>
      </c>
      <c r="AN353" s="17">
        <v>9.3824816058296304E-2</v>
      </c>
      <c r="AO353" s="17"/>
      <c r="AP353" s="17">
        <v>7.0648812269952996E-2</v>
      </c>
      <c r="AQ353" s="17">
        <v>8.8425457662154705E-2</v>
      </c>
      <c r="AR353" s="17">
        <v>0.104135098069753</v>
      </c>
      <c r="AS353" s="17">
        <v>0.123770613044295</v>
      </c>
      <c r="AT353" s="17">
        <v>7.3699109883399005E-2</v>
      </c>
      <c r="AU353" s="17"/>
      <c r="AV353" s="17">
        <v>9.9489373716273297E-2</v>
      </c>
      <c r="AW353" s="17">
        <v>9.0288290921566899E-2</v>
      </c>
      <c r="AX353" s="17">
        <v>8.5725445315111004E-2</v>
      </c>
      <c r="AY353" s="17">
        <v>7.91562241598983E-2</v>
      </c>
      <c r="AZ353" s="17">
        <v>3.8923443984388698E-2</v>
      </c>
    </row>
    <row r="354" spans="2:52">
      <c r="B354" t="s">
        <v>154</v>
      </c>
      <c r="C354" s="17">
        <v>2.0973442397429799E-2</v>
      </c>
      <c r="D354" s="17">
        <v>2.1130591601669101E-2</v>
      </c>
      <c r="E354" s="17">
        <v>2.0951986252127699E-2</v>
      </c>
      <c r="F354" s="17"/>
      <c r="G354" s="17">
        <v>2.71676384115648E-2</v>
      </c>
      <c r="H354" s="17">
        <v>2.2880866949401502E-2</v>
      </c>
      <c r="I354" s="17">
        <v>2.8386262696632102E-2</v>
      </c>
      <c r="J354" s="17">
        <v>2.0326335999354801E-2</v>
      </c>
      <c r="K354" s="17">
        <v>2.0868051054932901E-2</v>
      </c>
      <c r="L354" s="17">
        <v>9.8529708810073894E-3</v>
      </c>
      <c r="M354" s="17"/>
      <c r="N354" s="17">
        <v>1.1000325444782501E-2</v>
      </c>
      <c r="O354" s="17">
        <v>2.2468603321850699E-2</v>
      </c>
      <c r="P354" s="17">
        <v>2.5317520686030201E-2</v>
      </c>
      <c r="Q354" s="17">
        <v>2.6616612632635799E-2</v>
      </c>
      <c r="R354" s="17"/>
      <c r="S354" s="17">
        <v>2.5721746557990401E-2</v>
      </c>
      <c r="T354" s="17">
        <v>1.2566920026387301E-2</v>
      </c>
      <c r="U354" s="17">
        <v>3.0884074548846001E-2</v>
      </c>
      <c r="V354" s="17">
        <v>1.6802807025867599E-2</v>
      </c>
      <c r="W354" s="17">
        <v>1.7088687856600501E-2</v>
      </c>
      <c r="X354" s="17">
        <v>2.2564643325962402E-2</v>
      </c>
      <c r="Y354" s="17">
        <v>2.2997445523154501E-2</v>
      </c>
      <c r="Z354" s="17">
        <v>1.22403965646046E-2</v>
      </c>
      <c r="AA354" s="17">
        <v>2.2004311035376398E-2</v>
      </c>
      <c r="AB354" s="17">
        <v>2.7394805784626702E-2</v>
      </c>
      <c r="AC354" s="17">
        <v>9.1953278341342197E-3</v>
      </c>
      <c r="AD354" s="17">
        <v>2.8451394317451601E-2</v>
      </c>
      <c r="AE354" s="17"/>
      <c r="AF354" s="17">
        <v>2.1646674811983398E-2</v>
      </c>
      <c r="AG354" s="17">
        <v>1.30982071171126E-2</v>
      </c>
      <c r="AH354" s="17">
        <v>3.7590608654213702E-2</v>
      </c>
      <c r="AI354" s="17"/>
      <c r="AJ354" s="17">
        <v>1.27656387114959E-2</v>
      </c>
      <c r="AK354" s="17">
        <v>1.8681486288444699E-2</v>
      </c>
      <c r="AL354" s="17">
        <v>7.0982644033030298E-3</v>
      </c>
      <c r="AM354" s="17">
        <v>0.120876212169286</v>
      </c>
      <c r="AN354" s="17">
        <v>3.5538701897073401E-2</v>
      </c>
      <c r="AO354" s="17"/>
      <c r="AP354" s="17">
        <v>7.5552959975477701E-3</v>
      </c>
      <c r="AQ354" s="17">
        <v>1.56201812274211E-2</v>
      </c>
      <c r="AR354" s="17">
        <v>1.0637555832630499E-2</v>
      </c>
      <c r="AS354" s="17">
        <v>3.3183235161730697E-2</v>
      </c>
      <c r="AT354" s="17">
        <v>2.09648837480166E-2</v>
      </c>
      <c r="AU354" s="17"/>
      <c r="AV354" s="17">
        <v>2.1823657100480998E-2</v>
      </c>
      <c r="AW354" s="17">
        <v>2.0389970558950799E-2</v>
      </c>
      <c r="AX354" s="17">
        <v>1.32092738135957E-2</v>
      </c>
      <c r="AY354" s="17">
        <v>2.03848332989368E-2</v>
      </c>
      <c r="AZ354" s="17">
        <v>2.1416838746635899E-2</v>
      </c>
    </row>
    <row r="355" spans="2:52">
      <c r="B355" t="s">
        <v>107</v>
      </c>
      <c r="C355" s="17">
        <v>4.5269566198098798E-2</v>
      </c>
      <c r="D355" s="17">
        <v>3.2942324645515803E-2</v>
      </c>
      <c r="E355" s="17">
        <v>5.6108154376324597E-2</v>
      </c>
      <c r="F355" s="17"/>
      <c r="G355" s="17">
        <v>3.0445394000151001E-2</v>
      </c>
      <c r="H355" s="17">
        <v>5.51155274933606E-2</v>
      </c>
      <c r="I355" s="17">
        <v>5.9682218992903602E-2</v>
      </c>
      <c r="J355" s="17">
        <v>7.4149632449932001E-2</v>
      </c>
      <c r="K355" s="17">
        <v>2.7730406486549501E-2</v>
      </c>
      <c r="L355" s="17">
        <v>2.3665004980301101E-2</v>
      </c>
      <c r="M355" s="17"/>
      <c r="N355" s="17">
        <v>1.9123068542759601E-2</v>
      </c>
      <c r="O355" s="17">
        <v>4.2135252741627799E-2</v>
      </c>
      <c r="P355" s="17">
        <v>3.9020595051148903E-2</v>
      </c>
      <c r="Q355" s="17">
        <v>8.1755479545137996E-2</v>
      </c>
      <c r="R355" s="17"/>
      <c r="S355" s="17">
        <v>5.7099983064149699E-2</v>
      </c>
      <c r="T355" s="17">
        <v>5.0670547989869703E-2</v>
      </c>
      <c r="U355" s="17">
        <v>5.6344423020961001E-2</v>
      </c>
      <c r="V355" s="17">
        <v>5.63756767865667E-2</v>
      </c>
      <c r="W355" s="17">
        <v>3.01695939677467E-2</v>
      </c>
      <c r="X355" s="17">
        <v>4.4282665560983203E-2</v>
      </c>
      <c r="Y355" s="17">
        <v>4.4158685720889303E-2</v>
      </c>
      <c r="Z355" s="17">
        <v>3.9886284673274902E-2</v>
      </c>
      <c r="AA355" s="17">
        <v>3.2750574106687899E-2</v>
      </c>
      <c r="AB355" s="17">
        <v>2.9622324754325802E-2</v>
      </c>
      <c r="AC355" s="17">
        <v>4.7797760763695102E-2</v>
      </c>
      <c r="AD355" s="17">
        <v>4.0770887792762202E-2</v>
      </c>
      <c r="AE355" s="17"/>
      <c r="AF355" s="17">
        <v>3.3254059533746598E-2</v>
      </c>
      <c r="AG355" s="17">
        <v>3.1127947174827499E-2</v>
      </c>
      <c r="AH355" s="17">
        <v>0.104076351414346</v>
      </c>
      <c r="AI355" s="17"/>
      <c r="AJ355" s="17">
        <v>2.6768352106697799E-2</v>
      </c>
      <c r="AK355" s="17">
        <v>3.2064257763430401E-2</v>
      </c>
      <c r="AL355" s="17">
        <v>2.20059629671857E-2</v>
      </c>
      <c r="AM355" s="17">
        <v>5.7797458396173403E-2</v>
      </c>
      <c r="AN355" s="17">
        <v>0.110857905671553</v>
      </c>
      <c r="AO355" s="17"/>
      <c r="AP355" s="17">
        <v>1.89995814407911E-2</v>
      </c>
      <c r="AQ355" s="17">
        <v>2.5272077812128702E-2</v>
      </c>
      <c r="AR355" s="17">
        <v>2.0434725504929599E-2</v>
      </c>
      <c r="AS355" s="17">
        <v>3.2107119885073102E-2</v>
      </c>
      <c r="AT355" s="17">
        <v>0.12631017366062999</v>
      </c>
      <c r="AU355" s="17"/>
      <c r="AV355" s="17">
        <v>5.44871790754132E-2</v>
      </c>
      <c r="AW355" s="17">
        <v>4.7845345160579901E-2</v>
      </c>
      <c r="AX355" s="17">
        <v>3.2914212230630902E-2</v>
      </c>
      <c r="AY355" s="17">
        <v>2.12399148988975E-2</v>
      </c>
      <c r="AZ355" s="17">
        <v>6.8353489228530906E-2</v>
      </c>
    </row>
    <row r="356" spans="2:52">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2:52">
      <c r="B357" s="6" t="s">
        <v>158</v>
      </c>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2:52">
      <c r="B358" s="24" t="s">
        <v>15</v>
      </c>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2:52">
      <c r="B359" t="s">
        <v>150</v>
      </c>
      <c r="C359" s="17">
        <v>0.21404725049424</v>
      </c>
      <c r="D359" s="17">
        <v>0.21495083878424301</v>
      </c>
      <c r="E359" s="17">
        <v>0.21335830066613201</v>
      </c>
      <c r="F359" s="17"/>
      <c r="G359" s="17">
        <v>0.22614605750684899</v>
      </c>
      <c r="H359" s="17">
        <v>0.218136828458625</v>
      </c>
      <c r="I359" s="17">
        <v>0.21154460435924199</v>
      </c>
      <c r="J359" s="17">
        <v>0.184710435300912</v>
      </c>
      <c r="K359" s="17">
        <v>0.211336538761113</v>
      </c>
      <c r="L359" s="17">
        <v>0.23035415804312501</v>
      </c>
      <c r="M359" s="17"/>
      <c r="N359" s="17">
        <v>0.22187499716123399</v>
      </c>
      <c r="O359" s="17">
        <v>0.19395523210527399</v>
      </c>
      <c r="P359" s="17">
        <v>0.21635805350160001</v>
      </c>
      <c r="Q359" s="17">
        <v>0.22310612300467</v>
      </c>
      <c r="R359" s="17"/>
      <c r="S359" s="17">
        <v>0.24487103673261601</v>
      </c>
      <c r="T359" s="17">
        <v>0.16757654901320199</v>
      </c>
      <c r="U359" s="17">
        <v>0.176841983147219</v>
      </c>
      <c r="V359" s="17">
        <v>0.22089935869927699</v>
      </c>
      <c r="W359" s="17">
        <v>0.181282990714979</v>
      </c>
      <c r="X359" s="17">
        <v>0.24988226351837201</v>
      </c>
      <c r="Y359" s="17">
        <v>0.20057489526129699</v>
      </c>
      <c r="Z359" s="17">
        <v>0.206336183953719</v>
      </c>
      <c r="AA359" s="17">
        <v>0.23505394632593199</v>
      </c>
      <c r="AB359" s="17">
        <v>0.21305134966186201</v>
      </c>
      <c r="AC359" s="17">
        <v>0.204368025994974</v>
      </c>
      <c r="AD359" s="17">
        <v>0.307478630434453</v>
      </c>
      <c r="AE359" s="17"/>
      <c r="AF359" s="17">
        <v>0.20715842951816599</v>
      </c>
      <c r="AG359" s="17">
        <v>0.22574935659782899</v>
      </c>
      <c r="AH359" s="17">
        <v>0.206786519724483</v>
      </c>
      <c r="AI359" s="17"/>
      <c r="AJ359" s="17">
        <v>0.226746073897797</v>
      </c>
      <c r="AK359" s="17">
        <v>0.219510671453397</v>
      </c>
      <c r="AL359" s="17">
        <v>0.181908029150186</v>
      </c>
      <c r="AM359" s="17">
        <v>0.147268652927347</v>
      </c>
      <c r="AN359" s="17">
        <v>0.20279356082894501</v>
      </c>
      <c r="AO359" s="17"/>
      <c r="AP359" s="17">
        <v>0.26357594079260999</v>
      </c>
      <c r="AQ359" s="17">
        <v>0.21855138558906101</v>
      </c>
      <c r="AR359" s="17">
        <v>0.237819671638071</v>
      </c>
      <c r="AS359" s="17">
        <v>0.19349143135275501</v>
      </c>
      <c r="AT359" s="17">
        <v>0.133608214585209</v>
      </c>
      <c r="AU359" s="17"/>
      <c r="AV359" s="17">
        <v>0.228365002552086</v>
      </c>
      <c r="AW359" s="17">
        <v>0.19259977161764799</v>
      </c>
      <c r="AX359" s="17">
        <v>0.19790009227689401</v>
      </c>
      <c r="AY359" s="17">
        <v>0.22155808488824</v>
      </c>
      <c r="AZ359" s="17">
        <v>0.31498139659361202</v>
      </c>
    </row>
    <row r="360" spans="2:52">
      <c r="B360" t="s">
        <v>151</v>
      </c>
      <c r="C360" s="17">
        <v>0.44123211287752201</v>
      </c>
      <c r="D360" s="17">
        <v>0.43423223304912201</v>
      </c>
      <c r="E360" s="17">
        <v>0.448667370984837</v>
      </c>
      <c r="F360" s="17"/>
      <c r="G360" s="17">
        <v>0.40682024726756</v>
      </c>
      <c r="H360" s="17">
        <v>0.42110658692784902</v>
      </c>
      <c r="I360" s="17">
        <v>0.43968616315098902</v>
      </c>
      <c r="J360" s="17">
        <v>0.44082979669581102</v>
      </c>
      <c r="K360" s="17">
        <v>0.41400640245963199</v>
      </c>
      <c r="L360" s="17">
        <v>0.50040747517942696</v>
      </c>
      <c r="M360" s="17"/>
      <c r="N360" s="17">
        <v>0.46251142521773297</v>
      </c>
      <c r="O360" s="17">
        <v>0.45676344481560499</v>
      </c>
      <c r="P360" s="17">
        <v>0.431597894996603</v>
      </c>
      <c r="Q360" s="17">
        <v>0.41082943820408702</v>
      </c>
      <c r="R360" s="17"/>
      <c r="S360" s="17">
        <v>0.39423699266700601</v>
      </c>
      <c r="T360" s="17">
        <v>0.48981607064803601</v>
      </c>
      <c r="U360" s="17">
        <v>0.45421705389009298</v>
      </c>
      <c r="V360" s="17">
        <v>0.39312078852797899</v>
      </c>
      <c r="W360" s="17">
        <v>0.48945966315440498</v>
      </c>
      <c r="X360" s="17">
        <v>0.41344682263331101</v>
      </c>
      <c r="Y360" s="17">
        <v>0.492866637604299</v>
      </c>
      <c r="Z360" s="17">
        <v>0.44304707084033801</v>
      </c>
      <c r="AA360" s="17">
        <v>0.462384303874953</v>
      </c>
      <c r="AB360" s="17">
        <v>0.41689533685311803</v>
      </c>
      <c r="AC360" s="17">
        <v>0.46256982506211097</v>
      </c>
      <c r="AD360" s="17">
        <v>0.35031729485506702</v>
      </c>
      <c r="AE360" s="17"/>
      <c r="AF360" s="17">
        <v>0.45630900636313898</v>
      </c>
      <c r="AG360" s="17">
        <v>0.45468903430823199</v>
      </c>
      <c r="AH360" s="17">
        <v>0.40573742414300701</v>
      </c>
      <c r="AI360" s="17"/>
      <c r="AJ360" s="17">
        <v>0.45478620822581101</v>
      </c>
      <c r="AK360" s="17">
        <v>0.46161119690961</v>
      </c>
      <c r="AL360" s="17">
        <v>0.48100940916621299</v>
      </c>
      <c r="AM360" s="17">
        <v>0.51974385741766604</v>
      </c>
      <c r="AN360" s="17">
        <v>0.37245759118396099</v>
      </c>
      <c r="AO360" s="17"/>
      <c r="AP360" s="17">
        <v>0.46521957762361499</v>
      </c>
      <c r="AQ360" s="17">
        <v>0.465105114274596</v>
      </c>
      <c r="AR360" s="17">
        <v>0.44521966702135002</v>
      </c>
      <c r="AS360" s="17">
        <v>0.42343763283758001</v>
      </c>
      <c r="AT360" s="17">
        <v>0.45147190718982699</v>
      </c>
      <c r="AU360" s="17"/>
      <c r="AV360" s="17">
        <v>0.42989273476039402</v>
      </c>
      <c r="AW360" s="17">
        <v>0.44487119148655402</v>
      </c>
      <c r="AX360" s="17">
        <v>0.45672057428132601</v>
      </c>
      <c r="AY360" s="17">
        <v>0.47505539176852901</v>
      </c>
      <c r="AZ360" s="17">
        <v>0.39798831356432002</v>
      </c>
    </row>
    <row r="361" spans="2:52">
      <c r="B361" t="s">
        <v>152</v>
      </c>
      <c r="C361" s="17">
        <v>0.26260651254293299</v>
      </c>
      <c r="D361" s="17">
        <v>0.27109897965106999</v>
      </c>
      <c r="E361" s="17">
        <v>0.25402911298571001</v>
      </c>
      <c r="F361" s="17"/>
      <c r="G361" s="17">
        <v>0.27102043076476501</v>
      </c>
      <c r="H361" s="17">
        <v>0.25692383546783198</v>
      </c>
      <c r="I361" s="17">
        <v>0.26238275632936597</v>
      </c>
      <c r="J361" s="17">
        <v>0.26755672846144601</v>
      </c>
      <c r="K361" s="17">
        <v>0.30949472717726301</v>
      </c>
      <c r="L361" s="17">
        <v>0.22632833565788399</v>
      </c>
      <c r="M361" s="17"/>
      <c r="N361" s="17">
        <v>0.25876303210975199</v>
      </c>
      <c r="O361" s="17">
        <v>0.26898434427711398</v>
      </c>
      <c r="P361" s="17">
        <v>0.26606930474782697</v>
      </c>
      <c r="Q361" s="17">
        <v>0.25917809894336302</v>
      </c>
      <c r="R361" s="17"/>
      <c r="S361" s="17">
        <v>0.26488063115388599</v>
      </c>
      <c r="T361" s="17">
        <v>0.25391176603491999</v>
      </c>
      <c r="U361" s="17">
        <v>0.27371803749844797</v>
      </c>
      <c r="V361" s="17">
        <v>0.310425349501675</v>
      </c>
      <c r="W361" s="17">
        <v>0.245895060261587</v>
      </c>
      <c r="X361" s="17">
        <v>0.25529189936042501</v>
      </c>
      <c r="Y361" s="17">
        <v>0.211539725408906</v>
      </c>
      <c r="Z361" s="17">
        <v>0.29216790101506801</v>
      </c>
      <c r="AA361" s="17">
        <v>0.238508029598541</v>
      </c>
      <c r="AB361" s="17">
        <v>0.29888091672206502</v>
      </c>
      <c r="AC361" s="17">
        <v>0.25337537768433199</v>
      </c>
      <c r="AD361" s="17">
        <v>0.269212371885863</v>
      </c>
      <c r="AE361" s="17"/>
      <c r="AF361" s="17">
        <v>0.25526678903440603</v>
      </c>
      <c r="AG361" s="17">
        <v>0.26893830020083798</v>
      </c>
      <c r="AH361" s="17">
        <v>0.25026104222152501</v>
      </c>
      <c r="AI361" s="17"/>
      <c r="AJ361" s="17">
        <v>0.263685193485795</v>
      </c>
      <c r="AK361" s="17">
        <v>0.24882076731904201</v>
      </c>
      <c r="AL361" s="17">
        <v>0.27670009594172301</v>
      </c>
      <c r="AM361" s="17">
        <v>0.11260132999403</v>
      </c>
      <c r="AN361" s="17">
        <v>0.26311848655939502</v>
      </c>
      <c r="AO361" s="17"/>
      <c r="AP361" s="17">
        <v>0.22268369448404701</v>
      </c>
      <c r="AQ361" s="17">
        <v>0.26092171233642197</v>
      </c>
      <c r="AR361" s="17">
        <v>0.246446884172521</v>
      </c>
      <c r="AS361" s="17">
        <v>0.28650890124302097</v>
      </c>
      <c r="AT361" s="17">
        <v>0.26722864557996401</v>
      </c>
      <c r="AU361" s="17"/>
      <c r="AV361" s="17">
        <v>0.25564211457405001</v>
      </c>
      <c r="AW361" s="17">
        <v>0.28035336965484797</v>
      </c>
      <c r="AX361" s="17">
        <v>0.27605067248399301</v>
      </c>
      <c r="AY361" s="17">
        <v>0.23948490093450001</v>
      </c>
      <c r="AZ361" s="17">
        <v>0.1886324706054</v>
      </c>
    </row>
    <row r="362" spans="2:52">
      <c r="B362" t="s">
        <v>153</v>
      </c>
      <c r="C362" s="17">
        <v>4.1332615514719201E-2</v>
      </c>
      <c r="D362" s="17">
        <v>4.0926308626055098E-2</v>
      </c>
      <c r="E362" s="17">
        <v>4.1988763883930698E-2</v>
      </c>
      <c r="F362" s="17"/>
      <c r="G362" s="17">
        <v>6.2307278356048303E-2</v>
      </c>
      <c r="H362" s="17">
        <v>5.0408720822542497E-2</v>
      </c>
      <c r="I362" s="17">
        <v>3.5011340163719699E-2</v>
      </c>
      <c r="J362" s="17">
        <v>4.2626628425387503E-2</v>
      </c>
      <c r="K362" s="17">
        <v>2.8827329733305901E-2</v>
      </c>
      <c r="L362" s="17">
        <v>3.2472235384851098E-2</v>
      </c>
      <c r="M362" s="17"/>
      <c r="N362" s="17">
        <v>3.9347792756184802E-2</v>
      </c>
      <c r="O362" s="17">
        <v>3.3849923569019502E-2</v>
      </c>
      <c r="P362" s="17">
        <v>4.9863219389197203E-2</v>
      </c>
      <c r="Q362" s="17">
        <v>4.33112926329626E-2</v>
      </c>
      <c r="R362" s="17"/>
      <c r="S362" s="17">
        <v>4.34661152902703E-2</v>
      </c>
      <c r="T362" s="17">
        <v>5.9336404738530003E-2</v>
      </c>
      <c r="U362" s="17">
        <v>4.4041704563758402E-2</v>
      </c>
      <c r="V362" s="17">
        <v>4.6040642256488802E-2</v>
      </c>
      <c r="W362" s="17">
        <v>5.4824127298214599E-2</v>
      </c>
      <c r="X362" s="17">
        <v>4.1206428433811497E-2</v>
      </c>
      <c r="Y362" s="17">
        <v>3.2762954974318401E-2</v>
      </c>
      <c r="Z362" s="17">
        <v>1.7559746204328801E-2</v>
      </c>
      <c r="AA362" s="17">
        <v>3.47389493083834E-2</v>
      </c>
      <c r="AB362" s="17">
        <v>2.89350506865046E-2</v>
      </c>
      <c r="AC362" s="17">
        <v>3.5997852989117701E-2</v>
      </c>
      <c r="AD362" s="17">
        <v>2.5721032821919902E-2</v>
      </c>
      <c r="AE362" s="17"/>
      <c r="AF362" s="17">
        <v>4.6775456475796499E-2</v>
      </c>
      <c r="AG362" s="17">
        <v>2.7740302192449301E-2</v>
      </c>
      <c r="AH362" s="17">
        <v>4.7318670014159001E-2</v>
      </c>
      <c r="AI362" s="17"/>
      <c r="AJ362" s="17">
        <v>3.3612230451056498E-2</v>
      </c>
      <c r="AK362" s="17">
        <v>3.65033003955147E-2</v>
      </c>
      <c r="AL362" s="17">
        <v>2.69246644316357E-2</v>
      </c>
      <c r="AM362" s="17">
        <v>0.110104345205971</v>
      </c>
      <c r="AN362" s="17">
        <v>6.6631521788907702E-2</v>
      </c>
      <c r="AO362" s="17"/>
      <c r="AP362" s="17">
        <v>3.3086588821676498E-2</v>
      </c>
      <c r="AQ362" s="17">
        <v>3.3996135403763297E-2</v>
      </c>
      <c r="AR362" s="17">
        <v>4.0476911158483501E-2</v>
      </c>
      <c r="AS362" s="17">
        <v>5.8740874585614701E-2</v>
      </c>
      <c r="AT362" s="17">
        <v>4.32953178977779E-2</v>
      </c>
      <c r="AU362" s="17"/>
      <c r="AV362" s="17">
        <v>3.3308960897604198E-2</v>
      </c>
      <c r="AW362" s="17">
        <v>4.6751964198849402E-2</v>
      </c>
      <c r="AX362" s="17">
        <v>4.2620767410134902E-2</v>
      </c>
      <c r="AY362" s="17">
        <v>3.7169807692783198E-2</v>
      </c>
      <c r="AZ362" s="17">
        <v>4.4108925841574699E-2</v>
      </c>
    </row>
    <row r="363" spans="2:52">
      <c r="B363" t="s">
        <v>154</v>
      </c>
      <c r="C363" s="17">
        <v>1.06092642343266E-2</v>
      </c>
      <c r="D363" s="17">
        <v>1.0985898122643801E-2</v>
      </c>
      <c r="E363" s="17">
        <v>1.0308561441248599E-2</v>
      </c>
      <c r="F363" s="17"/>
      <c r="G363" s="17">
        <v>1.1268625115417499E-2</v>
      </c>
      <c r="H363" s="17">
        <v>1.18450624125468E-2</v>
      </c>
      <c r="I363" s="17">
        <v>1.38334283209171E-2</v>
      </c>
      <c r="J363" s="17">
        <v>1.3923238058666699E-2</v>
      </c>
      <c r="K363" s="17">
        <v>1.2088738751396599E-2</v>
      </c>
      <c r="L363" s="17">
        <v>2.8495591043267601E-3</v>
      </c>
      <c r="M363" s="17"/>
      <c r="N363" s="17">
        <v>5.3369966457053599E-3</v>
      </c>
      <c r="O363" s="17">
        <v>1.32766978367712E-2</v>
      </c>
      <c r="P363" s="17">
        <v>1.3972002707186499E-2</v>
      </c>
      <c r="Q363" s="17">
        <v>1.06966524751779E-2</v>
      </c>
      <c r="R363" s="17"/>
      <c r="S363" s="17">
        <v>1.61758780628561E-2</v>
      </c>
      <c r="T363" s="17">
        <v>7.9423027739829108E-3</v>
      </c>
      <c r="U363" s="17">
        <v>1.28608023978525E-2</v>
      </c>
      <c r="V363" s="17">
        <v>0</v>
      </c>
      <c r="W363" s="17">
        <v>3.69238679975647E-3</v>
      </c>
      <c r="X363" s="17">
        <v>9.1288738651368294E-3</v>
      </c>
      <c r="Y363" s="17">
        <v>1.8165686621853101E-2</v>
      </c>
      <c r="Z363" s="17">
        <v>1.76634337271004E-2</v>
      </c>
      <c r="AA363" s="17">
        <v>1.25299189657745E-2</v>
      </c>
      <c r="AB363" s="17">
        <v>1.03506641604984E-2</v>
      </c>
      <c r="AC363" s="17">
        <v>8.0141652592516394E-3</v>
      </c>
      <c r="AD363" s="17">
        <v>1.10961028080062E-2</v>
      </c>
      <c r="AE363" s="17"/>
      <c r="AF363" s="17">
        <v>1.30390440836483E-2</v>
      </c>
      <c r="AG363" s="17">
        <v>5.2802925492459202E-3</v>
      </c>
      <c r="AH363" s="17">
        <v>1.76328688481826E-2</v>
      </c>
      <c r="AI363" s="17"/>
      <c r="AJ363" s="17">
        <v>6.3296250166129803E-3</v>
      </c>
      <c r="AK363" s="17">
        <v>1.2011147954582E-2</v>
      </c>
      <c r="AL363" s="17">
        <v>7.2440758643092899E-3</v>
      </c>
      <c r="AM363" s="17">
        <v>7.0466426968854495E-2</v>
      </c>
      <c r="AN363" s="17">
        <v>1.3999193108356499E-2</v>
      </c>
      <c r="AO363" s="17"/>
      <c r="AP363" s="17">
        <v>3.8150280133440002E-3</v>
      </c>
      <c r="AQ363" s="17">
        <v>6.5513446150412E-3</v>
      </c>
      <c r="AR363" s="17">
        <v>5.7403808789034602E-3</v>
      </c>
      <c r="AS363" s="17">
        <v>2.1423235540978702E-2</v>
      </c>
      <c r="AT363" s="17">
        <v>7.8026783046552901E-3</v>
      </c>
      <c r="AU363" s="17"/>
      <c r="AV363" s="17">
        <v>1.06131597772696E-2</v>
      </c>
      <c r="AW363" s="17">
        <v>1.08945351066803E-2</v>
      </c>
      <c r="AX363" s="17">
        <v>7.4270885599269504E-3</v>
      </c>
      <c r="AY363" s="17">
        <v>1.0804875226732199E-2</v>
      </c>
      <c r="AZ363" s="17">
        <v>2.3111688482962099E-2</v>
      </c>
    </row>
    <row r="364" spans="2:52">
      <c r="B364" t="s">
        <v>107</v>
      </c>
      <c r="C364" s="17">
        <v>3.0172244336259601E-2</v>
      </c>
      <c r="D364" s="17">
        <v>2.7805741766865899E-2</v>
      </c>
      <c r="E364" s="17">
        <v>3.1647890038141301E-2</v>
      </c>
      <c r="F364" s="17"/>
      <c r="G364" s="17">
        <v>2.24373609893594E-2</v>
      </c>
      <c r="H364" s="17">
        <v>4.1578965910604303E-2</v>
      </c>
      <c r="I364" s="17">
        <v>3.7541707675765597E-2</v>
      </c>
      <c r="J364" s="17">
        <v>5.03531730577777E-2</v>
      </c>
      <c r="K364" s="17">
        <v>2.4246263117290799E-2</v>
      </c>
      <c r="L364" s="17">
        <v>7.58823663038593E-3</v>
      </c>
      <c r="M364" s="17"/>
      <c r="N364" s="17">
        <v>1.21657561093914E-2</v>
      </c>
      <c r="O364" s="17">
        <v>3.3170357396216002E-2</v>
      </c>
      <c r="P364" s="17">
        <v>2.2139524657586899E-2</v>
      </c>
      <c r="Q364" s="17">
        <v>5.2878394739739598E-2</v>
      </c>
      <c r="R364" s="17"/>
      <c r="S364" s="17">
        <v>3.6369346093365701E-2</v>
      </c>
      <c r="T364" s="17">
        <v>2.1416906791328599E-2</v>
      </c>
      <c r="U364" s="17">
        <v>3.8320418502629398E-2</v>
      </c>
      <c r="V364" s="17">
        <v>2.95138610145801E-2</v>
      </c>
      <c r="W364" s="17">
        <v>2.48457717710583E-2</v>
      </c>
      <c r="X364" s="17">
        <v>3.1043712188944299E-2</v>
      </c>
      <c r="Y364" s="17">
        <v>4.4090100129327001E-2</v>
      </c>
      <c r="Z364" s="17">
        <v>2.32256642594444E-2</v>
      </c>
      <c r="AA364" s="17">
        <v>1.6784851926416801E-2</v>
      </c>
      <c r="AB364" s="17">
        <v>3.1886681915952099E-2</v>
      </c>
      <c r="AC364" s="17">
        <v>3.5674753010213403E-2</v>
      </c>
      <c r="AD364" s="17">
        <v>3.6174567194690803E-2</v>
      </c>
      <c r="AE364" s="17"/>
      <c r="AF364" s="17">
        <v>2.1451274524843501E-2</v>
      </c>
      <c r="AG364" s="17">
        <v>1.7602714151405699E-2</v>
      </c>
      <c r="AH364" s="17">
        <v>7.2263475048644402E-2</v>
      </c>
      <c r="AI364" s="17"/>
      <c r="AJ364" s="17">
        <v>1.48406689229281E-2</v>
      </c>
      <c r="AK364" s="17">
        <v>2.1542915967855101E-2</v>
      </c>
      <c r="AL364" s="17">
        <v>2.6213725445932801E-2</v>
      </c>
      <c r="AM364" s="17">
        <v>3.9815387486131497E-2</v>
      </c>
      <c r="AN364" s="17">
        <v>8.0999646530434705E-2</v>
      </c>
      <c r="AO364" s="17"/>
      <c r="AP364" s="17">
        <v>1.16191702647074E-2</v>
      </c>
      <c r="AQ364" s="17">
        <v>1.4874307781116401E-2</v>
      </c>
      <c r="AR364" s="17">
        <v>2.4296485130670901E-2</v>
      </c>
      <c r="AS364" s="17">
        <v>1.6397924440051202E-2</v>
      </c>
      <c r="AT364" s="17">
        <v>9.6593236442566399E-2</v>
      </c>
      <c r="AU364" s="17"/>
      <c r="AV364" s="17">
        <v>4.2178027438597297E-2</v>
      </c>
      <c r="AW364" s="17">
        <v>2.4529167935419802E-2</v>
      </c>
      <c r="AX364" s="17">
        <v>1.92808049877248E-2</v>
      </c>
      <c r="AY364" s="17">
        <v>1.5926939489216599E-2</v>
      </c>
      <c r="AZ364" s="17">
        <v>3.11772049121312E-2</v>
      </c>
    </row>
    <row r="365" spans="2:52">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2:52">
      <c r="B366" s="6" t="s">
        <v>159</v>
      </c>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2:52">
      <c r="B367" s="24" t="s">
        <v>15</v>
      </c>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2:52">
      <c r="B368" t="s">
        <v>150</v>
      </c>
      <c r="C368" s="17">
        <v>8.5268146859951099E-2</v>
      </c>
      <c r="D368" s="17">
        <v>9.5612098179696806E-2</v>
      </c>
      <c r="E368" s="17">
        <v>7.5714018472768402E-2</v>
      </c>
      <c r="F368" s="17"/>
      <c r="G368" s="17">
        <v>0.108075676415925</v>
      </c>
      <c r="H368" s="17">
        <v>0.11176075315792799</v>
      </c>
      <c r="I368" s="17">
        <v>9.6387466037440597E-2</v>
      </c>
      <c r="J368" s="17">
        <v>7.1080746203676007E-2</v>
      </c>
      <c r="K368" s="17">
        <v>6.5078647586814697E-2</v>
      </c>
      <c r="L368" s="17">
        <v>6.4499836877001601E-2</v>
      </c>
      <c r="M368" s="17"/>
      <c r="N368" s="17">
        <v>0.102940591679078</v>
      </c>
      <c r="O368" s="17">
        <v>7.2410104845245196E-2</v>
      </c>
      <c r="P368" s="17">
        <v>8.0446239426326893E-2</v>
      </c>
      <c r="Q368" s="17">
        <v>8.3833456110808696E-2</v>
      </c>
      <c r="R368" s="17"/>
      <c r="S368" s="17">
        <v>0.141212318515404</v>
      </c>
      <c r="T368" s="17">
        <v>7.7741568596952804E-2</v>
      </c>
      <c r="U368" s="17">
        <v>6.6390937871534397E-2</v>
      </c>
      <c r="V368" s="17">
        <v>6.4399364621624905E-2</v>
      </c>
      <c r="W368" s="17">
        <v>8.7215665473272599E-2</v>
      </c>
      <c r="X368" s="17">
        <v>8.5101665374646807E-2</v>
      </c>
      <c r="Y368" s="17">
        <v>5.4445244683477501E-2</v>
      </c>
      <c r="Z368" s="17">
        <v>8.8957026770077996E-2</v>
      </c>
      <c r="AA368" s="17">
        <v>7.8278288453154807E-2</v>
      </c>
      <c r="AB368" s="17">
        <v>8.4898241697556096E-2</v>
      </c>
      <c r="AC368" s="17">
        <v>6.7445439135634194E-2</v>
      </c>
      <c r="AD368" s="17">
        <v>9.9440235275607303E-2</v>
      </c>
      <c r="AE368" s="17"/>
      <c r="AF368" s="17">
        <v>7.0529560270803898E-2</v>
      </c>
      <c r="AG368" s="17">
        <v>0.102085060698198</v>
      </c>
      <c r="AH368" s="17">
        <v>7.7212656935607707E-2</v>
      </c>
      <c r="AI368" s="17"/>
      <c r="AJ368" s="17">
        <v>7.8500108527187196E-2</v>
      </c>
      <c r="AK368" s="17">
        <v>0.104433887432268</v>
      </c>
      <c r="AL368" s="17">
        <v>8.6175318231007603E-2</v>
      </c>
      <c r="AM368" s="17">
        <v>9.7820987999513706E-2</v>
      </c>
      <c r="AN368" s="17">
        <v>5.96588854501761E-2</v>
      </c>
      <c r="AO368" s="17"/>
      <c r="AP368" s="17">
        <v>0.104254649688936</v>
      </c>
      <c r="AQ368" s="17">
        <v>9.7218497744031504E-2</v>
      </c>
      <c r="AR368" s="17">
        <v>9.8453829425945605E-2</v>
      </c>
      <c r="AS368" s="17">
        <v>7.7697668594987904E-2</v>
      </c>
      <c r="AT368" s="17">
        <v>5.2595574045981301E-2</v>
      </c>
      <c r="AU368" s="17"/>
      <c r="AV368" s="17">
        <v>6.6024006530013293E-2</v>
      </c>
      <c r="AW368" s="17">
        <v>6.3579131684353002E-2</v>
      </c>
      <c r="AX368" s="17">
        <v>0.10875084311590801</v>
      </c>
      <c r="AY368" s="17">
        <v>0.121953250784371</v>
      </c>
      <c r="AZ368" s="17">
        <v>0.22989500577549599</v>
      </c>
    </row>
    <row r="369" spans="2:52">
      <c r="B369" t="s">
        <v>151</v>
      </c>
      <c r="C369" s="17">
        <v>0.28328971371786799</v>
      </c>
      <c r="D369" s="17">
        <v>0.32802609555315398</v>
      </c>
      <c r="E369" s="17">
        <v>0.24013788828440899</v>
      </c>
      <c r="F369" s="17"/>
      <c r="G369" s="17">
        <v>0.27375367364145797</v>
      </c>
      <c r="H369" s="17">
        <v>0.32562217300487001</v>
      </c>
      <c r="I369" s="17">
        <v>0.26830489331990198</v>
      </c>
      <c r="J369" s="17">
        <v>0.26193080081966502</v>
      </c>
      <c r="K369" s="17">
        <v>0.248687473161183</v>
      </c>
      <c r="L369" s="17">
        <v>0.30788219828438901</v>
      </c>
      <c r="M369" s="17"/>
      <c r="N369" s="17">
        <v>0.334879535164335</v>
      </c>
      <c r="O369" s="17">
        <v>0.27759706000054302</v>
      </c>
      <c r="P369" s="17">
        <v>0.279535894756618</v>
      </c>
      <c r="Q369" s="17">
        <v>0.23618307112951101</v>
      </c>
      <c r="R369" s="17"/>
      <c r="S369" s="17">
        <v>0.30293945621738</v>
      </c>
      <c r="T369" s="17">
        <v>0.249661549716368</v>
      </c>
      <c r="U369" s="17">
        <v>0.263720093364606</v>
      </c>
      <c r="V369" s="17">
        <v>0.28890099283134701</v>
      </c>
      <c r="W369" s="17">
        <v>0.26740811482408</v>
      </c>
      <c r="X369" s="17">
        <v>0.31579809648702101</v>
      </c>
      <c r="Y369" s="17">
        <v>0.26080368652052599</v>
      </c>
      <c r="Z369" s="17">
        <v>0.33860875813209201</v>
      </c>
      <c r="AA369" s="17">
        <v>0.32178872027246402</v>
      </c>
      <c r="AB369" s="17">
        <v>0.25129013311078702</v>
      </c>
      <c r="AC369" s="17">
        <v>0.28374200311043102</v>
      </c>
      <c r="AD369" s="17">
        <v>0.25247229793770498</v>
      </c>
      <c r="AE369" s="17"/>
      <c r="AF369" s="17">
        <v>0.27782514644089801</v>
      </c>
      <c r="AG369" s="17">
        <v>0.31595501542591797</v>
      </c>
      <c r="AH369" s="17">
        <v>0.23143265969177201</v>
      </c>
      <c r="AI369" s="17"/>
      <c r="AJ369" s="17">
        <v>0.315061388252245</v>
      </c>
      <c r="AK369" s="17">
        <v>0.30271513427354302</v>
      </c>
      <c r="AL369" s="17">
        <v>0.283293284218123</v>
      </c>
      <c r="AM369" s="17">
        <v>0.23600478987273299</v>
      </c>
      <c r="AN369" s="17">
        <v>0.20635289273639501</v>
      </c>
      <c r="AO369" s="17"/>
      <c r="AP369" s="17">
        <v>0.33844071205815501</v>
      </c>
      <c r="AQ369" s="17">
        <v>0.309047654826968</v>
      </c>
      <c r="AR369" s="17">
        <v>0.302780052243944</v>
      </c>
      <c r="AS369" s="17">
        <v>0.24652858624792601</v>
      </c>
      <c r="AT369" s="17">
        <v>0.18813033034422</v>
      </c>
      <c r="AU369" s="17"/>
      <c r="AV369" s="17">
        <v>0.25329663852140799</v>
      </c>
      <c r="AW369" s="17">
        <v>0.248895043569869</v>
      </c>
      <c r="AX369" s="17">
        <v>0.29538884599756898</v>
      </c>
      <c r="AY369" s="17">
        <v>0.36322871704632598</v>
      </c>
      <c r="AZ369" s="17">
        <v>0.31198385203109302</v>
      </c>
    </row>
    <row r="370" spans="2:52">
      <c r="B370" t="s">
        <v>152</v>
      </c>
      <c r="C370" s="17">
        <v>0.40292319918133801</v>
      </c>
      <c r="D370" s="17">
        <v>0.38194489098093698</v>
      </c>
      <c r="E370" s="17">
        <v>0.423422268589429</v>
      </c>
      <c r="F370" s="17"/>
      <c r="G370" s="17">
        <v>0.39762523199021799</v>
      </c>
      <c r="H370" s="17">
        <v>0.32320158501587598</v>
      </c>
      <c r="I370" s="17">
        <v>0.38632638758005899</v>
      </c>
      <c r="J370" s="17">
        <v>0.41104099693245599</v>
      </c>
      <c r="K370" s="17">
        <v>0.458660583374427</v>
      </c>
      <c r="L370" s="17">
        <v>0.44100862647714101</v>
      </c>
      <c r="M370" s="17"/>
      <c r="N370" s="17">
        <v>0.39488325469643898</v>
      </c>
      <c r="O370" s="17">
        <v>0.40795572889873999</v>
      </c>
      <c r="P370" s="17">
        <v>0.41845447190392898</v>
      </c>
      <c r="Q370" s="17">
        <v>0.39256549649003702</v>
      </c>
      <c r="R370" s="17"/>
      <c r="S370" s="17">
        <v>0.35605256357994802</v>
      </c>
      <c r="T370" s="17">
        <v>0.41746970389458499</v>
      </c>
      <c r="U370" s="17">
        <v>0.39940092786662501</v>
      </c>
      <c r="V370" s="17">
        <v>0.39002495885645599</v>
      </c>
      <c r="W370" s="17">
        <v>0.38749096919670301</v>
      </c>
      <c r="X370" s="17">
        <v>0.381723068374617</v>
      </c>
      <c r="Y370" s="17">
        <v>0.45487691136376002</v>
      </c>
      <c r="Z370" s="17">
        <v>0.34663006008973302</v>
      </c>
      <c r="AA370" s="17">
        <v>0.429787507874481</v>
      </c>
      <c r="AB370" s="17">
        <v>0.437802553710612</v>
      </c>
      <c r="AC370" s="17">
        <v>0.40952837874618803</v>
      </c>
      <c r="AD370" s="17">
        <v>0.42868048377345103</v>
      </c>
      <c r="AE370" s="17"/>
      <c r="AF370" s="17">
        <v>0.412165639103796</v>
      </c>
      <c r="AG370" s="17">
        <v>0.40039968168940099</v>
      </c>
      <c r="AH370" s="17">
        <v>0.38107846130732498</v>
      </c>
      <c r="AI370" s="17"/>
      <c r="AJ370" s="17">
        <v>0.40904471888273097</v>
      </c>
      <c r="AK370" s="17">
        <v>0.38903946183926502</v>
      </c>
      <c r="AL370" s="17">
        <v>0.430170818205937</v>
      </c>
      <c r="AM370" s="17">
        <v>0.35938360277562198</v>
      </c>
      <c r="AN370" s="17">
        <v>0.390809425043396</v>
      </c>
      <c r="AO370" s="17"/>
      <c r="AP370" s="17">
        <v>0.38393517967560598</v>
      </c>
      <c r="AQ370" s="17">
        <v>0.39871818259587699</v>
      </c>
      <c r="AR370" s="17">
        <v>0.38899229278581299</v>
      </c>
      <c r="AS370" s="17">
        <v>0.413096146755705</v>
      </c>
      <c r="AT370" s="17">
        <v>0.44674710301917703</v>
      </c>
      <c r="AU370" s="17"/>
      <c r="AV370" s="17">
        <v>0.406182889118541</v>
      </c>
      <c r="AW370" s="17">
        <v>0.46529550702302303</v>
      </c>
      <c r="AX370" s="17">
        <v>0.37983158963112501</v>
      </c>
      <c r="AY370" s="17">
        <v>0.37374801172838301</v>
      </c>
      <c r="AZ370" s="17">
        <v>0.25190976357512901</v>
      </c>
    </row>
    <row r="371" spans="2:52">
      <c r="B371" t="s">
        <v>153</v>
      </c>
      <c r="C371" s="17">
        <v>0.13519838974965401</v>
      </c>
      <c r="D371" s="17">
        <v>0.122870017734775</v>
      </c>
      <c r="E371" s="17">
        <v>0.147050043325966</v>
      </c>
      <c r="F371" s="17"/>
      <c r="G371" s="17">
        <v>0.153884178365158</v>
      </c>
      <c r="H371" s="17">
        <v>0.13622190800707801</v>
      </c>
      <c r="I371" s="17">
        <v>0.14000097689466501</v>
      </c>
      <c r="J371" s="17">
        <v>0.120698441372173</v>
      </c>
      <c r="K371" s="17">
        <v>0.15027138740201701</v>
      </c>
      <c r="L371" s="17">
        <v>0.119680785557777</v>
      </c>
      <c r="M371" s="17"/>
      <c r="N371" s="17">
        <v>0.11390710067095999</v>
      </c>
      <c r="O371" s="17">
        <v>0.14510417177933399</v>
      </c>
      <c r="P371" s="17">
        <v>0.131526792838218</v>
      </c>
      <c r="Q371" s="17">
        <v>0.151782310291561</v>
      </c>
      <c r="R371" s="17"/>
      <c r="S371" s="17">
        <v>0.11650344296452</v>
      </c>
      <c r="T371" s="17">
        <v>0.15261638056976801</v>
      </c>
      <c r="U371" s="17">
        <v>0.17191986528145101</v>
      </c>
      <c r="V371" s="17">
        <v>0.155906764599614</v>
      </c>
      <c r="W371" s="17">
        <v>0.156300101104176</v>
      </c>
      <c r="X371" s="17">
        <v>0.13019814151888101</v>
      </c>
      <c r="Y371" s="17">
        <v>0.13107080402571</v>
      </c>
      <c r="Z371" s="17">
        <v>0.140414626952022</v>
      </c>
      <c r="AA371" s="17">
        <v>8.5048954515535402E-2</v>
      </c>
      <c r="AB371" s="17">
        <v>0.14906761615320799</v>
      </c>
      <c r="AC371" s="17">
        <v>0.11733769170609901</v>
      </c>
      <c r="AD371" s="17">
        <v>0.12877362964914399</v>
      </c>
      <c r="AE371" s="17"/>
      <c r="AF371" s="17">
        <v>0.15094524925227601</v>
      </c>
      <c r="AG371" s="17">
        <v>0.115272409058887</v>
      </c>
      <c r="AH371" s="17">
        <v>0.143636504133652</v>
      </c>
      <c r="AI371" s="17"/>
      <c r="AJ371" s="17">
        <v>0.12663405327957999</v>
      </c>
      <c r="AK371" s="17">
        <v>0.13659031277001701</v>
      </c>
      <c r="AL371" s="17">
        <v>0.13088443288950899</v>
      </c>
      <c r="AM371" s="17">
        <v>0.14374790303795301</v>
      </c>
      <c r="AN371" s="17">
        <v>0.15032031443813901</v>
      </c>
      <c r="AO371" s="17"/>
      <c r="AP371" s="17">
        <v>0.10873941060221699</v>
      </c>
      <c r="AQ371" s="17">
        <v>0.13241319560762499</v>
      </c>
      <c r="AR371" s="17">
        <v>0.14098470213172601</v>
      </c>
      <c r="AS371" s="17">
        <v>0.170160583862112</v>
      </c>
      <c r="AT371" s="17">
        <v>0.123687108850689</v>
      </c>
      <c r="AU371" s="17"/>
      <c r="AV371" s="17">
        <v>0.15558622113228299</v>
      </c>
      <c r="AW371" s="17">
        <v>0.131776973215154</v>
      </c>
      <c r="AX371" s="17">
        <v>0.143782718093351</v>
      </c>
      <c r="AY371" s="17">
        <v>9.0285610164857102E-2</v>
      </c>
      <c r="AZ371" s="17">
        <v>8.5486653909911295E-2</v>
      </c>
    </row>
    <row r="372" spans="2:52">
      <c r="B372" t="s">
        <v>154</v>
      </c>
      <c r="C372" s="17">
        <v>2.8104364599356401E-2</v>
      </c>
      <c r="D372" s="17">
        <v>2.7011940151836899E-2</v>
      </c>
      <c r="E372" s="17">
        <v>2.9346642155409199E-2</v>
      </c>
      <c r="F372" s="17"/>
      <c r="G372" s="17">
        <v>2.1317109656723399E-2</v>
      </c>
      <c r="H372" s="17">
        <v>2.74217363512619E-2</v>
      </c>
      <c r="I372" s="17">
        <v>3.49295722084981E-2</v>
      </c>
      <c r="J372" s="17">
        <v>3.5253316190502801E-2</v>
      </c>
      <c r="K372" s="17">
        <v>2.6487601158499501E-2</v>
      </c>
      <c r="L372" s="17">
        <v>2.28918024324654E-2</v>
      </c>
      <c r="M372" s="17"/>
      <c r="N372" s="17">
        <v>1.7963031798482802E-2</v>
      </c>
      <c r="O372" s="17">
        <v>3.08196209046257E-2</v>
      </c>
      <c r="P372" s="17">
        <v>3.73848400446097E-2</v>
      </c>
      <c r="Q372" s="17">
        <v>2.8401643375846199E-2</v>
      </c>
      <c r="R372" s="17"/>
      <c r="S372" s="17">
        <v>1.7197326295696199E-2</v>
      </c>
      <c r="T372" s="17">
        <v>3.1284407610816897E-2</v>
      </c>
      <c r="U372" s="17">
        <v>3.3774277151136199E-2</v>
      </c>
      <c r="V372" s="17">
        <v>2.5977725638726301E-2</v>
      </c>
      <c r="W372" s="17">
        <v>3.1396859371161601E-2</v>
      </c>
      <c r="X372" s="17">
        <v>2.2593859722662899E-2</v>
      </c>
      <c r="Y372" s="17">
        <v>2.7334454749581901E-2</v>
      </c>
      <c r="Z372" s="17">
        <v>2.9843868453048001E-2</v>
      </c>
      <c r="AA372" s="17">
        <v>3.4956323230330197E-2</v>
      </c>
      <c r="AB372" s="17">
        <v>2.0666858007441401E-2</v>
      </c>
      <c r="AC372" s="17">
        <v>4.9155848109730997E-2</v>
      </c>
      <c r="AD372" s="17">
        <v>2.7167319256236E-2</v>
      </c>
      <c r="AE372" s="17"/>
      <c r="AF372" s="17">
        <v>3.5082956069451901E-2</v>
      </c>
      <c r="AG372" s="17">
        <v>1.7897541358014898E-2</v>
      </c>
      <c r="AH372" s="17">
        <v>4.54004790800316E-2</v>
      </c>
      <c r="AI372" s="17"/>
      <c r="AJ372" s="17">
        <v>2.4969125309884901E-2</v>
      </c>
      <c r="AK372" s="17">
        <v>1.94197404294012E-2</v>
      </c>
      <c r="AL372" s="17">
        <v>1.9007810947887799E-2</v>
      </c>
      <c r="AM372" s="17">
        <v>7.3025664821197794E-2</v>
      </c>
      <c r="AN372" s="17">
        <v>4.90949230307774E-2</v>
      </c>
      <c r="AO372" s="17"/>
      <c r="AP372" s="17">
        <v>2.6609444948920001E-2</v>
      </c>
      <c r="AQ372" s="17">
        <v>1.8925139576362399E-2</v>
      </c>
      <c r="AR372" s="17">
        <v>1.85776686580406E-2</v>
      </c>
      <c r="AS372" s="17">
        <v>4.0989989902088901E-2</v>
      </c>
      <c r="AT372" s="17">
        <v>2.1109625220065702E-2</v>
      </c>
      <c r="AU372" s="17"/>
      <c r="AV372" s="17">
        <v>3.1165443580076099E-2</v>
      </c>
      <c r="AW372" s="17">
        <v>2.59665244030091E-2</v>
      </c>
      <c r="AX372" s="17">
        <v>2.5834252017523599E-2</v>
      </c>
      <c r="AY372" s="17">
        <v>1.63685525118956E-2</v>
      </c>
      <c r="AZ372" s="17">
        <v>5.6823833346457797E-2</v>
      </c>
    </row>
    <row r="373" spans="2:52">
      <c r="B373" t="s">
        <v>107</v>
      </c>
      <c r="C373" s="17">
        <v>6.5216185891832396E-2</v>
      </c>
      <c r="D373" s="17">
        <v>4.4534957399600797E-2</v>
      </c>
      <c r="E373" s="17">
        <v>8.4329139172018397E-2</v>
      </c>
      <c r="F373" s="17"/>
      <c r="G373" s="17">
        <v>4.5344129930517299E-2</v>
      </c>
      <c r="H373" s="17">
        <v>7.5771844462986002E-2</v>
      </c>
      <c r="I373" s="17">
        <v>7.40507039594345E-2</v>
      </c>
      <c r="J373" s="17">
        <v>9.9995698481527506E-2</v>
      </c>
      <c r="K373" s="17">
        <v>5.0814307317058501E-2</v>
      </c>
      <c r="L373" s="17">
        <v>4.4036750371226299E-2</v>
      </c>
      <c r="M373" s="17"/>
      <c r="N373" s="17">
        <v>3.5426485990704401E-2</v>
      </c>
      <c r="O373" s="17">
        <v>6.6113313571512705E-2</v>
      </c>
      <c r="P373" s="17">
        <v>5.2651761030297499E-2</v>
      </c>
      <c r="Q373" s="17">
        <v>0.107234022602236</v>
      </c>
      <c r="R373" s="17"/>
      <c r="S373" s="17">
        <v>6.6094892427052396E-2</v>
      </c>
      <c r="T373" s="17">
        <v>7.1226389611509205E-2</v>
      </c>
      <c r="U373" s="17">
        <v>6.4793898464647406E-2</v>
      </c>
      <c r="V373" s="17">
        <v>7.4790193452232007E-2</v>
      </c>
      <c r="W373" s="17">
        <v>7.0188290030606504E-2</v>
      </c>
      <c r="X373" s="17">
        <v>6.4585168522171194E-2</v>
      </c>
      <c r="Y373" s="17">
        <v>7.1468898656945098E-2</v>
      </c>
      <c r="Z373" s="17">
        <v>5.5545659603027403E-2</v>
      </c>
      <c r="AA373" s="17">
        <v>5.0140205654034702E-2</v>
      </c>
      <c r="AB373" s="17">
        <v>5.6274597320395602E-2</v>
      </c>
      <c r="AC373" s="17">
        <v>7.27906391919175E-2</v>
      </c>
      <c r="AD373" s="17">
        <v>6.3466034107856895E-2</v>
      </c>
      <c r="AE373" s="17"/>
      <c r="AF373" s="17">
        <v>5.3451448862774101E-2</v>
      </c>
      <c r="AG373" s="17">
        <v>4.8390291769580603E-2</v>
      </c>
      <c r="AH373" s="17">
        <v>0.121239238851612</v>
      </c>
      <c r="AI373" s="17"/>
      <c r="AJ373" s="17">
        <v>4.5790605748372001E-2</v>
      </c>
      <c r="AK373" s="17">
        <v>4.7801463255506701E-2</v>
      </c>
      <c r="AL373" s="17">
        <v>5.0468335507535399E-2</v>
      </c>
      <c r="AM373" s="17">
        <v>9.0017051492981101E-2</v>
      </c>
      <c r="AN373" s="17">
        <v>0.14376355930111701</v>
      </c>
      <c r="AO373" s="17"/>
      <c r="AP373" s="17">
        <v>3.80206030261672E-2</v>
      </c>
      <c r="AQ373" s="17">
        <v>4.3677329649136599E-2</v>
      </c>
      <c r="AR373" s="17">
        <v>5.0211454754531003E-2</v>
      </c>
      <c r="AS373" s="17">
        <v>5.1527024637180403E-2</v>
      </c>
      <c r="AT373" s="17">
        <v>0.167730258519867</v>
      </c>
      <c r="AU373" s="17"/>
      <c r="AV373" s="17">
        <v>8.77448011176791E-2</v>
      </c>
      <c r="AW373" s="17">
        <v>6.4486820104591294E-2</v>
      </c>
      <c r="AX373" s="17">
        <v>4.6411751144522999E-2</v>
      </c>
      <c r="AY373" s="17">
        <v>3.4415857764168202E-2</v>
      </c>
      <c r="AZ373" s="17">
        <v>6.3900891361912696E-2</v>
      </c>
    </row>
    <row r="374" spans="2:52">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2:52">
      <c r="B375" s="6" t="s">
        <v>160</v>
      </c>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2:52">
      <c r="B376" s="24" t="s">
        <v>15</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2:52">
      <c r="B377" t="s">
        <v>150</v>
      </c>
      <c r="C377" s="17">
        <v>9.9176069469867401E-2</v>
      </c>
      <c r="D377" s="17">
        <v>0.108290409386888</v>
      </c>
      <c r="E377" s="17">
        <v>8.9732595920335598E-2</v>
      </c>
      <c r="F377" s="17"/>
      <c r="G377" s="17">
        <v>0.164035066832277</v>
      </c>
      <c r="H377" s="17">
        <v>0.152318801285104</v>
      </c>
      <c r="I377" s="17">
        <v>0.113966269554015</v>
      </c>
      <c r="J377" s="17">
        <v>7.9398693217362995E-2</v>
      </c>
      <c r="K377" s="17">
        <v>6.8860426379442605E-2</v>
      </c>
      <c r="L377" s="17">
        <v>3.7041056999627398E-2</v>
      </c>
      <c r="M377" s="17"/>
      <c r="N377" s="17">
        <v>0.125356908386178</v>
      </c>
      <c r="O377" s="17">
        <v>9.5626164479461304E-2</v>
      </c>
      <c r="P377" s="17">
        <v>8.7211513543514502E-2</v>
      </c>
      <c r="Q377" s="17">
        <v>8.5292035742616304E-2</v>
      </c>
      <c r="R377" s="17"/>
      <c r="S377" s="17">
        <v>0.15379967014825999</v>
      </c>
      <c r="T377" s="17">
        <v>9.1348351390413293E-2</v>
      </c>
      <c r="U377" s="17">
        <v>6.60066239822822E-2</v>
      </c>
      <c r="V377" s="17">
        <v>7.6881637153002294E-2</v>
      </c>
      <c r="W377" s="17">
        <v>6.3934784646906495E-2</v>
      </c>
      <c r="X377" s="17">
        <v>0.134000790108603</v>
      </c>
      <c r="Y377" s="17">
        <v>7.0377034278500394E-2</v>
      </c>
      <c r="Z377" s="17">
        <v>7.4260853746586503E-2</v>
      </c>
      <c r="AA377" s="17">
        <v>7.9560410662720196E-2</v>
      </c>
      <c r="AB377" s="17">
        <v>0.113429595346846</v>
      </c>
      <c r="AC377" s="17">
        <v>0.10823178843964699</v>
      </c>
      <c r="AD377" s="17">
        <v>0.13537490714512601</v>
      </c>
      <c r="AE377" s="17"/>
      <c r="AF377" s="17">
        <v>6.5073116362829503E-2</v>
      </c>
      <c r="AG377" s="17">
        <v>0.11819934129203</v>
      </c>
      <c r="AH377" s="17">
        <v>9.9215539756323398E-2</v>
      </c>
      <c r="AI377" s="17"/>
      <c r="AJ377" s="17">
        <v>7.7122297849489499E-2</v>
      </c>
      <c r="AK377" s="17">
        <v>0.12523372159639801</v>
      </c>
      <c r="AL377" s="17">
        <v>0.107529137344515</v>
      </c>
      <c r="AM377" s="17">
        <v>7.5993199828797403E-2</v>
      </c>
      <c r="AN377" s="17">
        <v>8.8196217575239599E-2</v>
      </c>
      <c r="AO377" s="17"/>
      <c r="AP377" s="17">
        <v>8.7444250221386494E-2</v>
      </c>
      <c r="AQ377" s="17">
        <v>0.130161002319341</v>
      </c>
      <c r="AR377" s="17">
        <v>0.121819157171852</v>
      </c>
      <c r="AS377" s="17">
        <v>6.7273035112109594E-2</v>
      </c>
      <c r="AT377" s="17">
        <v>4.8486736824240297E-2</v>
      </c>
      <c r="AU377" s="17"/>
      <c r="AV377" s="17">
        <v>6.2486064514805401E-2</v>
      </c>
      <c r="AW377" s="17">
        <v>8.4088522466198107E-2</v>
      </c>
      <c r="AX377" s="17">
        <v>0.136700002913307</v>
      </c>
      <c r="AY377" s="17">
        <v>0.148364082159442</v>
      </c>
      <c r="AZ377" s="17">
        <v>0.33139712362127599</v>
      </c>
    </row>
    <row r="378" spans="2:52">
      <c r="B378" t="s">
        <v>151</v>
      </c>
      <c r="C378" s="17">
        <v>0.28086206352048898</v>
      </c>
      <c r="D378" s="17">
        <v>0.29090102112454702</v>
      </c>
      <c r="E378" s="17">
        <v>0.27063764680673102</v>
      </c>
      <c r="F378" s="17"/>
      <c r="G378" s="17">
        <v>0.44026457379584499</v>
      </c>
      <c r="H378" s="17">
        <v>0.33160862601963298</v>
      </c>
      <c r="I378" s="17">
        <v>0.281952840076586</v>
      </c>
      <c r="J378" s="17">
        <v>0.22301242884122899</v>
      </c>
      <c r="K378" s="17">
        <v>0.21042337308762599</v>
      </c>
      <c r="L378" s="17">
        <v>0.22683122401884001</v>
      </c>
      <c r="M378" s="17"/>
      <c r="N378" s="17">
        <v>0.321489720431061</v>
      </c>
      <c r="O378" s="17">
        <v>0.27678182152609698</v>
      </c>
      <c r="P378" s="17">
        <v>0.296970952995256</v>
      </c>
      <c r="Q378" s="17">
        <v>0.224512175322341</v>
      </c>
      <c r="R378" s="17"/>
      <c r="S378" s="17">
        <v>0.38649722295764799</v>
      </c>
      <c r="T378" s="17">
        <v>0.26832364267973702</v>
      </c>
      <c r="U378" s="17">
        <v>0.24700794765079201</v>
      </c>
      <c r="V378" s="17">
        <v>0.24678797170088701</v>
      </c>
      <c r="W378" s="17">
        <v>0.25338800964510799</v>
      </c>
      <c r="X378" s="17">
        <v>0.24151160209015299</v>
      </c>
      <c r="Y378" s="17">
        <v>0.26400552594073701</v>
      </c>
      <c r="Z378" s="17">
        <v>0.238829678375611</v>
      </c>
      <c r="AA378" s="17">
        <v>0.30638467176935402</v>
      </c>
      <c r="AB378" s="17">
        <v>0.26263960997696401</v>
      </c>
      <c r="AC378" s="17">
        <v>0.29076643187530599</v>
      </c>
      <c r="AD378" s="17">
        <v>0.26247647453532003</v>
      </c>
      <c r="AE378" s="17"/>
      <c r="AF378" s="17">
        <v>0.20044877539821501</v>
      </c>
      <c r="AG378" s="17">
        <v>0.31677906667755701</v>
      </c>
      <c r="AH378" s="17">
        <v>0.27359204711890001</v>
      </c>
      <c r="AI378" s="17"/>
      <c r="AJ378" s="17">
        <v>0.22940848481188</v>
      </c>
      <c r="AK378" s="17">
        <v>0.34118733690960401</v>
      </c>
      <c r="AL378" s="17">
        <v>0.29085582528515602</v>
      </c>
      <c r="AM378" s="17">
        <v>0.17265068902304301</v>
      </c>
      <c r="AN378" s="17">
        <v>0.24342233657431001</v>
      </c>
      <c r="AO378" s="17"/>
      <c r="AP378" s="17">
        <v>0.29213853763530601</v>
      </c>
      <c r="AQ378" s="17">
        <v>0.33123272648573998</v>
      </c>
      <c r="AR378" s="17">
        <v>0.29302225805708099</v>
      </c>
      <c r="AS378" s="17">
        <v>0.15668155271534301</v>
      </c>
      <c r="AT378" s="17">
        <v>0.20503283447662701</v>
      </c>
      <c r="AU378" s="17"/>
      <c r="AV378" s="17">
        <v>0.209196085116264</v>
      </c>
      <c r="AW378" s="17">
        <v>0.29066114837946899</v>
      </c>
      <c r="AX378" s="17">
        <v>0.32027329615411798</v>
      </c>
      <c r="AY378" s="17">
        <v>0.395922084051055</v>
      </c>
      <c r="AZ378" s="17">
        <v>0.354547777190719</v>
      </c>
    </row>
    <row r="379" spans="2:52">
      <c r="B379" t="s">
        <v>152</v>
      </c>
      <c r="C379" s="17">
        <v>0.37703305036388501</v>
      </c>
      <c r="D379" s="17">
        <v>0.36267501720986001</v>
      </c>
      <c r="E379" s="17">
        <v>0.39299105995460798</v>
      </c>
      <c r="F379" s="17"/>
      <c r="G379" s="17">
        <v>0.26708549762192202</v>
      </c>
      <c r="H379" s="17">
        <v>0.314252406556569</v>
      </c>
      <c r="I379" s="17">
        <v>0.387631999423035</v>
      </c>
      <c r="J379" s="17">
        <v>0.41362496786274899</v>
      </c>
      <c r="K379" s="17">
        <v>0.38215201217920403</v>
      </c>
      <c r="L379" s="17">
        <v>0.459588923100127</v>
      </c>
      <c r="M379" s="17"/>
      <c r="N379" s="17">
        <v>0.39130301840360998</v>
      </c>
      <c r="O379" s="17">
        <v>0.36231067689006002</v>
      </c>
      <c r="P379" s="17">
        <v>0.36791127206012397</v>
      </c>
      <c r="Q379" s="17">
        <v>0.38647216281243002</v>
      </c>
      <c r="R379" s="17"/>
      <c r="S379" s="17">
        <v>0.30441615068834799</v>
      </c>
      <c r="T379" s="17">
        <v>0.38585910400206602</v>
      </c>
      <c r="U379" s="17">
        <v>0.376542290834737</v>
      </c>
      <c r="V379" s="17">
        <v>0.39646564267825202</v>
      </c>
      <c r="W379" s="17">
        <v>0.38943065822117701</v>
      </c>
      <c r="X379" s="17">
        <v>0.36660164678482599</v>
      </c>
      <c r="Y379" s="17">
        <v>0.405882538345337</v>
      </c>
      <c r="Z379" s="17">
        <v>0.423916420380063</v>
      </c>
      <c r="AA379" s="17">
        <v>0.411880842713157</v>
      </c>
      <c r="AB379" s="17">
        <v>0.38171956457364697</v>
      </c>
      <c r="AC379" s="17">
        <v>0.35208539743971801</v>
      </c>
      <c r="AD379" s="17">
        <v>0.38333214561526702</v>
      </c>
      <c r="AE379" s="17"/>
      <c r="AF379" s="17">
        <v>0.40411225858935101</v>
      </c>
      <c r="AG379" s="17">
        <v>0.387820758620055</v>
      </c>
      <c r="AH379" s="17">
        <v>0.34908011099897002</v>
      </c>
      <c r="AI379" s="17"/>
      <c r="AJ379" s="17">
        <v>0.40268241351748402</v>
      </c>
      <c r="AK379" s="17">
        <v>0.35686298988371501</v>
      </c>
      <c r="AL379" s="17">
        <v>0.40284961319828999</v>
      </c>
      <c r="AM379" s="17">
        <v>0.27649538286509401</v>
      </c>
      <c r="AN379" s="17">
        <v>0.363277194035389</v>
      </c>
      <c r="AO379" s="17"/>
      <c r="AP379" s="17">
        <v>0.39251246780387999</v>
      </c>
      <c r="AQ379" s="17">
        <v>0.36470866336733998</v>
      </c>
      <c r="AR379" s="17">
        <v>0.40029446437587202</v>
      </c>
      <c r="AS379" s="17">
        <v>0.36730863643482198</v>
      </c>
      <c r="AT379" s="17">
        <v>0.42338094366687001</v>
      </c>
      <c r="AU379" s="17"/>
      <c r="AV379" s="17">
        <v>0.40944695859434799</v>
      </c>
      <c r="AW379" s="17">
        <v>0.365339214643642</v>
      </c>
      <c r="AX379" s="17">
        <v>0.37009215515578098</v>
      </c>
      <c r="AY379" s="17">
        <v>0.35040662680780199</v>
      </c>
      <c r="AZ379" s="17">
        <v>0.14628212004854599</v>
      </c>
    </row>
    <row r="380" spans="2:52">
      <c r="B380" t="s">
        <v>153</v>
      </c>
      <c r="C380" s="17">
        <v>0.15219134359535599</v>
      </c>
      <c r="D380" s="17">
        <v>0.15054392531072999</v>
      </c>
      <c r="E380" s="17">
        <v>0.153730966210884</v>
      </c>
      <c r="F380" s="17"/>
      <c r="G380" s="17">
        <v>7.5823399202270603E-2</v>
      </c>
      <c r="H380" s="17">
        <v>0.109918340727116</v>
      </c>
      <c r="I380" s="17">
        <v>0.12118678985654099</v>
      </c>
      <c r="J380" s="17">
        <v>0.168572547143129</v>
      </c>
      <c r="K380" s="17">
        <v>0.24585039659831801</v>
      </c>
      <c r="L380" s="17">
        <v>0.186555042166514</v>
      </c>
      <c r="M380" s="17"/>
      <c r="N380" s="17">
        <v>0.116702015696168</v>
      </c>
      <c r="O380" s="17">
        <v>0.166500186959292</v>
      </c>
      <c r="P380" s="17">
        <v>0.16773612318587799</v>
      </c>
      <c r="Q380" s="17">
        <v>0.16375832674222701</v>
      </c>
      <c r="R380" s="17"/>
      <c r="S380" s="17">
        <v>8.3738432372453195E-2</v>
      </c>
      <c r="T380" s="17">
        <v>0.17766969052600401</v>
      </c>
      <c r="U380" s="17">
        <v>0.19694562845145899</v>
      </c>
      <c r="V380" s="17">
        <v>0.177579809878608</v>
      </c>
      <c r="W380" s="17">
        <v>0.18590015662530601</v>
      </c>
      <c r="X380" s="17">
        <v>0.13914886230892801</v>
      </c>
      <c r="Y380" s="17">
        <v>0.146980417478073</v>
      </c>
      <c r="Z380" s="17">
        <v>0.18644634080547801</v>
      </c>
      <c r="AA380" s="17">
        <v>0.125308951402512</v>
      </c>
      <c r="AB380" s="17">
        <v>0.15599163080905501</v>
      </c>
      <c r="AC380" s="17">
        <v>0.17685648119922301</v>
      </c>
      <c r="AD380" s="17">
        <v>0.14047043177507201</v>
      </c>
      <c r="AE380" s="17"/>
      <c r="AF380" s="17">
        <v>0.216561971282449</v>
      </c>
      <c r="AG380" s="17">
        <v>0.12118767753266101</v>
      </c>
      <c r="AH380" s="17">
        <v>0.13876052248825099</v>
      </c>
      <c r="AI380" s="17"/>
      <c r="AJ380" s="17">
        <v>0.20663511928327899</v>
      </c>
      <c r="AK380" s="17">
        <v>0.118539700699692</v>
      </c>
      <c r="AL380" s="17">
        <v>0.13425615049102499</v>
      </c>
      <c r="AM380" s="17">
        <v>0.24429313636726499</v>
      </c>
      <c r="AN380" s="17">
        <v>0.140019862730064</v>
      </c>
      <c r="AO380" s="17"/>
      <c r="AP380" s="17">
        <v>0.16790462575100101</v>
      </c>
      <c r="AQ380" s="17">
        <v>0.124196707627516</v>
      </c>
      <c r="AR380" s="17">
        <v>0.13255857857990899</v>
      </c>
      <c r="AS380" s="17">
        <v>0.27095497507237798</v>
      </c>
      <c r="AT380" s="17">
        <v>0.15925337253471</v>
      </c>
      <c r="AU380" s="17"/>
      <c r="AV380" s="17">
        <v>0.19992971199159501</v>
      </c>
      <c r="AW380" s="17">
        <v>0.165497651249181</v>
      </c>
      <c r="AX380" s="17">
        <v>0.11755094037457001</v>
      </c>
      <c r="AY380" s="17">
        <v>6.2560648941555497E-2</v>
      </c>
      <c r="AZ380" s="17">
        <v>5.1632318507562801E-2</v>
      </c>
    </row>
    <row r="381" spans="2:52">
      <c r="B381" t="s">
        <v>154</v>
      </c>
      <c r="C381" s="17">
        <v>4.87131903849378E-2</v>
      </c>
      <c r="D381" s="17">
        <v>5.4118031380412303E-2</v>
      </c>
      <c r="E381" s="17">
        <v>4.3747187929338099E-2</v>
      </c>
      <c r="F381" s="17"/>
      <c r="G381" s="17">
        <v>1.56023762394236E-2</v>
      </c>
      <c r="H381" s="17">
        <v>3.5496544287994099E-2</v>
      </c>
      <c r="I381" s="17">
        <v>4.9285448855340398E-2</v>
      </c>
      <c r="J381" s="17">
        <v>5.6431509099364702E-2</v>
      </c>
      <c r="K381" s="17">
        <v>6.3960478319546002E-2</v>
      </c>
      <c r="L381" s="17">
        <v>6.4546794251097397E-2</v>
      </c>
      <c r="M381" s="17"/>
      <c r="N381" s="17">
        <v>2.4964111365144901E-2</v>
      </c>
      <c r="O381" s="17">
        <v>6.0463562369665103E-2</v>
      </c>
      <c r="P381" s="17">
        <v>4.9900448770930403E-2</v>
      </c>
      <c r="Q381" s="17">
        <v>6.0706823754475003E-2</v>
      </c>
      <c r="R381" s="17"/>
      <c r="S381" s="17">
        <v>2.6733339377958101E-2</v>
      </c>
      <c r="T381" s="17">
        <v>3.8078087688550602E-2</v>
      </c>
      <c r="U381" s="17">
        <v>6.5839588218757794E-2</v>
      </c>
      <c r="V381" s="17">
        <v>5.8932877175673297E-2</v>
      </c>
      <c r="W381" s="17">
        <v>6.1426753306527103E-2</v>
      </c>
      <c r="X381" s="17">
        <v>6.6436389700328502E-2</v>
      </c>
      <c r="Y381" s="17">
        <v>6.5017194247599497E-2</v>
      </c>
      <c r="Z381" s="17">
        <v>3.6869463776756498E-2</v>
      </c>
      <c r="AA381" s="17">
        <v>4.0133806800950897E-2</v>
      </c>
      <c r="AB381" s="17">
        <v>5.3626998717702899E-2</v>
      </c>
      <c r="AC381" s="17">
        <v>2.3452593473026501E-2</v>
      </c>
      <c r="AD381" s="17">
        <v>6.9333748859959604E-2</v>
      </c>
      <c r="AE381" s="17"/>
      <c r="AF381" s="17">
        <v>7.6609441636163997E-2</v>
      </c>
      <c r="AG381" s="17">
        <v>2.5600229964475502E-2</v>
      </c>
      <c r="AH381" s="17">
        <v>6.5266627717493697E-2</v>
      </c>
      <c r="AI381" s="17"/>
      <c r="AJ381" s="17">
        <v>5.6234489585680003E-2</v>
      </c>
      <c r="AK381" s="17">
        <v>2.4932356883941399E-2</v>
      </c>
      <c r="AL381" s="17">
        <v>4.5814309382942203E-2</v>
      </c>
      <c r="AM381" s="17">
        <v>0.14410783099021801</v>
      </c>
      <c r="AN381" s="17">
        <v>7.2059862110299994E-2</v>
      </c>
      <c r="AO381" s="17"/>
      <c r="AP381" s="17">
        <v>4.08800351876666E-2</v>
      </c>
      <c r="AQ381" s="17">
        <v>2.5106282356388399E-2</v>
      </c>
      <c r="AR381" s="17">
        <v>3.7260791893569199E-2</v>
      </c>
      <c r="AS381" s="17">
        <v>0.104848175612276</v>
      </c>
      <c r="AT381" s="17">
        <v>4.0081699364420603E-2</v>
      </c>
      <c r="AU381" s="17"/>
      <c r="AV381" s="17">
        <v>6.7109882214553801E-2</v>
      </c>
      <c r="AW381" s="17">
        <v>5.2501488510077098E-2</v>
      </c>
      <c r="AX381" s="17">
        <v>2.7855859322463199E-2</v>
      </c>
      <c r="AY381" s="17">
        <v>2.0569805578177901E-2</v>
      </c>
      <c r="AZ381" s="17">
        <v>6.6375313561564606E-2</v>
      </c>
    </row>
    <row r="382" spans="2:52">
      <c r="B382" t="s">
        <v>107</v>
      </c>
      <c r="C382" s="17">
        <v>4.2024282665465103E-2</v>
      </c>
      <c r="D382" s="17">
        <v>3.3471595587564101E-2</v>
      </c>
      <c r="E382" s="17">
        <v>4.9160543178103602E-2</v>
      </c>
      <c r="F382" s="17"/>
      <c r="G382" s="17">
        <v>3.7189086308261197E-2</v>
      </c>
      <c r="H382" s="17">
        <v>5.6405281123584401E-2</v>
      </c>
      <c r="I382" s="17">
        <v>4.5976652234483002E-2</v>
      </c>
      <c r="J382" s="17">
        <v>5.8959853836165602E-2</v>
      </c>
      <c r="K382" s="17">
        <v>2.8753313435862501E-2</v>
      </c>
      <c r="L382" s="17">
        <v>2.54369594637937E-2</v>
      </c>
      <c r="M382" s="17"/>
      <c r="N382" s="17">
        <v>2.0184225717838601E-2</v>
      </c>
      <c r="O382" s="17">
        <v>3.8317587775424301E-2</v>
      </c>
      <c r="P382" s="17">
        <v>3.0269689444296598E-2</v>
      </c>
      <c r="Q382" s="17">
        <v>7.9258475625910305E-2</v>
      </c>
      <c r="R382" s="17"/>
      <c r="S382" s="17">
        <v>4.4815184455332703E-2</v>
      </c>
      <c r="T382" s="17">
        <v>3.8721123713229201E-2</v>
      </c>
      <c r="U382" s="17">
        <v>4.7657920861972403E-2</v>
      </c>
      <c r="V382" s="17">
        <v>4.3352061413576601E-2</v>
      </c>
      <c r="W382" s="17">
        <v>4.5919637554975599E-2</v>
      </c>
      <c r="X382" s="17">
        <v>5.2300709007161703E-2</v>
      </c>
      <c r="Y382" s="17">
        <v>4.7737289709752599E-2</v>
      </c>
      <c r="Z382" s="17">
        <v>3.9677242915505298E-2</v>
      </c>
      <c r="AA382" s="17">
        <v>3.6731316651306897E-2</v>
      </c>
      <c r="AB382" s="17">
        <v>3.2592600575784302E-2</v>
      </c>
      <c r="AC382" s="17">
        <v>4.8607307573079898E-2</v>
      </c>
      <c r="AD382" s="17">
        <v>9.0122920692553201E-3</v>
      </c>
      <c r="AE382" s="17"/>
      <c r="AF382" s="17">
        <v>3.7194436730992299E-2</v>
      </c>
      <c r="AG382" s="17">
        <v>3.0412925913221801E-2</v>
      </c>
      <c r="AH382" s="17">
        <v>7.40851519200625E-2</v>
      </c>
      <c r="AI382" s="17"/>
      <c r="AJ382" s="17">
        <v>2.79171949521877E-2</v>
      </c>
      <c r="AK382" s="17">
        <v>3.3243894026649699E-2</v>
      </c>
      <c r="AL382" s="17">
        <v>1.86949642980711E-2</v>
      </c>
      <c r="AM382" s="17">
        <v>8.6459760925581594E-2</v>
      </c>
      <c r="AN382" s="17">
        <v>9.3024526974697805E-2</v>
      </c>
      <c r="AO382" s="17"/>
      <c r="AP382" s="17">
        <v>1.9120083400760501E-2</v>
      </c>
      <c r="AQ382" s="17">
        <v>2.4594617843675701E-2</v>
      </c>
      <c r="AR382" s="17">
        <v>1.5044749921717501E-2</v>
      </c>
      <c r="AS382" s="17">
        <v>3.2933625053071097E-2</v>
      </c>
      <c r="AT382" s="17">
        <v>0.123764413133132</v>
      </c>
      <c r="AU382" s="17"/>
      <c r="AV382" s="17">
        <v>5.1831297568432702E-2</v>
      </c>
      <c r="AW382" s="17">
        <v>4.1911974751431803E-2</v>
      </c>
      <c r="AX382" s="17">
        <v>2.7527746079760301E-2</v>
      </c>
      <c r="AY382" s="17">
        <v>2.2176752461967299E-2</v>
      </c>
      <c r="AZ382" s="17">
        <v>4.9765347070331097E-2</v>
      </c>
    </row>
    <row r="383" spans="2:52">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2:52">
      <c r="B384" s="6" t="s">
        <v>161</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2:52">
      <c r="B385" s="24" t="s">
        <v>15</v>
      </c>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2:52">
      <c r="B386" t="s">
        <v>162</v>
      </c>
      <c r="C386" s="17">
        <v>0.22473530641313599</v>
      </c>
      <c r="D386" s="17">
        <v>0.21708372734217801</v>
      </c>
      <c r="E386" s="17">
        <v>0.232735096603573</v>
      </c>
      <c r="F386" s="17"/>
      <c r="G386" s="17">
        <v>0.26933436640499903</v>
      </c>
      <c r="H386" s="17">
        <v>0.30803211001102399</v>
      </c>
      <c r="I386" s="17">
        <v>0.25188115144655199</v>
      </c>
      <c r="J386" s="17">
        <v>0.20828137449154999</v>
      </c>
      <c r="K386" s="17">
        <v>0.18005704330414499</v>
      </c>
      <c r="L386" s="17">
        <v>0.14834389333575301</v>
      </c>
      <c r="M386" s="17"/>
      <c r="N386" s="17">
        <v>0.19213319342610399</v>
      </c>
      <c r="O386" s="17">
        <v>0.22310470737955099</v>
      </c>
      <c r="P386" s="17">
        <v>0.24939672667447199</v>
      </c>
      <c r="Q386" s="17">
        <v>0.23969164870347301</v>
      </c>
      <c r="R386" s="17"/>
      <c r="S386" s="17">
        <v>0.29856104653534199</v>
      </c>
      <c r="T386" s="17">
        <v>0.182005868106942</v>
      </c>
      <c r="U386" s="17">
        <v>0.193912436709297</v>
      </c>
      <c r="V386" s="17">
        <v>0.20187342858500101</v>
      </c>
      <c r="W386" s="17">
        <v>0.216923066423377</v>
      </c>
      <c r="X386" s="17">
        <v>0.22938675698785299</v>
      </c>
      <c r="Y386" s="17">
        <v>0.18243729749367399</v>
      </c>
      <c r="Z386" s="17">
        <v>0.195978274282958</v>
      </c>
      <c r="AA386" s="17">
        <v>0.229186690268326</v>
      </c>
      <c r="AB386" s="17">
        <v>0.21305907084391901</v>
      </c>
      <c r="AC386" s="17">
        <v>0.26410356650746902</v>
      </c>
      <c r="AD386" s="17">
        <v>0.324668721998432</v>
      </c>
      <c r="AE386" s="17"/>
      <c r="AF386" s="17">
        <v>0.19478199558921899</v>
      </c>
      <c r="AG386" s="17">
        <v>0.23281271447315499</v>
      </c>
      <c r="AH386" s="17">
        <v>0.244814646707808</v>
      </c>
      <c r="AI386" s="17"/>
      <c r="AJ386" s="17">
        <v>0.19854582429938</v>
      </c>
      <c r="AK386" s="17">
        <v>0.26889019902831002</v>
      </c>
      <c r="AL386" s="17">
        <v>0.15856425811273001</v>
      </c>
      <c r="AM386" s="17">
        <v>0.17296794059425699</v>
      </c>
      <c r="AN386" s="17">
        <v>0.236242353751422</v>
      </c>
      <c r="AO386" s="17"/>
      <c r="AP386" s="17">
        <v>0.211459570545763</v>
      </c>
      <c r="AQ386" s="17">
        <v>0.26544234044666598</v>
      </c>
      <c r="AR386" s="17">
        <v>0.18714959699560699</v>
      </c>
      <c r="AS386" s="17">
        <v>0.18010395145101801</v>
      </c>
      <c r="AT386" s="17">
        <v>0.16248114698628099</v>
      </c>
      <c r="AU386" s="17"/>
      <c r="AV386" s="17">
        <v>0.23144494186932199</v>
      </c>
      <c r="AW386" s="17">
        <v>0.21260758072229699</v>
      </c>
      <c r="AX386" s="17">
        <v>0.22996056163491599</v>
      </c>
      <c r="AY386" s="17">
        <v>0.24144708171506901</v>
      </c>
      <c r="AZ386" s="17">
        <v>0.27703825956655098</v>
      </c>
    </row>
    <row r="387" spans="2:52">
      <c r="B387" t="s">
        <v>163</v>
      </c>
      <c r="C387" s="17">
        <v>0.30601825063344501</v>
      </c>
      <c r="D387" s="17">
        <v>0.316119283467788</v>
      </c>
      <c r="E387" s="17">
        <v>0.29639727505024799</v>
      </c>
      <c r="F387" s="17"/>
      <c r="G387" s="17">
        <v>0.36169896938315499</v>
      </c>
      <c r="H387" s="17">
        <v>0.33358672707832598</v>
      </c>
      <c r="I387" s="17">
        <v>0.31552554598089499</v>
      </c>
      <c r="J387" s="17">
        <v>0.28764797424514099</v>
      </c>
      <c r="K387" s="17">
        <v>0.28415195039924102</v>
      </c>
      <c r="L387" s="17">
        <v>0.26834550525816198</v>
      </c>
      <c r="M387" s="17"/>
      <c r="N387" s="17">
        <v>0.33574022369623702</v>
      </c>
      <c r="O387" s="17">
        <v>0.304424445440453</v>
      </c>
      <c r="P387" s="17">
        <v>0.31832172966503902</v>
      </c>
      <c r="Q387" s="17">
        <v>0.26444126400151202</v>
      </c>
      <c r="R387" s="17"/>
      <c r="S387" s="17">
        <v>0.28056000118236901</v>
      </c>
      <c r="T387" s="17">
        <v>0.31198640622920099</v>
      </c>
      <c r="U387" s="17">
        <v>0.29539455000144799</v>
      </c>
      <c r="V387" s="17">
        <v>0.303981932154825</v>
      </c>
      <c r="W387" s="17">
        <v>0.26609810317440802</v>
      </c>
      <c r="X387" s="17">
        <v>0.33029375208633199</v>
      </c>
      <c r="Y387" s="17">
        <v>0.28993334682039801</v>
      </c>
      <c r="Z387" s="17">
        <v>0.37045041709481402</v>
      </c>
      <c r="AA387" s="17">
        <v>0.342105139696189</v>
      </c>
      <c r="AB387" s="17">
        <v>0.28662505521904302</v>
      </c>
      <c r="AC387" s="17">
        <v>0.33585544680174501</v>
      </c>
      <c r="AD387" s="17">
        <v>0.28682612313404499</v>
      </c>
      <c r="AE387" s="17"/>
      <c r="AF387" s="17">
        <v>0.295983116720963</v>
      </c>
      <c r="AG387" s="17">
        <v>0.31730105104985801</v>
      </c>
      <c r="AH387" s="17">
        <v>0.28305331663641697</v>
      </c>
      <c r="AI387" s="17"/>
      <c r="AJ387" s="17">
        <v>0.30375161944248902</v>
      </c>
      <c r="AK387" s="17">
        <v>0.34957911735083902</v>
      </c>
      <c r="AL387" s="17">
        <v>0.32475097721810497</v>
      </c>
      <c r="AM387" s="17">
        <v>0.27881985228846601</v>
      </c>
      <c r="AN387" s="17">
        <v>0.239829993828099</v>
      </c>
      <c r="AO387" s="17"/>
      <c r="AP387" s="17">
        <v>0.308549814616909</v>
      </c>
      <c r="AQ387" s="17">
        <v>0.35382804080518199</v>
      </c>
      <c r="AR387" s="17">
        <v>0.31285460691204098</v>
      </c>
      <c r="AS387" s="17">
        <v>0.26225487259581298</v>
      </c>
      <c r="AT387" s="17">
        <v>0.244905210142145</v>
      </c>
      <c r="AU387" s="17"/>
      <c r="AV387" s="17">
        <v>0.26508168413088401</v>
      </c>
      <c r="AW387" s="17">
        <v>0.293985009306239</v>
      </c>
      <c r="AX387" s="17">
        <v>0.33188137314766097</v>
      </c>
      <c r="AY387" s="17">
        <v>0.39654450612273801</v>
      </c>
      <c r="AZ387" s="17">
        <v>0.24988296142126001</v>
      </c>
    </row>
    <row r="388" spans="2:52">
      <c r="B388" t="s">
        <v>164</v>
      </c>
      <c r="C388" s="17">
        <v>0.22960173721097801</v>
      </c>
      <c r="D388" s="17">
        <v>0.25490374776268798</v>
      </c>
      <c r="E388" s="17">
        <v>0.204588556824982</v>
      </c>
      <c r="F388" s="17"/>
      <c r="G388" s="17">
        <v>0.208244969294444</v>
      </c>
      <c r="H388" s="17">
        <v>0.16794972929952401</v>
      </c>
      <c r="I388" s="17">
        <v>0.212724740975994</v>
      </c>
      <c r="J388" s="17">
        <v>0.213760866098511</v>
      </c>
      <c r="K388" s="17">
        <v>0.240086395489714</v>
      </c>
      <c r="L388" s="17">
        <v>0.31369617118373899</v>
      </c>
      <c r="M388" s="17"/>
      <c r="N388" s="17">
        <v>0.276980880980641</v>
      </c>
      <c r="O388" s="17">
        <v>0.22418872450196101</v>
      </c>
      <c r="P388" s="17">
        <v>0.21804982817839499</v>
      </c>
      <c r="Q388" s="17">
        <v>0.19398234415999899</v>
      </c>
      <c r="R388" s="17"/>
      <c r="S388" s="17">
        <v>0.198371547735159</v>
      </c>
      <c r="T388" s="17">
        <v>0.22242303418746601</v>
      </c>
      <c r="U388" s="17">
        <v>0.251379213545536</v>
      </c>
      <c r="V388" s="17">
        <v>0.261301038050406</v>
      </c>
      <c r="W388" s="17">
        <v>0.26527060801409602</v>
      </c>
      <c r="X388" s="17">
        <v>0.21927720386248001</v>
      </c>
      <c r="Y388" s="17">
        <v>0.26505967440898598</v>
      </c>
      <c r="Z388" s="17">
        <v>0.21790018561962099</v>
      </c>
      <c r="AA388" s="17">
        <v>0.21894161426522099</v>
      </c>
      <c r="AB388" s="17">
        <v>0.242193888639716</v>
      </c>
      <c r="AC388" s="17">
        <v>0.206693453156649</v>
      </c>
      <c r="AD388" s="17">
        <v>0.16155952286062</v>
      </c>
      <c r="AE388" s="17"/>
      <c r="AF388" s="17">
        <v>0.24564461276708099</v>
      </c>
      <c r="AG388" s="17">
        <v>0.24522047461383401</v>
      </c>
      <c r="AH388" s="17">
        <v>0.165807225384875</v>
      </c>
      <c r="AI388" s="17"/>
      <c r="AJ388" s="17">
        <v>0.27158414317393198</v>
      </c>
      <c r="AK388" s="17">
        <v>0.19210860996221699</v>
      </c>
      <c r="AL388" s="17">
        <v>0.28011235379481397</v>
      </c>
      <c r="AM388" s="17">
        <v>0.22805797847126799</v>
      </c>
      <c r="AN388" s="17">
        <v>0.177130426859124</v>
      </c>
      <c r="AO388" s="17"/>
      <c r="AP388" s="17">
        <v>0.28013119333159198</v>
      </c>
      <c r="AQ388" s="17">
        <v>0.20295334876698801</v>
      </c>
      <c r="AR388" s="17">
        <v>0.26221285461667598</v>
      </c>
      <c r="AS388" s="17">
        <v>0.269982390617023</v>
      </c>
      <c r="AT388" s="17">
        <v>0.19862308683794799</v>
      </c>
      <c r="AU388" s="17"/>
      <c r="AV388" s="17">
        <v>0.20769824328913999</v>
      </c>
      <c r="AW388" s="17">
        <v>0.25351383360618301</v>
      </c>
      <c r="AX388" s="17">
        <v>0.24537851568290101</v>
      </c>
      <c r="AY388" s="17">
        <v>0.20845198948645399</v>
      </c>
      <c r="AZ388" s="17">
        <v>0.27123534929079501</v>
      </c>
    </row>
    <row r="389" spans="2:52">
      <c r="B389" t="s">
        <v>165</v>
      </c>
      <c r="C389" s="17">
        <v>0.120253280829887</v>
      </c>
      <c r="D389" s="17">
        <v>0.130553463800227</v>
      </c>
      <c r="E389" s="17">
        <v>0.110961759299783</v>
      </c>
      <c r="F389" s="17"/>
      <c r="G389" s="17">
        <v>7.6840863214380398E-2</v>
      </c>
      <c r="H389" s="17">
        <v>7.5038710068311198E-2</v>
      </c>
      <c r="I389" s="17">
        <v>0.104438394976044</v>
      </c>
      <c r="J389" s="17">
        <v>0.13547619846467099</v>
      </c>
      <c r="K389" s="17">
        <v>0.18512769573290899</v>
      </c>
      <c r="L389" s="17">
        <v>0.14298724687259001</v>
      </c>
      <c r="M389" s="17"/>
      <c r="N389" s="17">
        <v>0.115755322957697</v>
      </c>
      <c r="O389" s="17">
        <v>0.124259609737381</v>
      </c>
      <c r="P389" s="17">
        <v>0.117556035682631</v>
      </c>
      <c r="Q389" s="17">
        <v>0.12376289248305999</v>
      </c>
      <c r="R389" s="17"/>
      <c r="S389" s="17">
        <v>0.10078823808793901</v>
      </c>
      <c r="T389" s="17">
        <v>0.15885300749105999</v>
      </c>
      <c r="U389" s="17">
        <v>0.146675376252178</v>
      </c>
      <c r="V389" s="17">
        <v>8.7927238277797706E-2</v>
      </c>
      <c r="W389" s="17">
        <v>0.104902315514524</v>
      </c>
      <c r="X389" s="17">
        <v>0.10259283691786</v>
      </c>
      <c r="Y389" s="17">
        <v>0.15385744045465399</v>
      </c>
      <c r="Z389" s="17">
        <v>0.11150799205152399</v>
      </c>
      <c r="AA389" s="17">
        <v>0.112863588160801</v>
      </c>
      <c r="AB389" s="17">
        <v>0.134279683815901</v>
      </c>
      <c r="AC389" s="17">
        <v>8.5061715546240896E-2</v>
      </c>
      <c r="AD389" s="17">
        <v>0.12486779517963199</v>
      </c>
      <c r="AE389" s="17"/>
      <c r="AF389" s="17">
        <v>0.15478567182390601</v>
      </c>
      <c r="AG389" s="17">
        <v>0.110624163788187</v>
      </c>
      <c r="AH389" s="17">
        <v>0.10161518004924799</v>
      </c>
      <c r="AI389" s="17"/>
      <c r="AJ389" s="17">
        <v>0.14573881229375901</v>
      </c>
      <c r="AK389" s="17">
        <v>9.3332724940346501E-2</v>
      </c>
      <c r="AL389" s="17">
        <v>0.12514379901234701</v>
      </c>
      <c r="AM389" s="17">
        <v>0.15953937392326201</v>
      </c>
      <c r="AN389" s="17">
        <v>0.11601959389189501</v>
      </c>
      <c r="AO389" s="17"/>
      <c r="AP389" s="17">
        <v>0.130521964895156</v>
      </c>
      <c r="AQ389" s="17">
        <v>8.57853280473449E-2</v>
      </c>
      <c r="AR389" s="17">
        <v>0.14320638670368499</v>
      </c>
      <c r="AS389" s="17">
        <v>0.18477010082019099</v>
      </c>
      <c r="AT389" s="17">
        <v>0.12046648374020701</v>
      </c>
      <c r="AU389" s="17"/>
      <c r="AV389" s="17">
        <v>0.12438601684406</v>
      </c>
      <c r="AW389" s="17">
        <v>0.114955716826823</v>
      </c>
      <c r="AX389" s="17">
        <v>0.120450247913284</v>
      </c>
      <c r="AY389" s="17">
        <v>8.5254753194687394E-2</v>
      </c>
      <c r="AZ389" s="17">
        <v>0.113328140658286</v>
      </c>
    </row>
    <row r="390" spans="2:52">
      <c r="B390" t="s">
        <v>107</v>
      </c>
      <c r="C390" s="17">
        <v>0.119391424912555</v>
      </c>
      <c r="D390" s="17">
        <v>8.1339777627117901E-2</v>
      </c>
      <c r="E390" s="17">
        <v>0.15531731222141301</v>
      </c>
      <c r="F390" s="17"/>
      <c r="G390" s="17">
        <v>8.3880831703020603E-2</v>
      </c>
      <c r="H390" s="17">
        <v>0.115392723542815</v>
      </c>
      <c r="I390" s="17">
        <v>0.115430166620513</v>
      </c>
      <c r="J390" s="17">
        <v>0.15483358670012601</v>
      </c>
      <c r="K390" s="17">
        <v>0.110576915073992</v>
      </c>
      <c r="L390" s="17">
        <v>0.12662718334975601</v>
      </c>
      <c r="M390" s="17"/>
      <c r="N390" s="17">
        <v>7.9390378939321798E-2</v>
      </c>
      <c r="O390" s="17">
        <v>0.124022512940653</v>
      </c>
      <c r="P390" s="17">
        <v>9.6675679799463093E-2</v>
      </c>
      <c r="Q390" s="17">
        <v>0.17812185065195499</v>
      </c>
      <c r="R390" s="17"/>
      <c r="S390" s="17">
        <v>0.12171916645919099</v>
      </c>
      <c r="T390" s="17">
        <v>0.12473168398533201</v>
      </c>
      <c r="U390" s="17">
        <v>0.11263842349154</v>
      </c>
      <c r="V390" s="17">
        <v>0.14491636293196999</v>
      </c>
      <c r="W390" s="17">
        <v>0.14680590687359399</v>
      </c>
      <c r="X390" s="17">
        <v>0.118449450145475</v>
      </c>
      <c r="Y390" s="17">
        <v>0.108712240822288</v>
      </c>
      <c r="Z390" s="17">
        <v>0.104163130951083</v>
      </c>
      <c r="AA390" s="17">
        <v>9.6902967609463403E-2</v>
      </c>
      <c r="AB390" s="17">
        <v>0.123842301481422</v>
      </c>
      <c r="AC390" s="17">
        <v>0.10828581798789499</v>
      </c>
      <c r="AD390" s="17">
        <v>0.10207783682727201</v>
      </c>
      <c r="AE390" s="17"/>
      <c r="AF390" s="17">
        <v>0.10880460309883</v>
      </c>
      <c r="AG390" s="17">
        <v>9.4041596074965997E-2</v>
      </c>
      <c r="AH390" s="17">
        <v>0.20470963122165101</v>
      </c>
      <c r="AI390" s="17"/>
      <c r="AJ390" s="17">
        <v>8.03796007904405E-2</v>
      </c>
      <c r="AK390" s="17">
        <v>9.6089348718287601E-2</v>
      </c>
      <c r="AL390" s="17">
        <v>0.11142861186200501</v>
      </c>
      <c r="AM390" s="17">
        <v>0.160614854722747</v>
      </c>
      <c r="AN390" s="17">
        <v>0.23077763166946</v>
      </c>
      <c r="AO390" s="17"/>
      <c r="AP390" s="17">
        <v>6.9337456610580397E-2</v>
      </c>
      <c r="AQ390" s="17">
        <v>9.1990941933819306E-2</v>
      </c>
      <c r="AR390" s="17">
        <v>9.4576554771990506E-2</v>
      </c>
      <c r="AS390" s="17">
        <v>0.102888684515955</v>
      </c>
      <c r="AT390" s="17">
        <v>0.27352407229342002</v>
      </c>
      <c r="AU390" s="17"/>
      <c r="AV390" s="17">
        <v>0.171389113866593</v>
      </c>
      <c r="AW390" s="17">
        <v>0.124937859538458</v>
      </c>
      <c r="AX390" s="17">
        <v>7.2329301621237505E-2</v>
      </c>
      <c r="AY390" s="17">
        <v>6.8301669481051597E-2</v>
      </c>
      <c r="AZ390" s="17">
        <v>8.8515289063108807E-2</v>
      </c>
    </row>
    <row r="391" spans="2:52">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2:52">
      <c r="B392" s="6" t="s">
        <v>166</v>
      </c>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2:52">
      <c r="B393" s="24" t="s">
        <v>15</v>
      </c>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2:52">
      <c r="B394" t="s">
        <v>162</v>
      </c>
      <c r="C394" s="17">
        <v>0.146390302934646</v>
      </c>
      <c r="D394" s="17">
        <v>0.153937333753774</v>
      </c>
      <c r="E394" s="17">
        <v>0.139503516787961</v>
      </c>
      <c r="F394" s="17"/>
      <c r="G394" s="17">
        <v>0.217730620292899</v>
      </c>
      <c r="H394" s="17">
        <v>0.19415022290675801</v>
      </c>
      <c r="I394" s="17">
        <v>0.16053652767923801</v>
      </c>
      <c r="J394" s="17">
        <v>0.11003977368988101</v>
      </c>
      <c r="K394" s="17">
        <v>0.116761024113727</v>
      </c>
      <c r="L394" s="17">
        <v>9.7864001483850993E-2</v>
      </c>
      <c r="M394" s="17"/>
      <c r="N394" s="17">
        <v>0.14458463078139999</v>
      </c>
      <c r="O394" s="17">
        <v>0.13097098438465499</v>
      </c>
      <c r="P394" s="17">
        <v>0.179930444970545</v>
      </c>
      <c r="Q394" s="17">
        <v>0.13263715995685699</v>
      </c>
      <c r="R394" s="17"/>
      <c r="S394" s="17">
        <v>0.21473005695681699</v>
      </c>
      <c r="T394" s="17">
        <v>0.13207654830884</v>
      </c>
      <c r="U394" s="17">
        <v>9.82330520088147E-2</v>
      </c>
      <c r="V394" s="17">
        <v>0.14465707698298999</v>
      </c>
      <c r="W394" s="17">
        <v>0.11986328572939101</v>
      </c>
      <c r="X394" s="17">
        <v>0.17322119045693701</v>
      </c>
      <c r="Y394" s="17">
        <v>0.14298979627797501</v>
      </c>
      <c r="Z394" s="17">
        <v>0.13870726216353599</v>
      </c>
      <c r="AA394" s="17">
        <v>0.14241196834314501</v>
      </c>
      <c r="AB394" s="17">
        <v>0.107861631405765</v>
      </c>
      <c r="AC394" s="17">
        <v>0.11972542590150601</v>
      </c>
      <c r="AD394" s="17">
        <v>0.19844905033376301</v>
      </c>
      <c r="AE394" s="17"/>
      <c r="AF394" s="17">
        <v>0.14172132044187499</v>
      </c>
      <c r="AG394" s="17">
        <v>0.13688662697450901</v>
      </c>
      <c r="AH394" s="17">
        <v>0.15473065509277201</v>
      </c>
      <c r="AI394" s="17"/>
      <c r="AJ394" s="17">
        <v>0.14756736233864101</v>
      </c>
      <c r="AK394" s="17">
        <v>0.15594161933335199</v>
      </c>
      <c r="AL394" s="17">
        <v>8.9075280435870194E-2</v>
      </c>
      <c r="AM394" s="17">
        <v>0.13193855606545901</v>
      </c>
      <c r="AN394" s="17">
        <v>0.137100014005722</v>
      </c>
      <c r="AO394" s="17"/>
      <c r="AP394" s="17">
        <v>0.16738571129772301</v>
      </c>
      <c r="AQ394" s="17">
        <v>0.162293536713605</v>
      </c>
      <c r="AR394" s="17">
        <v>0.132659246686372</v>
      </c>
      <c r="AS394" s="17">
        <v>0.13021450299002901</v>
      </c>
      <c r="AT394" s="17">
        <v>9.8688539117669005E-2</v>
      </c>
      <c r="AU394" s="17"/>
      <c r="AV394" s="17">
        <v>0.151107330162399</v>
      </c>
      <c r="AW394" s="17">
        <v>0.121901041182248</v>
      </c>
      <c r="AX394" s="17">
        <v>0.155414729013757</v>
      </c>
      <c r="AY394" s="17">
        <v>0.15974146173272799</v>
      </c>
      <c r="AZ394" s="17">
        <v>0.215914614389461</v>
      </c>
    </row>
    <row r="395" spans="2:52">
      <c r="B395" t="s">
        <v>163</v>
      </c>
      <c r="C395" s="17">
        <v>0.28915414588404198</v>
      </c>
      <c r="D395" s="17">
        <v>0.29062879819412502</v>
      </c>
      <c r="E395" s="17">
        <v>0.28910173850656901</v>
      </c>
      <c r="F395" s="17"/>
      <c r="G395" s="17">
        <v>0.33764378234184</v>
      </c>
      <c r="H395" s="17">
        <v>0.32976940284739997</v>
      </c>
      <c r="I395" s="17">
        <v>0.30450515645141202</v>
      </c>
      <c r="J395" s="17">
        <v>0.27648482561344701</v>
      </c>
      <c r="K395" s="17">
        <v>0.254336814454871</v>
      </c>
      <c r="L395" s="17">
        <v>0.24491999525970901</v>
      </c>
      <c r="M395" s="17"/>
      <c r="N395" s="17">
        <v>0.28734283328281701</v>
      </c>
      <c r="O395" s="17">
        <v>0.29990786057628899</v>
      </c>
      <c r="P395" s="17">
        <v>0.30393403034643202</v>
      </c>
      <c r="Q395" s="17">
        <v>0.26845918577857902</v>
      </c>
      <c r="R395" s="17"/>
      <c r="S395" s="17">
        <v>0.307554387672893</v>
      </c>
      <c r="T395" s="17">
        <v>0.26744161451670401</v>
      </c>
      <c r="U395" s="17">
        <v>0.295577285825189</v>
      </c>
      <c r="V395" s="17">
        <v>0.27186350304092399</v>
      </c>
      <c r="W395" s="17">
        <v>0.29333358906388901</v>
      </c>
      <c r="X395" s="17">
        <v>0.27704735047109802</v>
      </c>
      <c r="Y395" s="17">
        <v>0.262809091397182</v>
      </c>
      <c r="Z395" s="17">
        <v>0.35205104891142303</v>
      </c>
      <c r="AA395" s="17">
        <v>0.304681055256524</v>
      </c>
      <c r="AB395" s="17">
        <v>0.25695371075700502</v>
      </c>
      <c r="AC395" s="17">
        <v>0.355491561333108</v>
      </c>
      <c r="AD395" s="17">
        <v>0.27418001191889302</v>
      </c>
      <c r="AE395" s="17"/>
      <c r="AF395" s="17">
        <v>0.27308545724609501</v>
      </c>
      <c r="AG395" s="17">
        <v>0.31264452565392298</v>
      </c>
      <c r="AH395" s="17">
        <v>0.24851449770600201</v>
      </c>
      <c r="AI395" s="17"/>
      <c r="AJ395" s="17">
        <v>0.286998490638181</v>
      </c>
      <c r="AK395" s="17">
        <v>0.339579970279001</v>
      </c>
      <c r="AL395" s="17">
        <v>0.25947695575053198</v>
      </c>
      <c r="AM395" s="17">
        <v>0.17697696049430101</v>
      </c>
      <c r="AN395" s="17">
        <v>0.246252504753778</v>
      </c>
      <c r="AO395" s="17"/>
      <c r="AP395" s="17">
        <v>0.29356401601817</v>
      </c>
      <c r="AQ395" s="17">
        <v>0.33701976996434502</v>
      </c>
      <c r="AR395" s="17">
        <v>0.26320444763165901</v>
      </c>
      <c r="AS395" s="17">
        <v>0.23321641399083101</v>
      </c>
      <c r="AT395" s="17">
        <v>0.23433409687860199</v>
      </c>
      <c r="AU395" s="17"/>
      <c r="AV395" s="17">
        <v>0.27170407791391099</v>
      </c>
      <c r="AW395" s="17">
        <v>0.27446505614858402</v>
      </c>
      <c r="AX395" s="17">
        <v>0.31452670681380401</v>
      </c>
      <c r="AY395" s="17">
        <v>0.35110169753272802</v>
      </c>
      <c r="AZ395" s="17">
        <v>0.28101180192349201</v>
      </c>
    </row>
    <row r="396" spans="2:52">
      <c r="B396" t="s">
        <v>164</v>
      </c>
      <c r="C396" s="17">
        <v>0.24317069460422</v>
      </c>
      <c r="D396" s="17">
        <v>0.2550346237542</v>
      </c>
      <c r="E396" s="17">
        <v>0.23083591393876701</v>
      </c>
      <c r="F396" s="17"/>
      <c r="G396" s="17">
        <v>0.24639950238283101</v>
      </c>
      <c r="H396" s="17">
        <v>0.209574074885443</v>
      </c>
      <c r="I396" s="17">
        <v>0.235477553087199</v>
      </c>
      <c r="J396" s="17">
        <v>0.26615421561047897</v>
      </c>
      <c r="K396" s="17">
        <v>0.23504973084325001</v>
      </c>
      <c r="L396" s="17">
        <v>0.26148907511488501</v>
      </c>
      <c r="M396" s="17"/>
      <c r="N396" s="17">
        <v>0.29296785751704801</v>
      </c>
      <c r="O396" s="17">
        <v>0.24102913078669899</v>
      </c>
      <c r="P396" s="17">
        <v>0.21516038271591101</v>
      </c>
      <c r="Q396" s="17">
        <v>0.21621211158520701</v>
      </c>
      <c r="R396" s="17"/>
      <c r="S396" s="17">
        <v>0.20440131758176</v>
      </c>
      <c r="T396" s="17">
        <v>0.248889105331906</v>
      </c>
      <c r="U396" s="17">
        <v>0.25029628970446499</v>
      </c>
      <c r="V396" s="17">
        <v>0.26490422704189798</v>
      </c>
      <c r="W396" s="17">
        <v>0.230936588603225</v>
      </c>
      <c r="X396" s="17">
        <v>0.25253232528163599</v>
      </c>
      <c r="Y396" s="17">
        <v>0.24114115778105799</v>
      </c>
      <c r="Z396" s="17">
        <v>0.23193721512464299</v>
      </c>
      <c r="AA396" s="17">
        <v>0.24701718460956701</v>
      </c>
      <c r="AB396" s="17">
        <v>0.27476398617266001</v>
      </c>
      <c r="AC396" s="17">
        <v>0.24492020235720199</v>
      </c>
      <c r="AD396" s="17">
        <v>0.22416221775840101</v>
      </c>
      <c r="AE396" s="17"/>
      <c r="AF396" s="17">
        <v>0.22590405812098399</v>
      </c>
      <c r="AG396" s="17">
        <v>0.26740559472327702</v>
      </c>
      <c r="AH396" s="17">
        <v>0.21063679968717999</v>
      </c>
      <c r="AI396" s="17"/>
      <c r="AJ396" s="17">
        <v>0.25451056796568799</v>
      </c>
      <c r="AK396" s="17">
        <v>0.238182059552276</v>
      </c>
      <c r="AL396" s="17">
        <v>0.337828393139738</v>
      </c>
      <c r="AM396" s="17">
        <v>0.23432060623638901</v>
      </c>
      <c r="AN396" s="17">
        <v>0.20125908518147201</v>
      </c>
      <c r="AO396" s="17"/>
      <c r="AP396" s="17">
        <v>0.26016768306793298</v>
      </c>
      <c r="AQ396" s="17">
        <v>0.238445278107836</v>
      </c>
      <c r="AR396" s="17">
        <v>0.29582785140614498</v>
      </c>
      <c r="AS396" s="17">
        <v>0.236342423202239</v>
      </c>
      <c r="AT396" s="17">
        <v>0.20850788467657999</v>
      </c>
      <c r="AU396" s="17"/>
      <c r="AV396" s="17">
        <v>0.20963922348</v>
      </c>
      <c r="AW396" s="17">
        <v>0.24865334335019401</v>
      </c>
      <c r="AX396" s="17">
        <v>0.25458092190713899</v>
      </c>
      <c r="AY396" s="17">
        <v>0.29113758232725001</v>
      </c>
      <c r="AZ396" s="17">
        <v>0.21043634699812899</v>
      </c>
    </row>
    <row r="397" spans="2:52">
      <c r="B397" t="s">
        <v>165</v>
      </c>
      <c r="C397" s="17">
        <v>0.185393890972334</v>
      </c>
      <c r="D397" s="17">
        <v>0.20736519629636499</v>
      </c>
      <c r="E397" s="17">
        <v>0.16467239237283501</v>
      </c>
      <c r="F397" s="17"/>
      <c r="G397" s="17">
        <v>0.10378111034974501</v>
      </c>
      <c r="H397" s="17">
        <v>0.12267958594822399</v>
      </c>
      <c r="I397" s="17">
        <v>0.14876311352364199</v>
      </c>
      <c r="J397" s="17">
        <v>0.193617388932766</v>
      </c>
      <c r="K397" s="17">
        <v>0.26320336572195402</v>
      </c>
      <c r="L397" s="17">
        <v>0.26177894042889599</v>
      </c>
      <c r="M397" s="17"/>
      <c r="N397" s="17">
        <v>0.175058578937305</v>
      </c>
      <c r="O397" s="17">
        <v>0.19302047996524299</v>
      </c>
      <c r="P397" s="17">
        <v>0.180269869596722</v>
      </c>
      <c r="Q397" s="17">
        <v>0.19332069269570401</v>
      </c>
      <c r="R397" s="17"/>
      <c r="S397" s="17">
        <v>0.15285801821106801</v>
      </c>
      <c r="T397" s="17">
        <v>0.210782211471578</v>
      </c>
      <c r="U397" s="17">
        <v>0.22345113047467599</v>
      </c>
      <c r="V397" s="17">
        <v>0.17182954258279301</v>
      </c>
      <c r="W397" s="17">
        <v>0.20947395063591001</v>
      </c>
      <c r="X397" s="17">
        <v>0.166169801652926</v>
      </c>
      <c r="Y397" s="17">
        <v>0.228869236990838</v>
      </c>
      <c r="Z397" s="17">
        <v>0.156206127445433</v>
      </c>
      <c r="AA397" s="17">
        <v>0.17643487468049601</v>
      </c>
      <c r="AB397" s="17">
        <v>0.197467148743763</v>
      </c>
      <c r="AC397" s="17">
        <v>0.13424254625704601</v>
      </c>
      <c r="AD397" s="17">
        <v>0.17277070482273599</v>
      </c>
      <c r="AE397" s="17"/>
      <c r="AF397" s="17">
        <v>0.243394249420846</v>
      </c>
      <c r="AG397" s="17">
        <v>0.16526148011021199</v>
      </c>
      <c r="AH397" s="17">
        <v>0.16089770127069999</v>
      </c>
      <c r="AI397" s="17"/>
      <c r="AJ397" s="17">
        <v>0.224477312411859</v>
      </c>
      <c r="AK397" s="17">
        <v>0.14852305582658301</v>
      </c>
      <c r="AL397" s="17">
        <v>0.199668964140021</v>
      </c>
      <c r="AM397" s="17">
        <v>0.27456669826568098</v>
      </c>
      <c r="AN397" s="17">
        <v>0.17310540099522501</v>
      </c>
      <c r="AO397" s="17"/>
      <c r="AP397" s="17">
        <v>0.19791200098078199</v>
      </c>
      <c r="AQ397" s="17">
        <v>0.152349523359436</v>
      </c>
      <c r="AR397" s="17">
        <v>0.21817221380346</v>
      </c>
      <c r="AS397" s="17">
        <v>0.29672027676579699</v>
      </c>
      <c r="AT397" s="17">
        <v>0.15660931383963</v>
      </c>
      <c r="AU397" s="17"/>
      <c r="AV397" s="17">
        <v>0.19211019724695699</v>
      </c>
      <c r="AW397" s="17">
        <v>0.21370337554626401</v>
      </c>
      <c r="AX397" s="17">
        <v>0.172218270423345</v>
      </c>
      <c r="AY397" s="17">
        <v>0.117796846761521</v>
      </c>
      <c r="AZ397" s="17">
        <v>0.205910765101846</v>
      </c>
    </row>
    <row r="398" spans="2:52">
      <c r="B398" t="s">
        <v>107</v>
      </c>
      <c r="C398" s="17">
        <v>0.135890965604758</v>
      </c>
      <c r="D398" s="17">
        <v>9.3034048001535793E-2</v>
      </c>
      <c r="E398" s="17">
        <v>0.175886438393868</v>
      </c>
      <c r="F398" s="17"/>
      <c r="G398" s="17">
        <v>9.4444984632685997E-2</v>
      </c>
      <c r="H398" s="17">
        <v>0.14382671341217501</v>
      </c>
      <c r="I398" s="17">
        <v>0.150717649258509</v>
      </c>
      <c r="J398" s="17">
        <v>0.153703796153426</v>
      </c>
      <c r="K398" s="17">
        <v>0.13064906486619701</v>
      </c>
      <c r="L398" s="17">
        <v>0.13394798771265901</v>
      </c>
      <c r="M398" s="17"/>
      <c r="N398" s="17">
        <v>0.10004609948143001</v>
      </c>
      <c r="O398" s="17">
        <v>0.13507154428711399</v>
      </c>
      <c r="P398" s="17">
        <v>0.120705272370391</v>
      </c>
      <c r="Q398" s="17">
        <v>0.189370849983652</v>
      </c>
      <c r="R398" s="17"/>
      <c r="S398" s="17">
        <v>0.120456219577462</v>
      </c>
      <c r="T398" s="17">
        <v>0.140810520370972</v>
      </c>
      <c r="U398" s="17">
        <v>0.132442241986856</v>
      </c>
      <c r="V398" s="17">
        <v>0.146745650351395</v>
      </c>
      <c r="W398" s="17">
        <v>0.146392585967584</v>
      </c>
      <c r="X398" s="17">
        <v>0.131029332137403</v>
      </c>
      <c r="Y398" s="17">
        <v>0.124190717552947</v>
      </c>
      <c r="Z398" s="17">
        <v>0.121098346354964</v>
      </c>
      <c r="AA398" s="17">
        <v>0.12945491711026799</v>
      </c>
      <c r="AB398" s="17">
        <v>0.162953522920808</v>
      </c>
      <c r="AC398" s="17">
        <v>0.14562026415113699</v>
      </c>
      <c r="AD398" s="17">
        <v>0.13043801516620701</v>
      </c>
      <c r="AE398" s="17"/>
      <c r="AF398" s="17">
        <v>0.1158949147702</v>
      </c>
      <c r="AG398" s="17">
        <v>0.117801772538079</v>
      </c>
      <c r="AH398" s="17">
        <v>0.225220346243346</v>
      </c>
      <c r="AI398" s="17"/>
      <c r="AJ398" s="17">
        <v>8.6446266645630807E-2</v>
      </c>
      <c r="AK398" s="17">
        <v>0.117773295008789</v>
      </c>
      <c r="AL398" s="17">
        <v>0.113950406533839</v>
      </c>
      <c r="AM398" s="17">
        <v>0.182197178938169</v>
      </c>
      <c r="AN398" s="17">
        <v>0.24228299506380299</v>
      </c>
      <c r="AO398" s="17"/>
      <c r="AP398" s="17">
        <v>8.0970588635392304E-2</v>
      </c>
      <c r="AQ398" s="17">
        <v>0.109891891854778</v>
      </c>
      <c r="AR398" s="17">
        <v>9.0136240472364501E-2</v>
      </c>
      <c r="AS398" s="17">
        <v>0.103506383051103</v>
      </c>
      <c r="AT398" s="17">
        <v>0.30186016548751898</v>
      </c>
      <c r="AU398" s="17"/>
      <c r="AV398" s="17">
        <v>0.175439171196733</v>
      </c>
      <c r="AW398" s="17">
        <v>0.14127718377271101</v>
      </c>
      <c r="AX398" s="17">
        <v>0.103259371841954</v>
      </c>
      <c r="AY398" s="17">
        <v>8.0222411645773206E-2</v>
      </c>
      <c r="AZ398" s="17">
        <v>8.6726471587072404E-2</v>
      </c>
    </row>
    <row r="399" spans="2:52">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2:52">
      <c r="B400" s="6" t="s">
        <v>167</v>
      </c>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2:52">
      <c r="B401" s="24" t="s">
        <v>15</v>
      </c>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2:52">
      <c r="B402" t="s">
        <v>162</v>
      </c>
      <c r="C402" s="17">
        <v>0.334719545644109</v>
      </c>
      <c r="D402" s="17">
        <v>0.32557511460774802</v>
      </c>
      <c r="E402" s="17">
        <v>0.34383329919962702</v>
      </c>
      <c r="F402" s="17"/>
      <c r="G402" s="17">
        <v>0.35032803596068901</v>
      </c>
      <c r="H402" s="17">
        <v>0.337360992198941</v>
      </c>
      <c r="I402" s="17">
        <v>0.323226144242309</v>
      </c>
      <c r="J402" s="17">
        <v>0.29790339979173203</v>
      </c>
      <c r="K402" s="17">
        <v>0.32601714803480503</v>
      </c>
      <c r="L402" s="17">
        <v>0.36729893649346201</v>
      </c>
      <c r="M402" s="17"/>
      <c r="N402" s="17">
        <v>0.33624137091185402</v>
      </c>
      <c r="O402" s="17">
        <v>0.33722899746931101</v>
      </c>
      <c r="P402" s="17">
        <v>0.33712657671395402</v>
      </c>
      <c r="Q402" s="17">
        <v>0.32538391086061003</v>
      </c>
      <c r="R402" s="17"/>
      <c r="S402" s="17">
        <v>0.32976745535749102</v>
      </c>
      <c r="T402" s="17">
        <v>0.326488925121108</v>
      </c>
      <c r="U402" s="17">
        <v>0.374090157932575</v>
      </c>
      <c r="V402" s="17">
        <v>0.32362007972318502</v>
      </c>
      <c r="W402" s="17">
        <v>0.27926721046661901</v>
      </c>
      <c r="X402" s="17">
        <v>0.33208752079141801</v>
      </c>
      <c r="Y402" s="17">
        <v>0.32461397589509999</v>
      </c>
      <c r="Z402" s="17">
        <v>0.33807817090523101</v>
      </c>
      <c r="AA402" s="17">
        <v>0.36672477488852701</v>
      </c>
      <c r="AB402" s="17">
        <v>0.30475884133858699</v>
      </c>
      <c r="AC402" s="17">
        <v>0.323625493725897</v>
      </c>
      <c r="AD402" s="17">
        <v>0.47257495137982702</v>
      </c>
      <c r="AE402" s="17"/>
      <c r="AF402" s="17">
        <v>0.30286813929768103</v>
      </c>
      <c r="AG402" s="17">
        <v>0.36283760492219702</v>
      </c>
      <c r="AH402" s="17">
        <v>0.30924736235820599</v>
      </c>
      <c r="AI402" s="17"/>
      <c r="AJ402" s="17">
        <v>0.31913773985016303</v>
      </c>
      <c r="AK402" s="17">
        <v>0.35868393661902898</v>
      </c>
      <c r="AL402" s="17">
        <v>0.31427672907177001</v>
      </c>
      <c r="AM402" s="17">
        <v>0.235360796148018</v>
      </c>
      <c r="AN402" s="17">
        <v>0.30289215293766403</v>
      </c>
      <c r="AO402" s="17"/>
      <c r="AP402" s="17">
        <v>0.32569323040410603</v>
      </c>
      <c r="AQ402" s="17">
        <v>0.36999637119596701</v>
      </c>
      <c r="AR402" s="17">
        <v>0.37640421521247203</v>
      </c>
      <c r="AS402" s="17">
        <v>0.26226076890866101</v>
      </c>
      <c r="AT402" s="17">
        <v>0.281301124088286</v>
      </c>
      <c r="AU402" s="17"/>
      <c r="AV402" s="17">
        <v>0.31519074191767499</v>
      </c>
      <c r="AW402" s="17">
        <v>0.312647489202313</v>
      </c>
      <c r="AX402" s="17">
        <v>0.33702594926193902</v>
      </c>
      <c r="AY402" s="17">
        <v>0.37334665882946</v>
      </c>
      <c r="AZ402" s="17">
        <v>0.50026782830781102</v>
      </c>
    </row>
    <row r="403" spans="2:52">
      <c r="B403" t="s">
        <v>163</v>
      </c>
      <c r="C403" s="17">
        <v>0.37497984223071101</v>
      </c>
      <c r="D403" s="17">
        <v>0.38848076768106199</v>
      </c>
      <c r="E403" s="17">
        <v>0.362128280795459</v>
      </c>
      <c r="F403" s="17"/>
      <c r="G403" s="17">
        <v>0.35175797540776799</v>
      </c>
      <c r="H403" s="17">
        <v>0.36698702159830299</v>
      </c>
      <c r="I403" s="17">
        <v>0.36621957017695</v>
      </c>
      <c r="J403" s="17">
        <v>0.38977024736709798</v>
      </c>
      <c r="K403" s="17">
        <v>0.39789027930078003</v>
      </c>
      <c r="L403" s="17">
        <v>0.37668883543764398</v>
      </c>
      <c r="M403" s="17"/>
      <c r="N403" s="17">
        <v>0.42217359908283197</v>
      </c>
      <c r="O403" s="17">
        <v>0.3786604879471</v>
      </c>
      <c r="P403" s="17">
        <v>0.36474316939439599</v>
      </c>
      <c r="Q403" s="17">
        <v>0.33074520969138899</v>
      </c>
      <c r="R403" s="17"/>
      <c r="S403" s="17">
        <v>0.36629315566373699</v>
      </c>
      <c r="T403" s="17">
        <v>0.39404682147625297</v>
      </c>
      <c r="U403" s="17">
        <v>0.37710653589591803</v>
      </c>
      <c r="V403" s="17">
        <v>0.34628398619795198</v>
      </c>
      <c r="W403" s="17">
        <v>0.37733243510824099</v>
      </c>
      <c r="X403" s="17">
        <v>0.37525385994678001</v>
      </c>
      <c r="Y403" s="17">
        <v>0.36815239601953098</v>
      </c>
      <c r="Z403" s="17">
        <v>0.42224492708891598</v>
      </c>
      <c r="AA403" s="17">
        <v>0.36978286174882002</v>
      </c>
      <c r="AB403" s="17">
        <v>0.39251601159994798</v>
      </c>
      <c r="AC403" s="17">
        <v>0.41098946971845102</v>
      </c>
      <c r="AD403" s="17">
        <v>0.26861934560832301</v>
      </c>
      <c r="AE403" s="17"/>
      <c r="AF403" s="17">
        <v>0.38336291637417702</v>
      </c>
      <c r="AG403" s="17">
        <v>0.39951786562073099</v>
      </c>
      <c r="AH403" s="17">
        <v>0.31246358376816202</v>
      </c>
      <c r="AI403" s="17"/>
      <c r="AJ403" s="17">
        <v>0.40299683952631499</v>
      </c>
      <c r="AK403" s="17">
        <v>0.39622711168063901</v>
      </c>
      <c r="AL403" s="17">
        <v>0.46112328773859701</v>
      </c>
      <c r="AM403" s="17">
        <v>0.25499205312193102</v>
      </c>
      <c r="AN403" s="17">
        <v>0.29307353037299899</v>
      </c>
      <c r="AO403" s="17"/>
      <c r="AP403" s="17">
        <v>0.40949698252841599</v>
      </c>
      <c r="AQ403" s="17">
        <v>0.395454573705948</v>
      </c>
      <c r="AR403" s="17">
        <v>0.41302379780678999</v>
      </c>
      <c r="AS403" s="17">
        <v>0.36105280031193898</v>
      </c>
      <c r="AT403" s="17">
        <v>0.31671102540340801</v>
      </c>
      <c r="AU403" s="17"/>
      <c r="AV403" s="17">
        <v>0.35572690194423301</v>
      </c>
      <c r="AW403" s="17">
        <v>0.38316718659396898</v>
      </c>
      <c r="AX403" s="17">
        <v>0.39948931790494802</v>
      </c>
      <c r="AY403" s="17">
        <v>0.41500920173623401</v>
      </c>
      <c r="AZ403" s="17">
        <v>0.32544553830855</v>
      </c>
    </row>
    <row r="404" spans="2:52">
      <c r="B404" t="s">
        <v>164</v>
      </c>
      <c r="C404" s="17">
        <v>0.144739105342331</v>
      </c>
      <c r="D404" s="17">
        <v>0.16022843240189599</v>
      </c>
      <c r="E404" s="17">
        <v>0.130145584754809</v>
      </c>
      <c r="F404" s="17"/>
      <c r="G404" s="17">
        <v>0.163815471785</v>
      </c>
      <c r="H404" s="17">
        <v>0.13999280205301801</v>
      </c>
      <c r="I404" s="17">
        <v>0.16847618445053</v>
      </c>
      <c r="J404" s="17">
        <v>0.13945679965478</v>
      </c>
      <c r="K404" s="17">
        <v>0.13298350641312701</v>
      </c>
      <c r="L404" s="17">
        <v>0.12876476498894099</v>
      </c>
      <c r="M404" s="17"/>
      <c r="N404" s="17">
        <v>0.14022680690068301</v>
      </c>
      <c r="O404" s="17">
        <v>0.15409012167675101</v>
      </c>
      <c r="P404" s="17">
        <v>0.14400345274752899</v>
      </c>
      <c r="Q404" s="17">
        <v>0.142233888182766</v>
      </c>
      <c r="R404" s="17"/>
      <c r="S404" s="17">
        <v>0.14525531580884199</v>
      </c>
      <c r="T404" s="17">
        <v>0.155601453455501</v>
      </c>
      <c r="U404" s="17">
        <v>0.12198870092328699</v>
      </c>
      <c r="V404" s="17">
        <v>0.17745972641996099</v>
      </c>
      <c r="W404" s="17">
        <v>0.158901736244871</v>
      </c>
      <c r="X404" s="17">
        <v>0.15948986035749799</v>
      </c>
      <c r="Y404" s="17">
        <v>0.13935981183881699</v>
      </c>
      <c r="Z404" s="17">
        <v>9.33357026055638E-2</v>
      </c>
      <c r="AA404" s="17">
        <v>0.144032737853168</v>
      </c>
      <c r="AB404" s="17">
        <v>0.13113970791548499</v>
      </c>
      <c r="AC404" s="17">
        <v>0.144347652352323</v>
      </c>
      <c r="AD404" s="17">
        <v>0.107388141428543</v>
      </c>
      <c r="AE404" s="17"/>
      <c r="AF404" s="17">
        <v>0.15888205534594699</v>
      </c>
      <c r="AG404" s="17">
        <v>0.13733636279710101</v>
      </c>
      <c r="AH404" s="17">
        <v>0.14982225431034199</v>
      </c>
      <c r="AI404" s="17"/>
      <c r="AJ404" s="17">
        <v>0.161038165969002</v>
      </c>
      <c r="AK404" s="17">
        <v>0.13055177594459899</v>
      </c>
      <c r="AL404" s="17">
        <v>0.14609069817117401</v>
      </c>
      <c r="AM404" s="17">
        <v>0.234804527702519</v>
      </c>
      <c r="AN404" s="17">
        <v>0.138760349504221</v>
      </c>
      <c r="AO404" s="17"/>
      <c r="AP404" s="17">
        <v>0.16886576948343299</v>
      </c>
      <c r="AQ404" s="17">
        <v>0.12838094272739101</v>
      </c>
      <c r="AR404" s="17">
        <v>0.144126496541951</v>
      </c>
      <c r="AS404" s="17">
        <v>0.175541458862876</v>
      </c>
      <c r="AT404" s="17">
        <v>0.12121273179303101</v>
      </c>
      <c r="AU404" s="17"/>
      <c r="AV404" s="17">
        <v>0.13413022730882501</v>
      </c>
      <c r="AW404" s="17">
        <v>0.15836378218154601</v>
      </c>
      <c r="AX404" s="17">
        <v>0.15703182258291201</v>
      </c>
      <c r="AY404" s="17">
        <v>0.135657705638765</v>
      </c>
      <c r="AZ404" s="17">
        <v>7.7292573006153498E-2</v>
      </c>
    </row>
    <row r="405" spans="2:52">
      <c r="B405" t="s">
        <v>165</v>
      </c>
      <c r="C405" s="17">
        <v>5.5413333290406E-2</v>
      </c>
      <c r="D405" s="17">
        <v>6.0767838723078602E-2</v>
      </c>
      <c r="E405" s="17">
        <v>5.0538547515220897E-2</v>
      </c>
      <c r="F405" s="17"/>
      <c r="G405" s="17">
        <v>6.04588286055898E-2</v>
      </c>
      <c r="H405" s="17">
        <v>4.7263303104557501E-2</v>
      </c>
      <c r="I405" s="17">
        <v>4.82201782648927E-2</v>
      </c>
      <c r="J405" s="17">
        <v>5.83201640005045E-2</v>
      </c>
      <c r="K405" s="17">
        <v>6.3820162907801806E-2</v>
      </c>
      <c r="L405" s="17">
        <v>5.6564118540718203E-2</v>
      </c>
      <c r="M405" s="17"/>
      <c r="N405" s="17">
        <v>3.7472185653231703E-2</v>
      </c>
      <c r="O405" s="17">
        <v>5.1943678077896398E-2</v>
      </c>
      <c r="P405" s="17">
        <v>6.9000767914943001E-2</v>
      </c>
      <c r="Q405" s="17">
        <v>6.6134536073510594E-2</v>
      </c>
      <c r="R405" s="17"/>
      <c r="S405" s="17">
        <v>6.0076862110450602E-2</v>
      </c>
      <c r="T405" s="17">
        <v>5.1440682389188398E-2</v>
      </c>
      <c r="U405" s="17">
        <v>5.3542178251576499E-2</v>
      </c>
      <c r="V405" s="17">
        <v>5.0078330412148798E-2</v>
      </c>
      <c r="W405" s="17">
        <v>7.5479147951076006E-2</v>
      </c>
      <c r="X405" s="17">
        <v>3.4339916981614101E-2</v>
      </c>
      <c r="Y405" s="17">
        <v>7.2037504722262197E-2</v>
      </c>
      <c r="Z405" s="17">
        <v>5.5291709962936898E-2</v>
      </c>
      <c r="AA405" s="17">
        <v>4.8288593635246603E-2</v>
      </c>
      <c r="AB405" s="17">
        <v>7.9751387441963306E-2</v>
      </c>
      <c r="AC405" s="17">
        <v>2.61535435652515E-2</v>
      </c>
      <c r="AD405" s="17">
        <v>4.5972589411930699E-2</v>
      </c>
      <c r="AE405" s="17"/>
      <c r="AF405" s="17">
        <v>7.3703828998637505E-2</v>
      </c>
      <c r="AG405" s="17">
        <v>3.6830806531184E-2</v>
      </c>
      <c r="AH405" s="17">
        <v>6.3130996173011697E-2</v>
      </c>
      <c r="AI405" s="17"/>
      <c r="AJ405" s="17">
        <v>6.1954364411757799E-2</v>
      </c>
      <c r="AK405" s="17">
        <v>3.84625051820612E-2</v>
      </c>
      <c r="AL405" s="17">
        <v>2.7643942484955001E-2</v>
      </c>
      <c r="AM405" s="17">
        <v>0.14945665158062399</v>
      </c>
      <c r="AN405" s="17">
        <v>7.1796342814500105E-2</v>
      </c>
      <c r="AO405" s="17"/>
      <c r="AP405" s="17">
        <v>5.0582620774796902E-2</v>
      </c>
      <c r="AQ405" s="17">
        <v>3.7756968123126698E-2</v>
      </c>
      <c r="AR405" s="17">
        <v>3.09180316079255E-2</v>
      </c>
      <c r="AS405" s="17">
        <v>0.111292865356882</v>
      </c>
      <c r="AT405" s="17">
        <v>6.1298527578396003E-2</v>
      </c>
      <c r="AU405" s="17"/>
      <c r="AV405" s="17">
        <v>6.2402279734192601E-2</v>
      </c>
      <c r="AW405" s="17">
        <v>5.2011576366914801E-2</v>
      </c>
      <c r="AX405" s="17">
        <v>5.1712352755001897E-2</v>
      </c>
      <c r="AY405" s="17">
        <v>3.36948910928603E-2</v>
      </c>
      <c r="AZ405" s="17">
        <v>7.4265626106224406E-2</v>
      </c>
    </row>
    <row r="406" spans="2:52">
      <c r="B406" t="s">
        <v>107</v>
      </c>
      <c r="C406" s="17">
        <v>9.0148173492443098E-2</v>
      </c>
      <c r="D406" s="17">
        <v>6.4947846586214705E-2</v>
      </c>
      <c r="E406" s="17">
        <v>0.113354287734885</v>
      </c>
      <c r="F406" s="17"/>
      <c r="G406" s="17">
        <v>7.3639688240953294E-2</v>
      </c>
      <c r="H406" s="17">
        <v>0.10839588104518</v>
      </c>
      <c r="I406" s="17">
        <v>9.3857922865319202E-2</v>
      </c>
      <c r="J406" s="17">
        <v>0.114549389185885</v>
      </c>
      <c r="K406" s="17">
        <v>7.9288903343485997E-2</v>
      </c>
      <c r="L406" s="17">
        <v>7.0683344539234402E-2</v>
      </c>
      <c r="M406" s="17"/>
      <c r="N406" s="17">
        <v>6.3886037451399202E-2</v>
      </c>
      <c r="O406" s="17">
        <v>7.8076714828941698E-2</v>
      </c>
      <c r="P406" s="17">
        <v>8.5126033229178097E-2</v>
      </c>
      <c r="Q406" s="17">
        <v>0.13550245519172399</v>
      </c>
      <c r="R406" s="17"/>
      <c r="S406" s="17">
        <v>9.8607211059478894E-2</v>
      </c>
      <c r="T406" s="17">
        <v>7.2422117557949597E-2</v>
      </c>
      <c r="U406" s="17">
        <v>7.3272426996643505E-2</v>
      </c>
      <c r="V406" s="17">
        <v>0.102557877246752</v>
      </c>
      <c r="W406" s="17">
        <v>0.10901947022919301</v>
      </c>
      <c r="X406" s="17">
        <v>9.88288419226898E-2</v>
      </c>
      <c r="Y406" s="17">
        <v>9.5836311524289799E-2</v>
      </c>
      <c r="Z406" s="17">
        <v>9.1049489437352693E-2</v>
      </c>
      <c r="AA406" s="17">
        <v>7.1171031874239093E-2</v>
      </c>
      <c r="AB406" s="17">
        <v>9.1834051704017206E-2</v>
      </c>
      <c r="AC406" s="17">
        <v>9.4883840638078198E-2</v>
      </c>
      <c r="AD406" s="17">
        <v>0.10544497217137599</v>
      </c>
      <c r="AE406" s="17"/>
      <c r="AF406" s="17">
        <v>8.11830599835585E-2</v>
      </c>
      <c r="AG406" s="17">
        <v>6.34773601287872E-2</v>
      </c>
      <c r="AH406" s="17">
        <v>0.16533580339027801</v>
      </c>
      <c r="AI406" s="17"/>
      <c r="AJ406" s="17">
        <v>5.4872890242761901E-2</v>
      </c>
      <c r="AK406" s="17">
        <v>7.6074670573671496E-2</v>
      </c>
      <c r="AL406" s="17">
        <v>5.0865342533503402E-2</v>
      </c>
      <c r="AM406" s="17">
        <v>0.125385971446908</v>
      </c>
      <c r="AN406" s="17">
        <v>0.193477624370616</v>
      </c>
      <c r="AO406" s="17"/>
      <c r="AP406" s="17">
        <v>4.5361396809248201E-2</v>
      </c>
      <c r="AQ406" s="17">
        <v>6.8411144247567696E-2</v>
      </c>
      <c r="AR406" s="17">
        <v>3.55274588308611E-2</v>
      </c>
      <c r="AS406" s="17">
        <v>8.9852106559642597E-2</v>
      </c>
      <c r="AT406" s="17">
        <v>0.21947659113688001</v>
      </c>
      <c r="AU406" s="17"/>
      <c r="AV406" s="17">
        <v>0.132549849095074</v>
      </c>
      <c r="AW406" s="17">
        <v>9.3809965655256705E-2</v>
      </c>
      <c r="AX406" s="17">
        <v>5.4740557495199703E-2</v>
      </c>
      <c r="AY406" s="17">
        <v>4.2291542702680103E-2</v>
      </c>
      <c r="AZ406" s="17">
        <v>2.2728434271261599E-2</v>
      </c>
    </row>
    <row r="407" spans="2:52">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2:52">
      <c r="B408" s="6" t="s">
        <v>168</v>
      </c>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2:52">
      <c r="B409" s="24" t="s">
        <v>15</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2:52">
      <c r="B410" t="s">
        <v>162</v>
      </c>
      <c r="C410" s="17">
        <v>0.14528375069704699</v>
      </c>
      <c r="D410" s="17">
        <v>0.14877970637283999</v>
      </c>
      <c r="E410" s="17">
        <v>0.14278682170527199</v>
      </c>
      <c r="F410" s="17"/>
      <c r="G410" s="17">
        <v>0.200654275523655</v>
      </c>
      <c r="H410" s="17">
        <v>0.21062547492245801</v>
      </c>
      <c r="I410" s="17">
        <v>0.18608547149073501</v>
      </c>
      <c r="J410" s="17">
        <v>0.10294222921047699</v>
      </c>
      <c r="K410" s="17">
        <v>0.100188525118102</v>
      </c>
      <c r="L410" s="17">
        <v>8.6561021142584404E-2</v>
      </c>
      <c r="M410" s="17"/>
      <c r="N410" s="17">
        <v>0.139600251238541</v>
      </c>
      <c r="O410" s="17">
        <v>0.14290232283482501</v>
      </c>
      <c r="P410" s="17">
        <v>0.17237794436567899</v>
      </c>
      <c r="Q410" s="17">
        <v>0.130815096325477</v>
      </c>
      <c r="R410" s="17"/>
      <c r="S410" s="17">
        <v>0.19381234966625499</v>
      </c>
      <c r="T410" s="17">
        <v>0.116408251175807</v>
      </c>
      <c r="U410" s="17">
        <v>0.117816214257705</v>
      </c>
      <c r="V410" s="17">
        <v>0.142693511671314</v>
      </c>
      <c r="W410" s="17">
        <v>0.116768690418938</v>
      </c>
      <c r="X410" s="17">
        <v>0.171463063656807</v>
      </c>
      <c r="Y410" s="17">
        <v>0.120707431176529</v>
      </c>
      <c r="Z410" s="17">
        <v>0.123234946483187</v>
      </c>
      <c r="AA410" s="17">
        <v>0.14754561294750701</v>
      </c>
      <c r="AB410" s="17">
        <v>0.138083694860238</v>
      </c>
      <c r="AC410" s="17">
        <v>0.149347525169548</v>
      </c>
      <c r="AD410" s="17">
        <v>0.21443068515990599</v>
      </c>
      <c r="AE410" s="17"/>
      <c r="AF410" s="17">
        <v>0.11563088022272699</v>
      </c>
      <c r="AG410" s="17">
        <v>0.16005318239667299</v>
      </c>
      <c r="AH410" s="17">
        <v>0.14467793905736401</v>
      </c>
      <c r="AI410" s="17"/>
      <c r="AJ410" s="17">
        <v>0.12435396672936</v>
      </c>
      <c r="AK410" s="17">
        <v>0.17860043438064799</v>
      </c>
      <c r="AL410" s="17">
        <v>0.124196687894258</v>
      </c>
      <c r="AM410" s="17">
        <v>0.13049301267889299</v>
      </c>
      <c r="AN410" s="17">
        <v>0.14623570063333699</v>
      </c>
      <c r="AO410" s="17"/>
      <c r="AP410" s="17">
        <v>0.14443408511491401</v>
      </c>
      <c r="AQ410" s="17">
        <v>0.17195462907494899</v>
      </c>
      <c r="AR410" s="17">
        <v>0.15424363594475801</v>
      </c>
      <c r="AS410" s="17">
        <v>0.10657910049094001</v>
      </c>
      <c r="AT410" s="17">
        <v>9.4516341613162205E-2</v>
      </c>
      <c r="AU410" s="17"/>
      <c r="AV410" s="17">
        <v>0.122212438437365</v>
      </c>
      <c r="AW410" s="17">
        <v>0.131885805744232</v>
      </c>
      <c r="AX410" s="17">
        <v>0.175852727739016</v>
      </c>
      <c r="AY410" s="17">
        <v>0.16997429331120001</v>
      </c>
      <c r="AZ410" s="17">
        <v>0.18800566914140901</v>
      </c>
    </row>
    <row r="411" spans="2:52">
      <c r="B411" t="s">
        <v>163</v>
      </c>
      <c r="C411" s="17">
        <v>0.28581570480636298</v>
      </c>
      <c r="D411" s="17">
        <v>0.29887208725068098</v>
      </c>
      <c r="E411" s="17">
        <v>0.27302970909387603</v>
      </c>
      <c r="F411" s="17"/>
      <c r="G411" s="17">
        <v>0.34648592981631399</v>
      </c>
      <c r="H411" s="17">
        <v>0.33238513156350802</v>
      </c>
      <c r="I411" s="17">
        <v>0.283471811699536</v>
      </c>
      <c r="J411" s="17">
        <v>0.275492628677388</v>
      </c>
      <c r="K411" s="17">
        <v>0.24041573533340299</v>
      </c>
      <c r="L411" s="17">
        <v>0.24824033120553701</v>
      </c>
      <c r="M411" s="17"/>
      <c r="N411" s="17">
        <v>0.28682764239411102</v>
      </c>
      <c r="O411" s="17">
        <v>0.28116017241747598</v>
      </c>
      <c r="P411" s="17">
        <v>0.30342399956593102</v>
      </c>
      <c r="Q411" s="17">
        <v>0.272510252607016</v>
      </c>
      <c r="R411" s="17"/>
      <c r="S411" s="17">
        <v>0.31207076721785199</v>
      </c>
      <c r="T411" s="17">
        <v>0.27365664729960298</v>
      </c>
      <c r="U411" s="17">
        <v>0.26794065814865797</v>
      </c>
      <c r="V411" s="17">
        <v>0.26832672038841898</v>
      </c>
      <c r="W411" s="17">
        <v>0.27796272305677699</v>
      </c>
      <c r="X411" s="17">
        <v>0.305621838396889</v>
      </c>
      <c r="Y411" s="17">
        <v>0.29263954080209098</v>
      </c>
      <c r="Z411" s="17">
        <v>0.36534895813569701</v>
      </c>
      <c r="AA411" s="17">
        <v>0.30413555666143799</v>
      </c>
      <c r="AB411" s="17">
        <v>0.24152946329656799</v>
      </c>
      <c r="AC411" s="17">
        <v>0.286257086823752</v>
      </c>
      <c r="AD411" s="17">
        <v>0.215721605211036</v>
      </c>
      <c r="AE411" s="17"/>
      <c r="AF411" s="17">
        <v>0.26658212792476399</v>
      </c>
      <c r="AG411" s="17">
        <v>0.30341405187940301</v>
      </c>
      <c r="AH411" s="17">
        <v>0.248656468579284</v>
      </c>
      <c r="AI411" s="17"/>
      <c r="AJ411" s="17">
        <v>0.27795978515001502</v>
      </c>
      <c r="AK411" s="17">
        <v>0.34042591111757098</v>
      </c>
      <c r="AL411" s="17">
        <v>0.24298887577439399</v>
      </c>
      <c r="AM411" s="17">
        <v>0.24226825903063701</v>
      </c>
      <c r="AN411" s="17">
        <v>0.21802071376721999</v>
      </c>
      <c r="AO411" s="17"/>
      <c r="AP411" s="17">
        <v>0.29068674486051099</v>
      </c>
      <c r="AQ411" s="17">
        <v>0.34759778948675402</v>
      </c>
      <c r="AR411" s="17">
        <v>0.22572913209425499</v>
      </c>
      <c r="AS411" s="17">
        <v>0.230398587000782</v>
      </c>
      <c r="AT411" s="17">
        <v>0.20523063828916799</v>
      </c>
      <c r="AU411" s="17"/>
      <c r="AV411" s="17">
        <v>0.26664814069013698</v>
      </c>
      <c r="AW411" s="17">
        <v>0.27839632436113299</v>
      </c>
      <c r="AX411" s="17">
        <v>0.30176358861432301</v>
      </c>
      <c r="AY411" s="17">
        <v>0.32974472314167702</v>
      </c>
      <c r="AZ411" s="17">
        <v>0.27883271588521702</v>
      </c>
    </row>
    <row r="412" spans="2:52">
      <c r="B412" t="s">
        <v>164</v>
      </c>
      <c r="C412" s="17">
        <v>0.259510049801359</v>
      </c>
      <c r="D412" s="17">
        <v>0.26357961182366901</v>
      </c>
      <c r="E412" s="17">
        <v>0.25579039099284301</v>
      </c>
      <c r="F412" s="17"/>
      <c r="G412" s="17">
        <v>0.247284804631173</v>
      </c>
      <c r="H412" s="17">
        <v>0.22727480557314</v>
      </c>
      <c r="I412" s="17">
        <v>0.237851998296886</v>
      </c>
      <c r="J412" s="17">
        <v>0.26059122275555802</v>
      </c>
      <c r="K412" s="17">
        <v>0.28480004269429299</v>
      </c>
      <c r="L412" s="17">
        <v>0.29373644178423203</v>
      </c>
      <c r="M412" s="17"/>
      <c r="N412" s="17">
        <v>0.297105074069832</v>
      </c>
      <c r="O412" s="17">
        <v>0.26515476956941098</v>
      </c>
      <c r="P412" s="17">
        <v>0.23152024658140199</v>
      </c>
      <c r="Q412" s="17">
        <v>0.23784752622654501</v>
      </c>
      <c r="R412" s="17"/>
      <c r="S412" s="17">
        <v>0.23445229616000801</v>
      </c>
      <c r="T412" s="17">
        <v>0.27925301726495899</v>
      </c>
      <c r="U412" s="17">
        <v>0.31138466429481998</v>
      </c>
      <c r="V412" s="17">
        <v>0.25723393383627902</v>
      </c>
      <c r="W412" s="17">
        <v>0.24801857709656699</v>
      </c>
      <c r="X412" s="17">
        <v>0.24699609988483601</v>
      </c>
      <c r="Y412" s="17">
        <v>0.23410931854424299</v>
      </c>
      <c r="Z412" s="17">
        <v>0.23809453458117599</v>
      </c>
      <c r="AA412" s="17">
        <v>0.245285091611392</v>
      </c>
      <c r="AB412" s="17">
        <v>0.27280862336949602</v>
      </c>
      <c r="AC412" s="17">
        <v>0.284625995421532</v>
      </c>
      <c r="AD412" s="17">
        <v>0.290439800609682</v>
      </c>
      <c r="AE412" s="17"/>
      <c r="AF412" s="17">
        <v>0.26426748303799702</v>
      </c>
      <c r="AG412" s="17">
        <v>0.26407349313019501</v>
      </c>
      <c r="AH412" s="17">
        <v>0.26094644250883903</v>
      </c>
      <c r="AI412" s="17"/>
      <c r="AJ412" s="17">
        <v>0.27677114354182902</v>
      </c>
      <c r="AK412" s="17">
        <v>0.243226784879567</v>
      </c>
      <c r="AL412" s="17">
        <v>0.31008805933450201</v>
      </c>
      <c r="AM412" s="17">
        <v>0.23267886358488399</v>
      </c>
      <c r="AN412" s="17">
        <v>0.24178655471303601</v>
      </c>
      <c r="AO412" s="17"/>
      <c r="AP412" s="17">
        <v>0.28797282956409798</v>
      </c>
      <c r="AQ412" s="17">
        <v>0.24445634192049201</v>
      </c>
      <c r="AR412" s="17">
        <v>0.36194594070379299</v>
      </c>
      <c r="AS412" s="17">
        <v>0.27278705930997899</v>
      </c>
      <c r="AT412" s="17">
        <v>0.220696031021621</v>
      </c>
      <c r="AU412" s="17"/>
      <c r="AV412" s="17">
        <v>0.24414086898264101</v>
      </c>
      <c r="AW412" s="17">
        <v>0.26104284973202302</v>
      </c>
      <c r="AX412" s="17">
        <v>0.254299101202968</v>
      </c>
      <c r="AY412" s="17">
        <v>0.308685051564491</v>
      </c>
      <c r="AZ412" s="17">
        <v>0.26350721345754002</v>
      </c>
    </row>
    <row r="413" spans="2:52">
      <c r="B413" t="s">
        <v>165</v>
      </c>
      <c r="C413" s="17">
        <v>0.175091216924775</v>
      </c>
      <c r="D413" s="17">
        <v>0.18716011531568599</v>
      </c>
      <c r="E413" s="17">
        <v>0.16441908867466901</v>
      </c>
      <c r="F413" s="17"/>
      <c r="G413" s="17">
        <v>9.9308488421980506E-2</v>
      </c>
      <c r="H413" s="17">
        <v>9.7535080857854006E-2</v>
      </c>
      <c r="I413" s="17">
        <v>0.14237043052155901</v>
      </c>
      <c r="J413" s="17">
        <v>0.19026568562906501</v>
      </c>
      <c r="K413" s="17">
        <v>0.26215203829019401</v>
      </c>
      <c r="L413" s="17">
        <v>0.244665598468159</v>
      </c>
      <c r="M413" s="17"/>
      <c r="N413" s="17">
        <v>0.17956623044439499</v>
      </c>
      <c r="O413" s="17">
        <v>0.18312894678962199</v>
      </c>
      <c r="P413" s="17">
        <v>0.16116613544189901</v>
      </c>
      <c r="Q413" s="17">
        <v>0.175235212594228</v>
      </c>
      <c r="R413" s="17"/>
      <c r="S413" s="17">
        <v>0.132405293990667</v>
      </c>
      <c r="T413" s="17">
        <v>0.20576835590832099</v>
      </c>
      <c r="U413" s="17">
        <v>0.17886218153703401</v>
      </c>
      <c r="V413" s="17">
        <v>0.17605789769775501</v>
      </c>
      <c r="W413" s="17">
        <v>0.19475545486783</v>
      </c>
      <c r="X413" s="17">
        <v>0.139597543537192</v>
      </c>
      <c r="Y413" s="17">
        <v>0.22049230430158001</v>
      </c>
      <c r="Z413" s="17">
        <v>0.14958916506716999</v>
      </c>
      <c r="AA413" s="17">
        <v>0.18036068568402699</v>
      </c>
      <c r="AB413" s="17">
        <v>0.205942684758883</v>
      </c>
      <c r="AC413" s="17">
        <v>0.13956131798989399</v>
      </c>
      <c r="AD413" s="17">
        <v>0.14927659486310599</v>
      </c>
      <c r="AE413" s="17"/>
      <c r="AF413" s="17">
        <v>0.22544631773464099</v>
      </c>
      <c r="AG413" s="17">
        <v>0.16621257908877601</v>
      </c>
      <c r="AH413" s="17">
        <v>0.127681704613886</v>
      </c>
      <c r="AI413" s="17"/>
      <c r="AJ413" s="17">
        <v>0.21255401508174099</v>
      </c>
      <c r="AK413" s="17">
        <v>0.13502013069034399</v>
      </c>
      <c r="AL413" s="17">
        <v>0.19207537447207099</v>
      </c>
      <c r="AM413" s="17">
        <v>0.24879326847691099</v>
      </c>
      <c r="AN413" s="17">
        <v>0.15478969120795599</v>
      </c>
      <c r="AO413" s="17"/>
      <c r="AP413" s="17">
        <v>0.18824835954765001</v>
      </c>
      <c r="AQ413" s="17">
        <v>0.135435691096531</v>
      </c>
      <c r="AR413" s="17">
        <v>0.18287628520292901</v>
      </c>
      <c r="AS413" s="17">
        <v>0.26137624286907901</v>
      </c>
      <c r="AT413" s="17">
        <v>0.18657240010242801</v>
      </c>
      <c r="AU413" s="17"/>
      <c r="AV413" s="17">
        <v>0.189424409494926</v>
      </c>
      <c r="AW413" s="17">
        <v>0.18778668280928601</v>
      </c>
      <c r="AX413" s="17">
        <v>0.172569401897643</v>
      </c>
      <c r="AY413" s="17">
        <v>0.10952700521309</v>
      </c>
      <c r="AZ413" s="17">
        <v>0.164756383254196</v>
      </c>
    </row>
    <row r="414" spans="2:52">
      <c r="B414" t="s">
        <v>107</v>
      </c>
      <c r="C414" s="17">
        <v>0.134299277770455</v>
      </c>
      <c r="D414" s="17">
        <v>0.101608479237124</v>
      </c>
      <c r="E414" s="17">
        <v>0.163973989533341</v>
      </c>
      <c r="F414" s="17"/>
      <c r="G414" s="17">
        <v>0.10626650160687801</v>
      </c>
      <c r="H414" s="17">
        <v>0.13217950708303999</v>
      </c>
      <c r="I414" s="17">
        <v>0.15022028799128501</v>
      </c>
      <c r="J414" s="17">
        <v>0.17070823372751201</v>
      </c>
      <c r="K414" s="17">
        <v>0.112443658564007</v>
      </c>
      <c r="L414" s="17">
        <v>0.126796607399487</v>
      </c>
      <c r="M414" s="17"/>
      <c r="N414" s="17">
        <v>9.6900801853120805E-2</v>
      </c>
      <c r="O414" s="17">
        <v>0.12765378838866501</v>
      </c>
      <c r="P414" s="17">
        <v>0.13151167404508901</v>
      </c>
      <c r="Q414" s="17">
        <v>0.18359191224673399</v>
      </c>
      <c r="R414" s="17"/>
      <c r="S414" s="17">
        <v>0.12725929296521901</v>
      </c>
      <c r="T414" s="17">
        <v>0.12491372835131</v>
      </c>
      <c r="U414" s="17">
        <v>0.123996281761783</v>
      </c>
      <c r="V414" s="17">
        <v>0.15568793640623299</v>
      </c>
      <c r="W414" s="17">
        <v>0.16249455455988801</v>
      </c>
      <c r="X414" s="17">
        <v>0.13632145452427699</v>
      </c>
      <c r="Y414" s="17">
        <v>0.132051405175558</v>
      </c>
      <c r="Z414" s="17">
        <v>0.12373239573277001</v>
      </c>
      <c r="AA414" s="17">
        <v>0.122673053095635</v>
      </c>
      <c r="AB414" s="17">
        <v>0.14163553371481499</v>
      </c>
      <c r="AC414" s="17">
        <v>0.14020807459527401</v>
      </c>
      <c r="AD414" s="17">
        <v>0.13013131415626999</v>
      </c>
      <c r="AE414" s="17"/>
      <c r="AF414" s="17">
        <v>0.12807319107987</v>
      </c>
      <c r="AG414" s="17">
        <v>0.106246693504953</v>
      </c>
      <c r="AH414" s="17">
        <v>0.21803744524062799</v>
      </c>
      <c r="AI414" s="17"/>
      <c r="AJ414" s="17">
        <v>0.108361089497055</v>
      </c>
      <c r="AK414" s="17">
        <v>0.10272673893187</v>
      </c>
      <c r="AL414" s="17">
        <v>0.13065100252477399</v>
      </c>
      <c r="AM414" s="17">
        <v>0.14576659622867599</v>
      </c>
      <c r="AN414" s="17">
        <v>0.23916733967845</v>
      </c>
      <c r="AO414" s="17"/>
      <c r="AP414" s="17">
        <v>8.8657980912826895E-2</v>
      </c>
      <c r="AQ414" s="17">
        <v>0.100555548421274</v>
      </c>
      <c r="AR414" s="17">
        <v>7.5205006054265097E-2</v>
      </c>
      <c r="AS414" s="17">
        <v>0.12885901032922001</v>
      </c>
      <c r="AT414" s="17">
        <v>0.29298458897362101</v>
      </c>
      <c r="AU414" s="17"/>
      <c r="AV414" s="17">
        <v>0.17757414239493099</v>
      </c>
      <c r="AW414" s="17">
        <v>0.14088833735332601</v>
      </c>
      <c r="AX414" s="17">
        <v>9.5515180546050196E-2</v>
      </c>
      <c r="AY414" s="17">
        <v>8.2068926769541695E-2</v>
      </c>
      <c r="AZ414" s="17">
        <v>0.104898018261639</v>
      </c>
    </row>
    <row r="415" spans="2:52">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2:52">
      <c r="B416" s="6" t="s">
        <v>169</v>
      </c>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2:52">
      <c r="B417" s="24" t="s">
        <v>15</v>
      </c>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2:52">
      <c r="B418" t="s">
        <v>162</v>
      </c>
      <c r="C418" s="17">
        <v>0.14100674551822201</v>
      </c>
      <c r="D418" s="17">
        <v>0.136793525777858</v>
      </c>
      <c r="E418" s="17">
        <v>0.14484991468304301</v>
      </c>
      <c r="F418" s="17"/>
      <c r="G418" s="17">
        <v>0.16479625788642799</v>
      </c>
      <c r="H418" s="17">
        <v>0.17432152089571401</v>
      </c>
      <c r="I418" s="17">
        <v>0.14777895466878499</v>
      </c>
      <c r="J418" s="17">
        <v>0.11995924117861199</v>
      </c>
      <c r="K418" s="17">
        <v>0.109061921874713</v>
      </c>
      <c r="L418" s="17">
        <v>0.13102602847895001</v>
      </c>
      <c r="M418" s="17"/>
      <c r="N418" s="17">
        <v>0.12425319568481</v>
      </c>
      <c r="O418" s="17">
        <v>0.12737950604236001</v>
      </c>
      <c r="P418" s="17">
        <v>0.17246031920761501</v>
      </c>
      <c r="Q418" s="17">
        <v>0.14528450469789</v>
      </c>
      <c r="R418" s="17"/>
      <c r="S418" s="17">
        <v>0.167021701112851</v>
      </c>
      <c r="T418" s="17">
        <v>0.121940259319353</v>
      </c>
      <c r="U418" s="17">
        <v>0.13293943979526701</v>
      </c>
      <c r="V418" s="17">
        <v>0.13801252431772401</v>
      </c>
      <c r="W418" s="17">
        <v>0.10728943023347</v>
      </c>
      <c r="X418" s="17">
        <v>0.18881293595257501</v>
      </c>
      <c r="Y418" s="17">
        <v>9.9709792936248307E-2</v>
      </c>
      <c r="Z418" s="17">
        <v>0.108784744268584</v>
      </c>
      <c r="AA418" s="17">
        <v>0.158618082327807</v>
      </c>
      <c r="AB418" s="17">
        <v>0.102875295618416</v>
      </c>
      <c r="AC418" s="17">
        <v>0.15500693741468499</v>
      </c>
      <c r="AD418" s="17">
        <v>0.24754380818619801</v>
      </c>
      <c r="AE418" s="17"/>
      <c r="AF418" s="17">
        <v>0.16583495306121501</v>
      </c>
      <c r="AG418" s="17">
        <v>0.123583268602154</v>
      </c>
      <c r="AH418" s="17">
        <v>0.144360295820361</v>
      </c>
      <c r="AI418" s="17"/>
      <c r="AJ418" s="17">
        <v>0.16128222028866501</v>
      </c>
      <c r="AK418" s="17">
        <v>0.13250768727520201</v>
      </c>
      <c r="AL418" s="17">
        <v>8.2135482476177094E-2</v>
      </c>
      <c r="AM418" s="17">
        <v>0.226066242750288</v>
      </c>
      <c r="AN418" s="17">
        <v>0.13474402192129301</v>
      </c>
      <c r="AO418" s="17"/>
      <c r="AP418" s="17">
        <v>0.162738291178988</v>
      </c>
      <c r="AQ418" s="17">
        <v>0.13690902474467101</v>
      </c>
      <c r="AR418" s="17">
        <v>0.11203246449064901</v>
      </c>
      <c r="AS418" s="17">
        <v>0.21391433024012699</v>
      </c>
      <c r="AT418" s="17">
        <v>0.102835805142384</v>
      </c>
      <c r="AU418" s="17"/>
      <c r="AV418" s="17">
        <v>0.15799827071915001</v>
      </c>
      <c r="AW418" s="17">
        <v>0.12545443102826101</v>
      </c>
      <c r="AX418" s="17">
        <v>0.135758216529028</v>
      </c>
      <c r="AY418" s="17">
        <v>0.16076146204278899</v>
      </c>
      <c r="AZ418" s="17">
        <v>0.15974077017222199</v>
      </c>
    </row>
    <row r="419" spans="2:52">
      <c r="B419" t="s">
        <v>163</v>
      </c>
      <c r="C419" s="17">
        <v>0.23646035354964101</v>
      </c>
      <c r="D419" s="17">
        <v>0.23493623176556699</v>
      </c>
      <c r="E419" s="17">
        <v>0.23857061796739501</v>
      </c>
      <c r="F419" s="17"/>
      <c r="G419" s="17">
        <v>0.33134193218203301</v>
      </c>
      <c r="H419" s="17">
        <v>0.293638096812049</v>
      </c>
      <c r="I419" s="17">
        <v>0.26296698417937803</v>
      </c>
      <c r="J419" s="17">
        <v>0.21169109218110599</v>
      </c>
      <c r="K419" s="17">
        <v>0.19174236655372701</v>
      </c>
      <c r="L419" s="17">
        <v>0.155241819989133</v>
      </c>
      <c r="M419" s="17"/>
      <c r="N419" s="17">
        <v>0.241192817825263</v>
      </c>
      <c r="O419" s="17">
        <v>0.24420928766180899</v>
      </c>
      <c r="P419" s="17">
        <v>0.25591499882965502</v>
      </c>
      <c r="Q419" s="17">
        <v>0.206060310445665</v>
      </c>
      <c r="R419" s="17"/>
      <c r="S419" s="17">
        <v>0.26611345758046001</v>
      </c>
      <c r="T419" s="17">
        <v>0.218766811137585</v>
      </c>
      <c r="U419" s="17">
        <v>0.19003112687033599</v>
      </c>
      <c r="V419" s="17">
        <v>0.23259505103806399</v>
      </c>
      <c r="W419" s="17">
        <v>0.22960745054079501</v>
      </c>
      <c r="X419" s="17">
        <v>0.26247718909484802</v>
      </c>
      <c r="Y419" s="17">
        <v>0.24124223940053599</v>
      </c>
      <c r="Z419" s="17">
        <v>0.287267443404843</v>
      </c>
      <c r="AA419" s="17">
        <v>0.22430804598014201</v>
      </c>
      <c r="AB419" s="17">
        <v>0.21597696026223201</v>
      </c>
      <c r="AC419" s="17">
        <v>0.26453819002119999</v>
      </c>
      <c r="AD419" s="17">
        <v>0.226812712323643</v>
      </c>
      <c r="AE419" s="17"/>
      <c r="AF419" s="17">
        <v>0.21032290803950199</v>
      </c>
      <c r="AG419" s="17">
        <v>0.251837857446434</v>
      </c>
      <c r="AH419" s="17">
        <v>0.22257173550041001</v>
      </c>
      <c r="AI419" s="17"/>
      <c r="AJ419" s="17">
        <v>0.22954294899074301</v>
      </c>
      <c r="AK419" s="17">
        <v>0.28407420824030799</v>
      </c>
      <c r="AL419" s="17">
        <v>0.20459195798469301</v>
      </c>
      <c r="AM419" s="17">
        <v>0.17550820030609199</v>
      </c>
      <c r="AN419" s="17">
        <v>0.19186454555657001</v>
      </c>
      <c r="AO419" s="17"/>
      <c r="AP419" s="17">
        <v>0.26162058780416603</v>
      </c>
      <c r="AQ419" s="17">
        <v>0.28673376849024701</v>
      </c>
      <c r="AR419" s="17">
        <v>0.20734345543073199</v>
      </c>
      <c r="AS419" s="17">
        <v>0.155449217184254</v>
      </c>
      <c r="AT419" s="17">
        <v>0.16200774847021299</v>
      </c>
      <c r="AU419" s="17"/>
      <c r="AV419" s="17">
        <v>0.207073263047379</v>
      </c>
      <c r="AW419" s="17">
        <v>0.23061320929798701</v>
      </c>
      <c r="AX419" s="17">
        <v>0.265000271014875</v>
      </c>
      <c r="AY419" s="17">
        <v>0.29378722895780901</v>
      </c>
      <c r="AZ419" s="17">
        <v>0.18998437841551499</v>
      </c>
    </row>
    <row r="420" spans="2:52">
      <c r="B420" t="s">
        <v>164</v>
      </c>
      <c r="C420" s="17">
        <v>0.23742918324953299</v>
      </c>
      <c r="D420" s="17">
        <v>0.25143376022238101</v>
      </c>
      <c r="E420" s="17">
        <v>0.22378197406439099</v>
      </c>
      <c r="F420" s="17"/>
      <c r="G420" s="17">
        <v>0.26985630247287301</v>
      </c>
      <c r="H420" s="17">
        <v>0.22396055495167599</v>
      </c>
      <c r="I420" s="17">
        <v>0.240646748224637</v>
      </c>
      <c r="J420" s="17">
        <v>0.25996069506067199</v>
      </c>
      <c r="K420" s="17">
        <v>0.20160462392833001</v>
      </c>
      <c r="L420" s="17">
        <v>0.22997933153967101</v>
      </c>
      <c r="M420" s="17"/>
      <c r="N420" s="17">
        <v>0.27794466186768102</v>
      </c>
      <c r="O420" s="17">
        <v>0.228895671226713</v>
      </c>
      <c r="P420" s="17">
        <v>0.21608078323098701</v>
      </c>
      <c r="Q420" s="17">
        <v>0.219250540201997</v>
      </c>
      <c r="R420" s="17"/>
      <c r="S420" s="17">
        <v>0.24488577300664199</v>
      </c>
      <c r="T420" s="17">
        <v>0.22358931278934599</v>
      </c>
      <c r="U420" s="17">
        <v>0.25789436651451603</v>
      </c>
      <c r="V420" s="17">
        <v>0.24260420862735199</v>
      </c>
      <c r="W420" s="17">
        <v>0.209315431400449</v>
      </c>
      <c r="X420" s="17">
        <v>0.24034112991721099</v>
      </c>
      <c r="Y420" s="17">
        <v>0.25272666567462299</v>
      </c>
      <c r="Z420" s="17">
        <v>0.29653553112376901</v>
      </c>
      <c r="AA420" s="17">
        <v>0.24133131444374201</v>
      </c>
      <c r="AB420" s="17">
        <v>0.223940728798147</v>
      </c>
      <c r="AC420" s="17">
        <v>0.22590562002432399</v>
      </c>
      <c r="AD420" s="17">
        <v>0.175125746925476</v>
      </c>
      <c r="AE420" s="17"/>
      <c r="AF420" s="17">
        <v>0.198463405691053</v>
      </c>
      <c r="AG420" s="17">
        <v>0.27237183618052202</v>
      </c>
      <c r="AH420" s="17">
        <v>0.20238469293873701</v>
      </c>
      <c r="AI420" s="17"/>
      <c r="AJ420" s="17">
        <v>0.21952550510094601</v>
      </c>
      <c r="AK420" s="17">
        <v>0.25717355223713201</v>
      </c>
      <c r="AL420" s="17">
        <v>0.30187091037927999</v>
      </c>
      <c r="AM420" s="17">
        <v>0.116088948438741</v>
      </c>
      <c r="AN420" s="17">
        <v>0.211460850251182</v>
      </c>
      <c r="AO420" s="17"/>
      <c r="AP420" s="17">
        <v>0.21772486741427299</v>
      </c>
      <c r="AQ420" s="17">
        <v>0.26035893972100899</v>
      </c>
      <c r="AR420" s="17">
        <v>0.31401135613867398</v>
      </c>
      <c r="AS420" s="17">
        <v>0.164905572756365</v>
      </c>
      <c r="AT420" s="17">
        <v>0.22912642455571999</v>
      </c>
      <c r="AU420" s="17"/>
      <c r="AV420" s="17">
        <v>0.189763470572791</v>
      </c>
      <c r="AW420" s="17">
        <v>0.25716979996345002</v>
      </c>
      <c r="AX420" s="17">
        <v>0.26588245072383199</v>
      </c>
      <c r="AY420" s="17">
        <v>0.27348584698355499</v>
      </c>
      <c r="AZ420" s="17">
        <v>0.242426968416498</v>
      </c>
    </row>
    <row r="421" spans="2:52">
      <c r="B421" t="s">
        <v>165</v>
      </c>
      <c r="C421" s="17">
        <v>0.24031848120956201</v>
      </c>
      <c r="D421" s="17">
        <v>0.26998908788609099</v>
      </c>
      <c r="E421" s="17">
        <v>0.21243186923171301</v>
      </c>
      <c r="F421" s="17"/>
      <c r="G421" s="17">
        <v>0.12759715374800801</v>
      </c>
      <c r="H421" s="17">
        <v>0.15444045253423699</v>
      </c>
      <c r="I421" s="17">
        <v>0.210050125062964</v>
      </c>
      <c r="J421" s="17">
        <v>0.225756031882172</v>
      </c>
      <c r="K421" s="17">
        <v>0.35281569160443899</v>
      </c>
      <c r="L421" s="17">
        <v>0.34633167930611902</v>
      </c>
      <c r="M421" s="17"/>
      <c r="N421" s="17">
        <v>0.25772176028917498</v>
      </c>
      <c r="O421" s="17">
        <v>0.263245745917492</v>
      </c>
      <c r="P421" s="17">
        <v>0.21191928600099799</v>
      </c>
      <c r="Q421" s="17">
        <v>0.22450804898701801</v>
      </c>
      <c r="R421" s="17"/>
      <c r="S421" s="17">
        <v>0.18379392282764201</v>
      </c>
      <c r="T421" s="17">
        <v>0.27156518747652197</v>
      </c>
      <c r="U421" s="17">
        <v>0.27845119954108999</v>
      </c>
      <c r="V421" s="17">
        <v>0.22696478570826201</v>
      </c>
      <c r="W421" s="17">
        <v>0.27443149405126599</v>
      </c>
      <c r="X421" s="17">
        <v>0.18011247366578501</v>
      </c>
      <c r="Y421" s="17">
        <v>0.27527648281442701</v>
      </c>
      <c r="Z421" s="17">
        <v>0.19197560547105999</v>
      </c>
      <c r="AA421" s="17">
        <v>0.24019131388582099</v>
      </c>
      <c r="AB421" s="17">
        <v>0.30901263676552099</v>
      </c>
      <c r="AC421" s="17">
        <v>0.21087984961252701</v>
      </c>
      <c r="AD421" s="17">
        <v>0.22278632249081901</v>
      </c>
      <c r="AE421" s="17"/>
      <c r="AF421" s="17">
        <v>0.29024604541235699</v>
      </c>
      <c r="AG421" s="17">
        <v>0.23935707532370501</v>
      </c>
      <c r="AH421" s="17">
        <v>0.18908382894619899</v>
      </c>
      <c r="AI421" s="17"/>
      <c r="AJ421" s="17">
        <v>0.28194946968818302</v>
      </c>
      <c r="AK421" s="17">
        <v>0.20354829301018301</v>
      </c>
      <c r="AL421" s="17">
        <v>0.30861416172061701</v>
      </c>
      <c r="AM421" s="17">
        <v>0.26778429403863901</v>
      </c>
      <c r="AN421" s="17">
        <v>0.20047424339731701</v>
      </c>
      <c r="AO421" s="17"/>
      <c r="AP421" s="17">
        <v>0.25546879986417498</v>
      </c>
      <c r="AQ421" s="17">
        <v>0.20220116829399701</v>
      </c>
      <c r="AR421" s="17">
        <v>0.28137421813538499</v>
      </c>
      <c r="AS421" s="17">
        <v>0.33842791851489901</v>
      </c>
      <c r="AT421" s="17">
        <v>0.20784678169506801</v>
      </c>
      <c r="AU421" s="17"/>
      <c r="AV421" s="17">
        <v>0.25675622409100801</v>
      </c>
      <c r="AW421" s="17">
        <v>0.22641726671075901</v>
      </c>
      <c r="AX421" s="17">
        <v>0.236448898056621</v>
      </c>
      <c r="AY421" s="17">
        <v>0.17908437576730399</v>
      </c>
      <c r="AZ421" s="17">
        <v>0.32900020778994299</v>
      </c>
    </row>
    <row r="422" spans="2:52">
      <c r="B422" t="s">
        <v>107</v>
      </c>
      <c r="C422" s="17">
        <v>0.14478523647304301</v>
      </c>
      <c r="D422" s="17">
        <v>0.106847394348102</v>
      </c>
      <c r="E422" s="17">
        <v>0.18036562405345799</v>
      </c>
      <c r="F422" s="17"/>
      <c r="G422" s="17">
        <v>0.106408353710658</v>
      </c>
      <c r="H422" s="17">
        <v>0.153639374806324</v>
      </c>
      <c r="I422" s="17">
        <v>0.13855718786423599</v>
      </c>
      <c r="J422" s="17">
        <v>0.18263293969743799</v>
      </c>
      <c r="K422" s="17">
        <v>0.144775396038792</v>
      </c>
      <c r="L422" s="17">
        <v>0.13742114068612701</v>
      </c>
      <c r="M422" s="17"/>
      <c r="N422" s="17">
        <v>9.8887564333071304E-2</v>
      </c>
      <c r="O422" s="17">
        <v>0.13626978915162599</v>
      </c>
      <c r="P422" s="17">
        <v>0.143624612730745</v>
      </c>
      <c r="Q422" s="17">
        <v>0.20489659566742899</v>
      </c>
      <c r="R422" s="17"/>
      <c r="S422" s="17">
        <v>0.13818514547240501</v>
      </c>
      <c r="T422" s="17">
        <v>0.16413842927719399</v>
      </c>
      <c r="U422" s="17">
        <v>0.14068386727879101</v>
      </c>
      <c r="V422" s="17">
        <v>0.159823430308599</v>
      </c>
      <c r="W422" s="17">
        <v>0.17935619377401901</v>
      </c>
      <c r="X422" s="17">
        <v>0.12825627136958201</v>
      </c>
      <c r="Y422" s="17">
        <v>0.13104481917416599</v>
      </c>
      <c r="Z422" s="17">
        <v>0.115436675731744</v>
      </c>
      <c r="AA422" s="17">
        <v>0.135551243362487</v>
      </c>
      <c r="AB422" s="17">
        <v>0.14819437855568299</v>
      </c>
      <c r="AC422" s="17">
        <v>0.14366940292726499</v>
      </c>
      <c r="AD422" s="17">
        <v>0.12773141007386399</v>
      </c>
      <c r="AE422" s="17"/>
      <c r="AF422" s="17">
        <v>0.13513268779587401</v>
      </c>
      <c r="AG422" s="17">
        <v>0.11284996244718599</v>
      </c>
      <c r="AH422" s="17">
        <v>0.24159944679429299</v>
      </c>
      <c r="AI422" s="17"/>
      <c r="AJ422" s="17">
        <v>0.107699855931464</v>
      </c>
      <c r="AK422" s="17">
        <v>0.122696259237175</v>
      </c>
      <c r="AL422" s="17">
        <v>0.10278748743923399</v>
      </c>
      <c r="AM422" s="17">
        <v>0.21455231446624001</v>
      </c>
      <c r="AN422" s="17">
        <v>0.26145633887363701</v>
      </c>
      <c r="AO422" s="17"/>
      <c r="AP422" s="17">
        <v>0.102447453738397</v>
      </c>
      <c r="AQ422" s="17">
        <v>0.113797098750076</v>
      </c>
      <c r="AR422" s="17">
        <v>8.5238505804560993E-2</v>
      </c>
      <c r="AS422" s="17">
        <v>0.12730296130435501</v>
      </c>
      <c r="AT422" s="17">
        <v>0.29818324013661501</v>
      </c>
      <c r="AU422" s="17"/>
      <c r="AV422" s="17">
        <v>0.18840877156967201</v>
      </c>
      <c r="AW422" s="17">
        <v>0.16034529299954201</v>
      </c>
      <c r="AX422" s="17">
        <v>9.6910163675643493E-2</v>
      </c>
      <c r="AY422" s="17">
        <v>9.2881086248542105E-2</v>
      </c>
      <c r="AZ422" s="17">
        <v>7.8847675205821505E-2</v>
      </c>
    </row>
    <row r="423" spans="2:52">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2:52">
      <c r="B424" s="6" t="s">
        <v>170</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2:52">
      <c r="B425" s="24" t="s">
        <v>15</v>
      </c>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2:52">
      <c r="B426" t="s">
        <v>162</v>
      </c>
      <c r="C426" s="17">
        <v>0.18230889633734601</v>
      </c>
      <c r="D426" s="17">
        <v>0.18162658709637999</v>
      </c>
      <c r="E426" s="17">
        <v>0.18324375264290299</v>
      </c>
      <c r="F426" s="17"/>
      <c r="G426" s="17">
        <v>0.15856748370874199</v>
      </c>
      <c r="H426" s="17">
        <v>0.19583577087952</v>
      </c>
      <c r="I426" s="17">
        <v>0.185303193203258</v>
      </c>
      <c r="J426" s="17">
        <v>0.16217429071060599</v>
      </c>
      <c r="K426" s="17">
        <v>0.21220519006948699</v>
      </c>
      <c r="L426" s="17">
        <v>0.18090540406699401</v>
      </c>
      <c r="M426" s="17"/>
      <c r="N426" s="17">
        <v>0.186954899288795</v>
      </c>
      <c r="O426" s="17">
        <v>0.16778550806016199</v>
      </c>
      <c r="P426" s="17">
        <v>0.172451635059582</v>
      </c>
      <c r="Q426" s="17">
        <v>0.199374210774315</v>
      </c>
      <c r="R426" s="17"/>
      <c r="S426" s="17">
        <v>0.22197343530907501</v>
      </c>
      <c r="T426" s="17">
        <v>0.16526150103627499</v>
      </c>
      <c r="U426" s="17">
        <v>0.17326264156120499</v>
      </c>
      <c r="V426" s="17">
        <v>0.15548314536948299</v>
      </c>
      <c r="W426" s="17">
        <v>0.13183405724299699</v>
      </c>
      <c r="X426" s="17">
        <v>0.22316928323297799</v>
      </c>
      <c r="Y426" s="17">
        <v>0.14409393731502701</v>
      </c>
      <c r="Z426" s="17">
        <v>0.17607786075864401</v>
      </c>
      <c r="AA426" s="17">
        <v>0.203509239651471</v>
      </c>
      <c r="AB426" s="17">
        <v>0.16273991963016199</v>
      </c>
      <c r="AC426" s="17">
        <v>0.16993853568973399</v>
      </c>
      <c r="AD426" s="17">
        <v>0.28267817627912201</v>
      </c>
      <c r="AE426" s="17"/>
      <c r="AF426" s="17">
        <v>0.186171342904767</v>
      </c>
      <c r="AG426" s="17">
        <v>0.18956018183540499</v>
      </c>
      <c r="AH426" s="17">
        <v>0.172259899763929</v>
      </c>
      <c r="AI426" s="17"/>
      <c r="AJ426" s="17">
        <v>0.18047672428488901</v>
      </c>
      <c r="AK426" s="17">
        <v>0.20686485620880499</v>
      </c>
      <c r="AL426" s="17">
        <v>0.17172994839529401</v>
      </c>
      <c r="AM426" s="17">
        <v>0.16756723736996301</v>
      </c>
      <c r="AN426" s="17">
        <v>0.15764649821979901</v>
      </c>
      <c r="AO426" s="17"/>
      <c r="AP426" s="17">
        <v>0.19598651904954301</v>
      </c>
      <c r="AQ426" s="17">
        <v>0.20026508103708399</v>
      </c>
      <c r="AR426" s="17">
        <v>0.18185556244529499</v>
      </c>
      <c r="AS426" s="17">
        <v>0.17564240530591799</v>
      </c>
      <c r="AT426" s="17">
        <v>0.115413531878407</v>
      </c>
      <c r="AU426" s="17"/>
      <c r="AV426" s="17">
        <v>0.185937651797693</v>
      </c>
      <c r="AW426" s="17">
        <v>0.14219225935002699</v>
      </c>
      <c r="AX426" s="17">
        <v>0.200408619226952</v>
      </c>
      <c r="AY426" s="17">
        <v>0.18697664784599399</v>
      </c>
      <c r="AZ426" s="17">
        <v>0.22915915400290801</v>
      </c>
    </row>
    <row r="427" spans="2:52">
      <c r="B427" t="s">
        <v>163</v>
      </c>
      <c r="C427" s="17">
        <v>0.38070859384849098</v>
      </c>
      <c r="D427" s="17">
        <v>0.387515047052856</v>
      </c>
      <c r="E427" s="17">
        <v>0.37511810396338102</v>
      </c>
      <c r="F427" s="17"/>
      <c r="G427" s="17">
        <v>0.39028561501986497</v>
      </c>
      <c r="H427" s="17">
        <v>0.423195382101625</v>
      </c>
      <c r="I427" s="17">
        <v>0.37636756837292201</v>
      </c>
      <c r="J427" s="17">
        <v>0.357064904802326</v>
      </c>
      <c r="K427" s="17">
        <v>0.34709795642098701</v>
      </c>
      <c r="L427" s="17">
        <v>0.38497975323487998</v>
      </c>
      <c r="M427" s="17"/>
      <c r="N427" s="17">
        <v>0.41281837998295101</v>
      </c>
      <c r="O427" s="17">
        <v>0.40715000763281001</v>
      </c>
      <c r="P427" s="17">
        <v>0.38147831610786098</v>
      </c>
      <c r="Q427" s="17">
        <v>0.31832277927851099</v>
      </c>
      <c r="R427" s="17"/>
      <c r="S427" s="17">
        <v>0.39488711759385198</v>
      </c>
      <c r="T427" s="17">
        <v>0.36358281585973201</v>
      </c>
      <c r="U427" s="17">
        <v>0.37979561576498699</v>
      </c>
      <c r="V427" s="17">
        <v>0.39857094702380902</v>
      </c>
      <c r="W427" s="17">
        <v>0.37461679779326001</v>
      </c>
      <c r="X427" s="17">
        <v>0.36076723830483798</v>
      </c>
      <c r="Y427" s="17">
        <v>0.37442386998154698</v>
      </c>
      <c r="Z427" s="17">
        <v>0.40409458778610902</v>
      </c>
      <c r="AA427" s="17">
        <v>0.38289638363526901</v>
      </c>
      <c r="AB427" s="17">
        <v>0.40286852105961302</v>
      </c>
      <c r="AC427" s="17">
        <v>0.41369817585725699</v>
      </c>
      <c r="AD427" s="17">
        <v>0.267736875131382</v>
      </c>
      <c r="AE427" s="17"/>
      <c r="AF427" s="17">
        <v>0.35789981361120998</v>
      </c>
      <c r="AG427" s="17">
        <v>0.419476393694936</v>
      </c>
      <c r="AH427" s="17">
        <v>0.331125096216149</v>
      </c>
      <c r="AI427" s="17"/>
      <c r="AJ427" s="17">
        <v>0.39133967564189098</v>
      </c>
      <c r="AK427" s="17">
        <v>0.41020133587396301</v>
      </c>
      <c r="AL427" s="17">
        <v>0.40892137911548798</v>
      </c>
      <c r="AM427" s="17">
        <v>0.31536228572526198</v>
      </c>
      <c r="AN427" s="17">
        <v>0.31210719662707997</v>
      </c>
      <c r="AO427" s="17"/>
      <c r="AP427" s="17">
        <v>0.39561660149526801</v>
      </c>
      <c r="AQ427" s="17">
        <v>0.415879006491853</v>
      </c>
      <c r="AR427" s="17">
        <v>0.403110720920968</v>
      </c>
      <c r="AS427" s="17">
        <v>0.31086710245333898</v>
      </c>
      <c r="AT427" s="17">
        <v>0.34631341665746201</v>
      </c>
      <c r="AU427" s="17"/>
      <c r="AV427" s="17">
        <v>0.31922372505023699</v>
      </c>
      <c r="AW427" s="17">
        <v>0.40150199257327401</v>
      </c>
      <c r="AX427" s="17">
        <v>0.41706262399688199</v>
      </c>
      <c r="AY427" s="17">
        <v>0.44788296503621799</v>
      </c>
      <c r="AZ427" s="17">
        <v>0.46023008387890502</v>
      </c>
    </row>
    <row r="428" spans="2:52">
      <c r="B428" t="s">
        <v>164</v>
      </c>
      <c r="C428" s="17">
        <v>0.22701449888496</v>
      </c>
      <c r="D428" s="17">
        <v>0.24547154004659999</v>
      </c>
      <c r="E428" s="17">
        <v>0.20876951919287901</v>
      </c>
      <c r="F428" s="17"/>
      <c r="G428" s="17">
        <v>0.27270312731971602</v>
      </c>
      <c r="H428" s="17">
        <v>0.161759322830546</v>
      </c>
      <c r="I428" s="17">
        <v>0.22565289966990801</v>
      </c>
      <c r="J428" s="17">
        <v>0.23750264576112201</v>
      </c>
      <c r="K428" s="17">
        <v>0.24219724653823901</v>
      </c>
      <c r="L428" s="17">
        <v>0.232271491246549</v>
      </c>
      <c r="M428" s="17"/>
      <c r="N428" s="17">
        <v>0.24751381428970101</v>
      </c>
      <c r="O428" s="17">
        <v>0.22129729767988099</v>
      </c>
      <c r="P428" s="17">
        <v>0.23108861251342</v>
      </c>
      <c r="Q428" s="17">
        <v>0.208995514171433</v>
      </c>
      <c r="R428" s="17"/>
      <c r="S428" s="17">
        <v>0.186082641841745</v>
      </c>
      <c r="T428" s="17">
        <v>0.261117563073965</v>
      </c>
      <c r="U428" s="17">
        <v>0.232069439540114</v>
      </c>
      <c r="V428" s="17">
        <v>0.234021176203281</v>
      </c>
      <c r="W428" s="17">
        <v>0.24571644639360901</v>
      </c>
      <c r="X428" s="17">
        <v>0.22827232832416899</v>
      </c>
      <c r="Y428" s="17">
        <v>0.22899884887234401</v>
      </c>
      <c r="Z428" s="17">
        <v>0.2374091485299</v>
      </c>
      <c r="AA428" s="17">
        <v>0.22076300797128101</v>
      </c>
      <c r="AB428" s="17">
        <v>0.22644283998030401</v>
      </c>
      <c r="AC428" s="17">
        <v>0.22262902761505199</v>
      </c>
      <c r="AD428" s="17">
        <v>0.201130033677375</v>
      </c>
      <c r="AE428" s="17"/>
      <c r="AF428" s="17">
        <v>0.22554380751316899</v>
      </c>
      <c r="AG428" s="17">
        <v>0.23327407167658901</v>
      </c>
      <c r="AH428" s="17">
        <v>0.20180114290745199</v>
      </c>
      <c r="AI428" s="17"/>
      <c r="AJ428" s="17">
        <v>0.23177918599973599</v>
      </c>
      <c r="AK428" s="17">
        <v>0.230052975364159</v>
      </c>
      <c r="AL428" s="17">
        <v>0.26432643395813699</v>
      </c>
      <c r="AM428" s="17">
        <v>0.10929445599441499</v>
      </c>
      <c r="AN428" s="17">
        <v>0.19240111435594401</v>
      </c>
      <c r="AO428" s="17"/>
      <c r="AP428" s="17">
        <v>0.24837882222072399</v>
      </c>
      <c r="AQ428" s="17">
        <v>0.224545023523817</v>
      </c>
      <c r="AR428" s="17">
        <v>0.27359264986348297</v>
      </c>
      <c r="AS428" s="17">
        <v>0.22228238819194199</v>
      </c>
      <c r="AT428" s="17">
        <v>0.18061637945837</v>
      </c>
      <c r="AU428" s="17"/>
      <c r="AV428" s="17">
        <v>0.22783789964170101</v>
      </c>
      <c r="AW428" s="17">
        <v>0.24148599729408299</v>
      </c>
      <c r="AX428" s="17">
        <v>0.21785807421995601</v>
      </c>
      <c r="AY428" s="17">
        <v>0.22972018830305099</v>
      </c>
      <c r="AZ428" s="17">
        <v>0.18747074286015999</v>
      </c>
    </row>
    <row r="429" spans="2:52">
      <c r="B429" t="s">
        <v>165</v>
      </c>
      <c r="C429" s="17">
        <v>9.4154839077239302E-2</v>
      </c>
      <c r="D429" s="17">
        <v>0.10178337458615</v>
      </c>
      <c r="E429" s="17">
        <v>8.6850625276049698E-2</v>
      </c>
      <c r="F429" s="17"/>
      <c r="G429" s="17">
        <v>8.3519180004719099E-2</v>
      </c>
      <c r="H429" s="17">
        <v>9.2086293999021698E-2</v>
      </c>
      <c r="I429" s="17">
        <v>9.4885169360019006E-2</v>
      </c>
      <c r="J429" s="17">
        <v>9.0571755275344001E-2</v>
      </c>
      <c r="K429" s="17">
        <v>0.101569622833318</v>
      </c>
      <c r="L429" s="17">
        <v>0.100253866139579</v>
      </c>
      <c r="M429" s="17"/>
      <c r="N429" s="17">
        <v>7.7037893448773695E-2</v>
      </c>
      <c r="O429" s="17">
        <v>9.4387993314859905E-2</v>
      </c>
      <c r="P429" s="17">
        <v>0.109259426416369</v>
      </c>
      <c r="Q429" s="17">
        <v>9.8254016491735194E-2</v>
      </c>
      <c r="R429" s="17"/>
      <c r="S429" s="17">
        <v>8.3028655653900593E-2</v>
      </c>
      <c r="T429" s="17">
        <v>0.109187629805889</v>
      </c>
      <c r="U429" s="17">
        <v>0.116303866563401</v>
      </c>
      <c r="V429" s="17">
        <v>8.3368335716072495E-2</v>
      </c>
      <c r="W429" s="17">
        <v>9.2253092819587004E-2</v>
      </c>
      <c r="X429" s="17">
        <v>6.1471092561019E-2</v>
      </c>
      <c r="Y429" s="17">
        <v>0.12676191344986401</v>
      </c>
      <c r="Z429" s="17">
        <v>7.1358358807756095E-2</v>
      </c>
      <c r="AA429" s="17">
        <v>9.8421694113832295E-2</v>
      </c>
      <c r="AB429" s="17">
        <v>9.8146840620085093E-2</v>
      </c>
      <c r="AC429" s="17">
        <v>6.2182196004848499E-2</v>
      </c>
      <c r="AD429" s="17">
        <v>0.125832080471346</v>
      </c>
      <c r="AE429" s="17"/>
      <c r="AF429" s="17">
        <v>0.12455826443210601</v>
      </c>
      <c r="AG429" s="17">
        <v>7.2754288959044802E-2</v>
      </c>
      <c r="AH429" s="17">
        <v>9.0885128802744602E-2</v>
      </c>
      <c r="AI429" s="17"/>
      <c r="AJ429" s="17">
        <v>0.114910969644449</v>
      </c>
      <c r="AK429" s="17">
        <v>6.4727529834341199E-2</v>
      </c>
      <c r="AL429" s="17">
        <v>6.6677424751898196E-2</v>
      </c>
      <c r="AM429" s="17">
        <v>0.193427891431416</v>
      </c>
      <c r="AN429" s="17">
        <v>0.100547296846412</v>
      </c>
      <c r="AO429" s="17"/>
      <c r="AP429" s="17">
        <v>9.2343866110943501E-2</v>
      </c>
      <c r="AQ429" s="17">
        <v>6.8331879709720503E-2</v>
      </c>
      <c r="AR429" s="17">
        <v>8.1813556871196E-2</v>
      </c>
      <c r="AS429" s="17">
        <v>0.178094381148418</v>
      </c>
      <c r="AT429" s="17">
        <v>9.0404728713129406E-2</v>
      </c>
      <c r="AU429" s="17"/>
      <c r="AV429" s="17">
        <v>0.101248829663693</v>
      </c>
      <c r="AW429" s="17">
        <v>8.7804963028700098E-2</v>
      </c>
      <c r="AX429" s="17">
        <v>8.8092315596087697E-2</v>
      </c>
      <c r="AY429" s="17">
        <v>7.2346011523599194E-2</v>
      </c>
      <c r="AZ429" s="17">
        <v>9.1962814345896302E-2</v>
      </c>
    </row>
    <row r="430" spans="2:52">
      <c r="B430" t="s">
        <v>107</v>
      </c>
      <c r="C430" s="17">
        <v>0.11581317185196401</v>
      </c>
      <c r="D430" s="17">
        <v>8.36034512180137E-2</v>
      </c>
      <c r="E430" s="17">
        <v>0.14601799892478801</v>
      </c>
      <c r="F430" s="17"/>
      <c r="G430" s="17">
        <v>9.4924593946958402E-2</v>
      </c>
      <c r="H430" s="17">
        <v>0.12712323018928801</v>
      </c>
      <c r="I430" s="17">
        <v>0.117791169393893</v>
      </c>
      <c r="J430" s="17">
        <v>0.152686403450602</v>
      </c>
      <c r="K430" s="17">
        <v>9.6929984137968897E-2</v>
      </c>
      <c r="L430" s="17">
        <v>0.101589485311998</v>
      </c>
      <c r="M430" s="17"/>
      <c r="N430" s="17">
        <v>7.5675012989780202E-2</v>
      </c>
      <c r="O430" s="17">
        <v>0.109379193312286</v>
      </c>
      <c r="P430" s="17">
        <v>0.105722009902769</v>
      </c>
      <c r="Q430" s="17">
        <v>0.175053479284005</v>
      </c>
      <c r="R430" s="17"/>
      <c r="S430" s="17">
        <v>0.114028149601428</v>
      </c>
      <c r="T430" s="17">
        <v>0.100850490224139</v>
      </c>
      <c r="U430" s="17">
        <v>9.8568436570292697E-2</v>
      </c>
      <c r="V430" s="17">
        <v>0.128556395687355</v>
      </c>
      <c r="W430" s="17">
        <v>0.155579605750547</v>
      </c>
      <c r="X430" s="17">
        <v>0.12632005757699599</v>
      </c>
      <c r="Y430" s="17">
        <v>0.125721430381218</v>
      </c>
      <c r="Z430" s="17">
        <v>0.111060044117591</v>
      </c>
      <c r="AA430" s="17">
        <v>9.4409674628145604E-2</v>
      </c>
      <c r="AB430" s="17">
        <v>0.109801878709836</v>
      </c>
      <c r="AC430" s="17">
        <v>0.131552064833108</v>
      </c>
      <c r="AD430" s="17">
        <v>0.122622834440776</v>
      </c>
      <c r="AE430" s="17"/>
      <c r="AF430" s="17">
        <v>0.105826771538748</v>
      </c>
      <c r="AG430" s="17">
        <v>8.4935063834025298E-2</v>
      </c>
      <c r="AH430" s="17">
        <v>0.203928732309726</v>
      </c>
      <c r="AI430" s="17"/>
      <c r="AJ430" s="17">
        <v>8.1493444429035194E-2</v>
      </c>
      <c r="AK430" s="17">
        <v>8.8153302718731993E-2</v>
      </c>
      <c r="AL430" s="17">
        <v>8.8344813779182393E-2</v>
      </c>
      <c r="AM430" s="17">
        <v>0.21434812947894399</v>
      </c>
      <c r="AN430" s="17">
        <v>0.237297893950766</v>
      </c>
      <c r="AO430" s="17"/>
      <c r="AP430" s="17">
        <v>6.7674191123521299E-2</v>
      </c>
      <c r="AQ430" s="17">
        <v>9.0979009237525596E-2</v>
      </c>
      <c r="AR430" s="17">
        <v>5.9627509899057803E-2</v>
      </c>
      <c r="AS430" s="17">
        <v>0.113113722900383</v>
      </c>
      <c r="AT430" s="17">
        <v>0.26725194329263202</v>
      </c>
      <c r="AU430" s="17"/>
      <c r="AV430" s="17">
        <v>0.16575189384667499</v>
      </c>
      <c r="AW430" s="17">
        <v>0.127014787753916</v>
      </c>
      <c r="AX430" s="17">
        <v>7.6578366960122005E-2</v>
      </c>
      <c r="AY430" s="17">
        <v>6.3074187291137104E-2</v>
      </c>
      <c r="AZ430" s="17">
        <v>3.11772049121312E-2</v>
      </c>
    </row>
    <row r="431" spans="2:52">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2:52">
      <c r="B432" s="6" t="s">
        <v>171</v>
      </c>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2:52">
      <c r="B433" s="24" t="s">
        <v>15</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2:52">
      <c r="B434" t="s">
        <v>162</v>
      </c>
      <c r="C434" s="17">
        <v>0.22059230579626701</v>
      </c>
      <c r="D434" s="17">
        <v>0.22051144614663801</v>
      </c>
      <c r="E434" s="17">
        <v>0.221612649603013</v>
      </c>
      <c r="F434" s="17"/>
      <c r="G434" s="17">
        <v>0.24690180251961599</v>
      </c>
      <c r="H434" s="17">
        <v>0.29443915498318901</v>
      </c>
      <c r="I434" s="17">
        <v>0.21456609411062699</v>
      </c>
      <c r="J434" s="17">
        <v>0.199246892054044</v>
      </c>
      <c r="K434" s="17">
        <v>0.17730910342199699</v>
      </c>
      <c r="L434" s="17">
        <v>0.194145206005294</v>
      </c>
      <c r="M434" s="17"/>
      <c r="N434" s="17">
        <v>0.24098873710247401</v>
      </c>
      <c r="O434" s="17">
        <v>0.215400146738218</v>
      </c>
      <c r="P434" s="17">
        <v>0.22186146983348901</v>
      </c>
      <c r="Q434" s="17">
        <v>0.20153713985633501</v>
      </c>
      <c r="R434" s="17"/>
      <c r="S434" s="17">
        <v>0.28453590237668003</v>
      </c>
      <c r="T434" s="17">
        <v>0.210900917842574</v>
      </c>
      <c r="U434" s="17">
        <v>0.18777234900357401</v>
      </c>
      <c r="V434" s="17">
        <v>0.20368296132223901</v>
      </c>
      <c r="W434" s="17">
        <v>0.19078117418486701</v>
      </c>
      <c r="X434" s="17">
        <v>0.235106624049322</v>
      </c>
      <c r="Y434" s="17">
        <v>0.18037337101786899</v>
      </c>
      <c r="Z434" s="17">
        <v>0.16339698407895201</v>
      </c>
      <c r="AA434" s="17">
        <v>0.233795060793339</v>
      </c>
      <c r="AB434" s="17">
        <v>0.188646239453129</v>
      </c>
      <c r="AC434" s="17">
        <v>0.230133839438807</v>
      </c>
      <c r="AD434" s="17">
        <v>0.34349151929947302</v>
      </c>
      <c r="AE434" s="17"/>
      <c r="AF434" s="17">
        <v>0.20501727752953</v>
      </c>
      <c r="AG434" s="17">
        <v>0.226929874880509</v>
      </c>
      <c r="AH434" s="17">
        <v>0.21661058760248</v>
      </c>
      <c r="AI434" s="17"/>
      <c r="AJ434" s="17">
        <v>0.22219423375383199</v>
      </c>
      <c r="AK434" s="17">
        <v>0.24195193006333701</v>
      </c>
      <c r="AL434" s="17">
        <v>0.15627430099935999</v>
      </c>
      <c r="AM434" s="17">
        <v>0.140882666489415</v>
      </c>
      <c r="AN434" s="17">
        <v>0.19607549239855501</v>
      </c>
      <c r="AO434" s="17"/>
      <c r="AP434" s="17">
        <v>0.24100001954479</v>
      </c>
      <c r="AQ434" s="17">
        <v>0.25435278695807401</v>
      </c>
      <c r="AR434" s="17">
        <v>0.18744903033434801</v>
      </c>
      <c r="AS434" s="17">
        <v>0.18866757463214701</v>
      </c>
      <c r="AT434" s="17">
        <v>0.14747567866229999</v>
      </c>
      <c r="AU434" s="17"/>
      <c r="AV434" s="17">
        <v>0.18055013272612899</v>
      </c>
      <c r="AW434" s="17">
        <v>0.18077105730020601</v>
      </c>
      <c r="AX434" s="17">
        <v>0.25474502546786199</v>
      </c>
      <c r="AY434" s="17">
        <v>0.29841910069625099</v>
      </c>
      <c r="AZ434" s="17">
        <v>0.28574680013771497</v>
      </c>
    </row>
    <row r="435" spans="2:52">
      <c r="B435" t="s">
        <v>163</v>
      </c>
      <c r="C435" s="17">
        <v>0.37113795629744201</v>
      </c>
      <c r="D435" s="17">
        <v>0.395947919844375</v>
      </c>
      <c r="E435" s="17">
        <v>0.346941797526303</v>
      </c>
      <c r="F435" s="17"/>
      <c r="G435" s="17">
        <v>0.39787210298192899</v>
      </c>
      <c r="H435" s="17">
        <v>0.35207161111825103</v>
      </c>
      <c r="I435" s="17">
        <v>0.41025770311505699</v>
      </c>
      <c r="J435" s="17">
        <v>0.34311995004093399</v>
      </c>
      <c r="K435" s="17">
        <v>0.35365395163653801</v>
      </c>
      <c r="L435" s="17">
        <v>0.37153547820777899</v>
      </c>
      <c r="M435" s="17"/>
      <c r="N435" s="17">
        <v>0.39670887897497598</v>
      </c>
      <c r="O435" s="17">
        <v>0.37375138344601</v>
      </c>
      <c r="P435" s="17">
        <v>0.37298435701869298</v>
      </c>
      <c r="Q435" s="17">
        <v>0.33872171285751801</v>
      </c>
      <c r="R435" s="17"/>
      <c r="S435" s="17">
        <v>0.34296499780878698</v>
      </c>
      <c r="T435" s="17">
        <v>0.34349585409380701</v>
      </c>
      <c r="U435" s="17">
        <v>0.37722116734347499</v>
      </c>
      <c r="V435" s="17">
        <v>0.37906429133786901</v>
      </c>
      <c r="W435" s="17">
        <v>0.41766728231466699</v>
      </c>
      <c r="X435" s="17">
        <v>0.38909570646340602</v>
      </c>
      <c r="Y435" s="17">
        <v>0.39290366843658198</v>
      </c>
      <c r="Z435" s="17">
        <v>0.46421207627796801</v>
      </c>
      <c r="AA435" s="17">
        <v>0.37549002266158099</v>
      </c>
      <c r="AB435" s="17">
        <v>0.33840550619361198</v>
      </c>
      <c r="AC435" s="17">
        <v>0.38819152488497599</v>
      </c>
      <c r="AD435" s="17">
        <v>0.29161121065622297</v>
      </c>
      <c r="AE435" s="17"/>
      <c r="AF435" s="17">
        <v>0.35881748386155798</v>
      </c>
      <c r="AG435" s="17">
        <v>0.40009271012655601</v>
      </c>
      <c r="AH435" s="17">
        <v>0.32124542066143602</v>
      </c>
      <c r="AI435" s="17"/>
      <c r="AJ435" s="17">
        <v>0.37063234567680903</v>
      </c>
      <c r="AK435" s="17">
        <v>0.40404790110185301</v>
      </c>
      <c r="AL435" s="17">
        <v>0.46535619149239699</v>
      </c>
      <c r="AM435" s="17">
        <v>0.27414123054305201</v>
      </c>
      <c r="AN435" s="17">
        <v>0.30992915683566302</v>
      </c>
      <c r="AO435" s="17"/>
      <c r="AP435" s="17">
        <v>0.399571631649773</v>
      </c>
      <c r="AQ435" s="17">
        <v>0.406466839448136</v>
      </c>
      <c r="AR435" s="17">
        <v>0.45937671930555901</v>
      </c>
      <c r="AS435" s="17">
        <v>0.29140009800932898</v>
      </c>
      <c r="AT435" s="17">
        <v>0.28767872368116898</v>
      </c>
      <c r="AU435" s="17"/>
      <c r="AV435" s="17">
        <v>0.36089818274470797</v>
      </c>
      <c r="AW435" s="17">
        <v>0.38453669367182802</v>
      </c>
      <c r="AX435" s="17">
        <v>0.39191251393017001</v>
      </c>
      <c r="AY435" s="17">
        <v>0.40212099643062799</v>
      </c>
      <c r="AZ435" s="17">
        <v>0.37671999839708398</v>
      </c>
    </row>
    <row r="436" spans="2:52">
      <c r="B436" t="s">
        <v>164</v>
      </c>
      <c r="C436" s="17">
        <v>0.21007673810504601</v>
      </c>
      <c r="D436" s="17">
        <v>0.21871355105677701</v>
      </c>
      <c r="E436" s="17">
        <v>0.20212355158964301</v>
      </c>
      <c r="F436" s="17"/>
      <c r="G436" s="17">
        <v>0.20583387387723201</v>
      </c>
      <c r="H436" s="17">
        <v>0.173182079033907</v>
      </c>
      <c r="I436" s="17">
        <v>0.18210166377227699</v>
      </c>
      <c r="J436" s="17">
        <v>0.226582119419619</v>
      </c>
      <c r="K436" s="17">
        <v>0.235069224344817</v>
      </c>
      <c r="L436" s="17">
        <v>0.23561389007618999</v>
      </c>
      <c r="M436" s="17"/>
      <c r="N436" s="17">
        <v>0.227658948109945</v>
      </c>
      <c r="O436" s="17">
        <v>0.208888602363661</v>
      </c>
      <c r="P436" s="17">
        <v>0.20392045012277199</v>
      </c>
      <c r="Q436" s="17">
        <v>0.198212257935517</v>
      </c>
      <c r="R436" s="17"/>
      <c r="S436" s="17">
        <v>0.18302131627371401</v>
      </c>
      <c r="T436" s="17">
        <v>0.218385521739761</v>
      </c>
      <c r="U436" s="17">
        <v>0.23218343691120899</v>
      </c>
      <c r="V436" s="17">
        <v>0.20891026783267899</v>
      </c>
      <c r="W436" s="17">
        <v>0.17606864674457701</v>
      </c>
      <c r="X436" s="17">
        <v>0.196459497604312</v>
      </c>
      <c r="Y436" s="17">
        <v>0.221134606509792</v>
      </c>
      <c r="Z436" s="17">
        <v>0.21551162711210201</v>
      </c>
      <c r="AA436" s="17">
        <v>0.223484872003753</v>
      </c>
      <c r="AB436" s="17">
        <v>0.248078555262567</v>
      </c>
      <c r="AC436" s="17">
        <v>0.210080791864106</v>
      </c>
      <c r="AD436" s="17">
        <v>0.165175808614584</v>
      </c>
      <c r="AE436" s="17"/>
      <c r="AF436" s="17">
        <v>0.22283104175649299</v>
      </c>
      <c r="AG436" s="17">
        <v>0.219777127225737</v>
      </c>
      <c r="AH436" s="17">
        <v>0.16350784290802001</v>
      </c>
      <c r="AI436" s="17"/>
      <c r="AJ436" s="17">
        <v>0.234040055889709</v>
      </c>
      <c r="AK436" s="17">
        <v>0.19480315250271901</v>
      </c>
      <c r="AL436" s="17">
        <v>0.226683182342413</v>
      </c>
      <c r="AM436" s="17">
        <v>0.29882060128024301</v>
      </c>
      <c r="AN436" s="17">
        <v>0.175356221095126</v>
      </c>
      <c r="AO436" s="17"/>
      <c r="AP436" s="17">
        <v>0.217689473895671</v>
      </c>
      <c r="AQ436" s="17">
        <v>0.19095884773260599</v>
      </c>
      <c r="AR436" s="17">
        <v>0.212780840443796</v>
      </c>
      <c r="AS436" s="17">
        <v>0.26730832078780897</v>
      </c>
      <c r="AT436" s="17">
        <v>0.21399168809291699</v>
      </c>
      <c r="AU436" s="17"/>
      <c r="AV436" s="17">
        <v>0.19845960305714799</v>
      </c>
      <c r="AW436" s="17">
        <v>0.226953322384981</v>
      </c>
      <c r="AX436" s="17">
        <v>0.22379829323372899</v>
      </c>
      <c r="AY436" s="17">
        <v>0.17817629530749299</v>
      </c>
      <c r="AZ436" s="17">
        <v>0.14023764222969301</v>
      </c>
    </row>
    <row r="437" spans="2:52">
      <c r="B437" t="s">
        <v>165</v>
      </c>
      <c r="C437" s="17">
        <v>7.6940423325413995E-2</v>
      </c>
      <c r="D437" s="17">
        <v>8.1116263325925406E-2</v>
      </c>
      <c r="E437" s="17">
        <v>7.3350695767370494E-2</v>
      </c>
      <c r="F437" s="17"/>
      <c r="G437" s="17">
        <v>4.8119885205836002E-2</v>
      </c>
      <c r="H437" s="17">
        <v>4.6699492570211297E-2</v>
      </c>
      <c r="I437" s="17">
        <v>6.3251816123384305E-2</v>
      </c>
      <c r="J437" s="17">
        <v>8.4836660450091902E-2</v>
      </c>
      <c r="K437" s="17">
        <v>0.122598056994025</v>
      </c>
      <c r="L437" s="17">
        <v>9.4871868537269199E-2</v>
      </c>
      <c r="M437" s="17"/>
      <c r="N437" s="17">
        <v>5.5662697661941998E-2</v>
      </c>
      <c r="O437" s="17">
        <v>8.6042874232644506E-2</v>
      </c>
      <c r="P437" s="17">
        <v>7.5385365362271806E-2</v>
      </c>
      <c r="Q437" s="17">
        <v>9.2729059339950903E-2</v>
      </c>
      <c r="R437" s="17"/>
      <c r="S437" s="17">
        <v>7.39977026362829E-2</v>
      </c>
      <c r="T437" s="17">
        <v>9.5203829615617394E-2</v>
      </c>
      <c r="U437" s="17">
        <v>9.4572132496753697E-2</v>
      </c>
      <c r="V437" s="17">
        <v>6.9982328967403196E-2</v>
      </c>
      <c r="W437" s="17">
        <v>6.2484315237521501E-2</v>
      </c>
      <c r="X437" s="17">
        <v>5.7074038750642798E-2</v>
      </c>
      <c r="Y437" s="17">
        <v>8.2851754442567205E-2</v>
      </c>
      <c r="Z437" s="17">
        <v>4.5896244585268101E-2</v>
      </c>
      <c r="AA437" s="17">
        <v>6.5308519918779603E-2</v>
      </c>
      <c r="AB437" s="17">
        <v>0.102058916496235</v>
      </c>
      <c r="AC437" s="17">
        <v>5.7291885457465802E-2</v>
      </c>
      <c r="AD437" s="17">
        <v>0.104397451843339</v>
      </c>
      <c r="AE437" s="17"/>
      <c r="AF437" s="17">
        <v>0.10714059415182201</v>
      </c>
      <c r="AG437" s="17">
        <v>6.0059938086547603E-2</v>
      </c>
      <c r="AH437" s="17">
        <v>7.2864175265018594E-2</v>
      </c>
      <c r="AI437" s="17"/>
      <c r="AJ437" s="17">
        <v>9.1401861341182306E-2</v>
      </c>
      <c r="AK437" s="17">
        <v>5.8288816381348099E-2</v>
      </c>
      <c r="AL437" s="17">
        <v>7.1991884965075498E-2</v>
      </c>
      <c r="AM437" s="17">
        <v>0.12744378414545801</v>
      </c>
      <c r="AN437" s="17">
        <v>8.0149409944758193E-2</v>
      </c>
      <c r="AO437" s="17"/>
      <c r="AP437" s="17">
        <v>7.2104399677379902E-2</v>
      </c>
      <c r="AQ437" s="17">
        <v>5.4237786037155997E-2</v>
      </c>
      <c r="AR437" s="17">
        <v>8.1045640183233306E-2</v>
      </c>
      <c r="AS437" s="17">
        <v>0.13828759095875401</v>
      </c>
      <c r="AT437" s="17">
        <v>7.8558426102635498E-2</v>
      </c>
      <c r="AU437" s="17"/>
      <c r="AV437" s="17">
        <v>9.0419635643328305E-2</v>
      </c>
      <c r="AW437" s="17">
        <v>8.0840396208458301E-2</v>
      </c>
      <c r="AX437" s="17">
        <v>5.1228736324115398E-2</v>
      </c>
      <c r="AY437" s="17">
        <v>5.5797618402696397E-2</v>
      </c>
      <c r="AZ437" s="17">
        <v>0.12420677740599299</v>
      </c>
    </row>
    <row r="438" spans="2:52">
      <c r="B438" t="s">
        <v>107</v>
      </c>
      <c r="C438" s="17">
        <v>0.121252576475831</v>
      </c>
      <c r="D438" s="17">
        <v>8.3710819626285002E-2</v>
      </c>
      <c r="E438" s="17">
        <v>0.155971305513671</v>
      </c>
      <c r="F438" s="17"/>
      <c r="G438" s="17">
        <v>0.10127233541538801</v>
      </c>
      <c r="H438" s="17">
        <v>0.13360766229444199</v>
      </c>
      <c r="I438" s="17">
        <v>0.12982272287865501</v>
      </c>
      <c r="J438" s="17">
        <v>0.14621437803531101</v>
      </c>
      <c r="K438" s="17">
        <v>0.111369663602623</v>
      </c>
      <c r="L438" s="17">
        <v>0.103833557173468</v>
      </c>
      <c r="M438" s="17"/>
      <c r="N438" s="17">
        <v>7.8980738150662894E-2</v>
      </c>
      <c r="O438" s="17">
        <v>0.115916993219467</v>
      </c>
      <c r="P438" s="17">
        <v>0.125848357662774</v>
      </c>
      <c r="Q438" s="17">
        <v>0.168799830010679</v>
      </c>
      <c r="R438" s="17"/>
      <c r="S438" s="17">
        <v>0.115480080904537</v>
      </c>
      <c r="T438" s="17">
        <v>0.13201387670824</v>
      </c>
      <c r="U438" s="17">
        <v>0.10825091424498801</v>
      </c>
      <c r="V438" s="17">
        <v>0.13836015053980999</v>
      </c>
      <c r="W438" s="17">
        <v>0.15299858151836701</v>
      </c>
      <c r="X438" s="17">
        <v>0.122264133132317</v>
      </c>
      <c r="Y438" s="17">
        <v>0.12273659959319</v>
      </c>
      <c r="Z438" s="17">
        <v>0.11098306794571</v>
      </c>
      <c r="AA438" s="17">
        <v>0.101921524622548</v>
      </c>
      <c r="AB438" s="17">
        <v>0.12281078259445601</v>
      </c>
      <c r="AC438" s="17">
        <v>0.114301958354646</v>
      </c>
      <c r="AD438" s="17">
        <v>9.5324009586381098E-2</v>
      </c>
      <c r="AE438" s="17"/>
      <c r="AF438" s="17">
        <v>0.106193602700597</v>
      </c>
      <c r="AG438" s="17">
        <v>9.31403496806502E-2</v>
      </c>
      <c r="AH438" s="17">
        <v>0.22577197356304499</v>
      </c>
      <c r="AI438" s="17"/>
      <c r="AJ438" s="17">
        <v>8.1731503338467806E-2</v>
      </c>
      <c r="AK438" s="17">
        <v>0.100908199950742</v>
      </c>
      <c r="AL438" s="17">
        <v>7.9694440200754599E-2</v>
      </c>
      <c r="AM438" s="17">
        <v>0.158711717541832</v>
      </c>
      <c r="AN438" s="17">
        <v>0.238489719725898</v>
      </c>
      <c r="AO438" s="17"/>
      <c r="AP438" s="17">
        <v>6.9634475232386694E-2</v>
      </c>
      <c r="AQ438" s="17">
        <v>9.3983739824028203E-2</v>
      </c>
      <c r="AR438" s="17">
        <v>5.9347769733064298E-2</v>
      </c>
      <c r="AS438" s="17">
        <v>0.11433641561196201</v>
      </c>
      <c r="AT438" s="17">
        <v>0.27229548346097898</v>
      </c>
      <c r="AU438" s="17"/>
      <c r="AV438" s="17">
        <v>0.16967244582868601</v>
      </c>
      <c r="AW438" s="17">
        <v>0.12689853043452701</v>
      </c>
      <c r="AX438" s="17">
        <v>7.8315431044123598E-2</v>
      </c>
      <c r="AY438" s="17">
        <v>6.5485989162930996E-2</v>
      </c>
      <c r="AZ438" s="17">
        <v>7.3088781829515295E-2</v>
      </c>
    </row>
    <row r="439" spans="2:52">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2:52">
      <c r="B440" s="6" t="s">
        <v>172</v>
      </c>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2:52">
      <c r="B441" s="24" t="s">
        <v>15</v>
      </c>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2:52">
      <c r="B442" t="s">
        <v>162</v>
      </c>
      <c r="C442" s="17">
        <v>0.293690934045932</v>
      </c>
      <c r="D442" s="17">
        <v>0.31061487601431997</v>
      </c>
      <c r="E442" s="17">
        <v>0.27701294212521199</v>
      </c>
      <c r="F442" s="17"/>
      <c r="G442" s="17">
        <v>0.31958268478969898</v>
      </c>
      <c r="H442" s="17">
        <v>0.31900150302577002</v>
      </c>
      <c r="I442" s="17">
        <v>0.28792452708466099</v>
      </c>
      <c r="J442" s="17">
        <v>0.26052205580892401</v>
      </c>
      <c r="K442" s="17">
        <v>0.31695707839942799</v>
      </c>
      <c r="L442" s="17">
        <v>0.27183983186347399</v>
      </c>
      <c r="M442" s="17"/>
      <c r="N442" s="17">
        <v>0.34603888761851298</v>
      </c>
      <c r="O442" s="17">
        <v>0.30073431960187502</v>
      </c>
      <c r="P442" s="17">
        <v>0.261726759812417</v>
      </c>
      <c r="Q442" s="17">
        <v>0.256471671591738</v>
      </c>
      <c r="R442" s="17"/>
      <c r="S442" s="17">
        <v>0.297084327254937</v>
      </c>
      <c r="T442" s="17">
        <v>0.274565474529955</v>
      </c>
      <c r="U442" s="17">
        <v>0.34663167194717298</v>
      </c>
      <c r="V442" s="17">
        <v>0.27926986489837602</v>
      </c>
      <c r="W442" s="17">
        <v>0.29750597982349902</v>
      </c>
      <c r="X442" s="17">
        <v>0.28944664850030899</v>
      </c>
      <c r="Y442" s="17">
        <v>0.30045966625340598</v>
      </c>
      <c r="Z442" s="17">
        <v>0.21636235963164499</v>
      </c>
      <c r="AA442" s="17">
        <v>0.32085973146781399</v>
      </c>
      <c r="AB442" s="17">
        <v>0.27137733860762198</v>
      </c>
      <c r="AC442" s="17">
        <v>0.27628464353718701</v>
      </c>
      <c r="AD442" s="17">
        <v>0.34803552370115298</v>
      </c>
      <c r="AE442" s="17"/>
      <c r="AF442" s="17">
        <v>0.23758331513589001</v>
      </c>
      <c r="AG442" s="17">
        <v>0.34613603399953102</v>
      </c>
      <c r="AH442" s="17">
        <v>0.24463532561588899</v>
      </c>
      <c r="AI442" s="17"/>
      <c r="AJ442" s="17">
        <v>0.25610444250353598</v>
      </c>
      <c r="AK442" s="17">
        <v>0.337964243058688</v>
      </c>
      <c r="AL442" s="17">
        <v>0.36581945380811998</v>
      </c>
      <c r="AM442" s="17">
        <v>0.18834105435974999</v>
      </c>
      <c r="AN442" s="17">
        <v>0.24374163972159599</v>
      </c>
      <c r="AO442" s="17"/>
      <c r="AP442" s="17">
        <v>0.28166067744774798</v>
      </c>
      <c r="AQ442" s="17">
        <v>0.35080572068504101</v>
      </c>
      <c r="AR442" s="17">
        <v>0.36732386084705199</v>
      </c>
      <c r="AS442" s="17">
        <v>0.18113598342198101</v>
      </c>
      <c r="AT442" s="17">
        <v>0.203836329718036</v>
      </c>
      <c r="AU442" s="17"/>
      <c r="AV442" s="17">
        <v>0.226606062639577</v>
      </c>
      <c r="AW442" s="17">
        <v>0.28814396802991199</v>
      </c>
      <c r="AX442" s="17">
        <v>0.31945379503144</v>
      </c>
      <c r="AY442" s="17">
        <v>0.41070617432641898</v>
      </c>
      <c r="AZ442" s="17">
        <v>0.379875259741351</v>
      </c>
    </row>
    <row r="443" spans="2:52">
      <c r="B443" t="s">
        <v>163</v>
      </c>
      <c r="C443" s="17">
        <v>0.35762289033234201</v>
      </c>
      <c r="D443" s="17">
        <v>0.35452980846534299</v>
      </c>
      <c r="E443" s="17">
        <v>0.36056009150027502</v>
      </c>
      <c r="F443" s="17"/>
      <c r="G443" s="17">
        <v>0.36206212293248002</v>
      </c>
      <c r="H443" s="17">
        <v>0.34002326247957898</v>
      </c>
      <c r="I443" s="17">
        <v>0.34691507870514698</v>
      </c>
      <c r="J443" s="17">
        <v>0.372467107067319</v>
      </c>
      <c r="K443" s="17">
        <v>0.34758374358266902</v>
      </c>
      <c r="L443" s="17">
        <v>0.37243905399417399</v>
      </c>
      <c r="M443" s="17"/>
      <c r="N443" s="17">
        <v>0.39529712992025201</v>
      </c>
      <c r="O443" s="17">
        <v>0.36100399248236797</v>
      </c>
      <c r="P443" s="17">
        <v>0.339556507965592</v>
      </c>
      <c r="Q443" s="17">
        <v>0.33147700449505402</v>
      </c>
      <c r="R443" s="17"/>
      <c r="S443" s="17">
        <v>0.37792300545020602</v>
      </c>
      <c r="T443" s="17">
        <v>0.36370079691450402</v>
      </c>
      <c r="U443" s="17">
        <v>0.31442060206898698</v>
      </c>
      <c r="V443" s="17">
        <v>0.36722949711950598</v>
      </c>
      <c r="W443" s="17">
        <v>0.31937213339274401</v>
      </c>
      <c r="X443" s="17">
        <v>0.32435192437288501</v>
      </c>
      <c r="Y443" s="17">
        <v>0.36659697998318702</v>
      </c>
      <c r="Z443" s="17">
        <v>0.36948630632066298</v>
      </c>
      <c r="AA443" s="17">
        <v>0.363591657884756</v>
      </c>
      <c r="AB443" s="17">
        <v>0.389057475010821</v>
      </c>
      <c r="AC443" s="17">
        <v>0.37467691814770798</v>
      </c>
      <c r="AD443" s="17">
        <v>0.32765079955179899</v>
      </c>
      <c r="AE443" s="17"/>
      <c r="AF443" s="17">
        <v>0.34436889758240302</v>
      </c>
      <c r="AG443" s="17">
        <v>0.39461843175628097</v>
      </c>
      <c r="AH443" s="17">
        <v>0.30485660847332902</v>
      </c>
      <c r="AI443" s="17"/>
      <c r="AJ443" s="17">
        <v>0.38786191102438</v>
      </c>
      <c r="AK443" s="17">
        <v>0.36113780989182798</v>
      </c>
      <c r="AL443" s="17">
        <v>0.41015273857465701</v>
      </c>
      <c r="AM443" s="17">
        <v>0.173378219897315</v>
      </c>
      <c r="AN443" s="17">
        <v>0.29695120364071198</v>
      </c>
      <c r="AO443" s="17"/>
      <c r="AP443" s="17">
        <v>0.38561782413019302</v>
      </c>
      <c r="AQ443" s="17">
        <v>0.36816405574015998</v>
      </c>
      <c r="AR443" s="17">
        <v>0.38964857652592699</v>
      </c>
      <c r="AS443" s="17">
        <v>0.31846585613315898</v>
      </c>
      <c r="AT443" s="17">
        <v>0.36124198011770398</v>
      </c>
      <c r="AU443" s="17"/>
      <c r="AV443" s="17">
        <v>0.33663262257709498</v>
      </c>
      <c r="AW443" s="17">
        <v>0.36462289458701203</v>
      </c>
      <c r="AX443" s="17">
        <v>0.40389820884156802</v>
      </c>
      <c r="AY443" s="17">
        <v>0.34220197680541498</v>
      </c>
      <c r="AZ443" s="17">
        <v>0.33415170229234398</v>
      </c>
    </row>
    <row r="444" spans="2:52">
      <c r="B444" t="s">
        <v>164</v>
      </c>
      <c r="C444" s="17">
        <v>0.16733953929155501</v>
      </c>
      <c r="D444" s="17">
        <v>0.17142317240622101</v>
      </c>
      <c r="E444" s="17">
        <v>0.164407994442239</v>
      </c>
      <c r="F444" s="17"/>
      <c r="G444" s="17">
        <v>0.17261937538897201</v>
      </c>
      <c r="H444" s="17">
        <v>0.15886933475311599</v>
      </c>
      <c r="I444" s="17">
        <v>0.179821122484317</v>
      </c>
      <c r="J444" s="17">
        <v>0.15905061797230299</v>
      </c>
      <c r="K444" s="17">
        <v>0.16509275496556799</v>
      </c>
      <c r="L444" s="17">
        <v>0.16881032032462301</v>
      </c>
      <c r="M444" s="17"/>
      <c r="N444" s="17">
        <v>0.15234779873596499</v>
      </c>
      <c r="O444" s="17">
        <v>0.168903238073627</v>
      </c>
      <c r="P444" s="17">
        <v>0.19395228566315201</v>
      </c>
      <c r="Q444" s="17">
        <v>0.15766888757088701</v>
      </c>
      <c r="R444" s="17"/>
      <c r="S444" s="17">
        <v>0.152711022084071</v>
      </c>
      <c r="T444" s="17">
        <v>0.190099097045729</v>
      </c>
      <c r="U444" s="17">
        <v>0.17595210758416399</v>
      </c>
      <c r="V444" s="17">
        <v>0.15508899807982601</v>
      </c>
      <c r="W444" s="17">
        <v>0.17936557200115</v>
      </c>
      <c r="X444" s="17">
        <v>0.20497027230027701</v>
      </c>
      <c r="Y444" s="17">
        <v>0.15128837720902799</v>
      </c>
      <c r="Z444" s="17">
        <v>0.20805234322544899</v>
      </c>
      <c r="AA444" s="17">
        <v>0.13938596211929999</v>
      </c>
      <c r="AB444" s="17">
        <v>0.159697195427219</v>
      </c>
      <c r="AC444" s="17">
        <v>0.15378852961193901</v>
      </c>
      <c r="AD444" s="17">
        <v>0.146337453382377</v>
      </c>
      <c r="AE444" s="17"/>
      <c r="AF444" s="17">
        <v>0.20273759102553801</v>
      </c>
      <c r="AG444" s="17">
        <v>0.13986218124081501</v>
      </c>
      <c r="AH444" s="17">
        <v>0.163395310297163</v>
      </c>
      <c r="AI444" s="17"/>
      <c r="AJ444" s="17">
        <v>0.19148464620056799</v>
      </c>
      <c r="AK444" s="17">
        <v>0.16156285546913901</v>
      </c>
      <c r="AL444" s="17">
        <v>0.12713598007468899</v>
      </c>
      <c r="AM444" s="17">
        <v>0.24512449742088399</v>
      </c>
      <c r="AN444" s="17">
        <v>0.14959625655511499</v>
      </c>
      <c r="AO444" s="17"/>
      <c r="AP444" s="17">
        <v>0.20375738262493301</v>
      </c>
      <c r="AQ444" s="17">
        <v>0.151054098535819</v>
      </c>
      <c r="AR444" s="17">
        <v>0.163197983897857</v>
      </c>
      <c r="AS444" s="17">
        <v>0.19731624569754699</v>
      </c>
      <c r="AT444" s="17">
        <v>0.14110620927652001</v>
      </c>
      <c r="AU444" s="17"/>
      <c r="AV444" s="17">
        <v>0.170401511942809</v>
      </c>
      <c r="AW444" s="17">
        <v>0.169555245452296</v>
      </c>
      <c r="AX444" s="17">
        <v>0.15869880297348599</v>
      </c>
      <c r="AY444" s="17">
        <v>0.14751155218929601</v>
      </c>
      <c r="AZ444" s="17">
        <v>0.153932078717437</v>
      </c>
    </row>
    <row r="445" spans="2:52">
      <c r="B445" t="s">
        <v>165</v>
      </c>
      <c r="C445" s="17">
        <v>7.7507064862824507E-2</v>
      </c>
      <c r="D445" s="17">
        <v>8.6327965628894096E-2</v>
      </c>
      <c r="E445" s="17">
        <v>6.93898266055573E-2</v>
      </c>
      <c r="F445" s="17"/>
      <c r="G445" s="17">
        <v>6.4573487412827299E-2</v>
      </c>
      <c r="H445" s="17">
        <v>6.3407977382975003E-2</v>
      </c>
      <c r="I445" s="17">
        <v>7.6800883643086307E-2</v>
      </c>
      <c r="J445" s="17">
        <v>7.6245883750618595E-2</v>
      </c>
      <c r="K445" s="17">
        <v>7.8142301256820396E-2</v>
      </c>
      <c r="L445" s="17">
        <v>9.8787517339579606E-2</v>
      </c>
      <c r="M445" s="17"/>
      <c r="N445" s="17">
        <v>4.8203669712909798E-2</v>
      </c>
      <c r="O445" s="17">
        <v>7.4782179860554895E-2</v>
      </c>
      <c r="P445" s="17">
        <v>0.100817521072642</v>
      </c>
      <c r="Q445" s="17">
        <v>9.1434098266557906E-2</v>
      </c>
      <c r="R445" s="17"/>
      <c r="S445" s="17">
        <v>6.5956482008401304E-2</v>
      </c>
      <c r="T445" s="17">
        <v>7.4477040564227007E-2</v>
      </c>
      <c r="U445" s="17">
        <v>7.1141165285198399E-2</v>
      </c>
      <c r="V445" s="17">
        <v>8.4330262799312494E-2</v>
      </c>
      <c r="W445" s="17">
        <v>7.3636554390868802E-2</v>
      </c>
      <c r="X445" s="17">
        <v>7.1434518862453805E-2</v>
      </c>
      <c r="Y445" s="17">
        <v>8.3969725045941898E-2</v>
      </c>
      <c r="Z445" s="17">
        <v>9.7248205745887897E-2</v>
      </c>
      <c r="AA445" s="17">
        <v>8.8717485107360203E-2</v>
      </c>
      <c r="AB445" s="17">
        <v>6.9231025555433603E-2</v>
      </c>
      <c r="AC445" s="17">
        <v>9.2236746591775401E-2</v>
      </c>
      <c r="AD445" s="17">
        <v>8.3909400053941693E-2</v>
      </c>
      <c r="AE445" s="17"/>
      <c r="AF445" s="17">
        <v>0.118769450696481</v>
      </c>
      <c r="AG445" s="17">
        <v>4.8576595577615199E-2</v>
      </c>
      <c r="AH445" s="17">
        <v>8.3944468727742097E-2</v>
      </c>
      <c r="AI445" s="17"/>
      <c r="AJ445" s="17">
        <v>9.93324150332969E-2</v>
      </c>
      <c r="AK445" s="17">
        <v>5.51896047400737E-2</v>
      </c>
      <c r="AL445" s="17">
        <v>4.1116286410203998E-2</v>
      </c>
      <c r="AM445" s="17">
        <v>0.24672611205682099</v>
      </c>
      <c r="AN445" s="17">
        <v>7.9007831136484699E-2</v>
      </c>
      <c r="AO445" s="17"/>
      <c r="AP445" s="17">
        <v>7.4169634669918397E-2</v>
      </c>
      <c r="AQ445" s="17">
        <v>5.43704560008803E-2</v>
      </c>
      <c r="AR445" s="17">
        <v>3.2111334301292101E-2</v>
      </c>
      <c r="AS445" s="17">
        <v>0.19519871933864599</v>
      </c>
      <c r="AT445" s="17">
        <v>6.5721900625960603E-2</v>
      </c>
      <c r="AU445" s="17"/>
      <c r="AV445" s="17">
        <v>0.10514227814841701</v>
      </c>
      <c r="AW445" s="17">
        <v>6.9195849136221205E-2</v>
      </c>
      <c r="AX445" s="17">
        <v>5.8265207584660202E-2</v>
      </c>
      <c r="AY445" s="17">
        <v>5.0751415103510299E-2</v>
      </c>
      <c r="AZ445" s="17">
        <v>9.0724382819406799E-2</v>
      </c>
    </row>
    <row r="446" spans="2:52">
      <c r="B446" t="s">
        <v>107</v>
      </c>
      <c r="C446" s="17">
        <v>0.103839571467346</v>
      </c>
      <c r="D446" s="17">
        <v>7.7104177485221997E-2</v>
      </c>
      <c r="E446" s="17">
        <v>0.12862914532671699</v>
      </c>
      <c r="F446" s="17"/>
      <c r="G446" s="17">
        <v>8.1162329476021797E-2</v>
      </c>
      <c r="H446" s="17">
        <v>0.11869792235856</v>
      </c>
      <c r="I446" s="17">
        <v>0.108538388082788</v>
      </c>
      <c r="J446" s="17">
        <v>0.13171433540083599</v>
      </c>
      <c r="K446" s="17">
        <v>9.2224121795514993E-2</v>
      </c>
      <c r="L446" s="17">
        <v>8.8123276478149604E-2</v>
      </c>
      <c r="M446" s="17"/>
      <c r="N446" s="17">
        <v>5.8112514012361297E-2</v>
      </c>
      <c r="O446" s="17">
        <v>9.4576269981575201E-2</v>
      </c>
      <c r="P446" s="17">
        <v>0.10394692548619699</v>
      </c>
      <c r="Q446" s="17">
        <v>0.162948338075764</v>
      </c>
      <c r="R446" s="17"/>
      <c r="S446" s="17">
        <v>0.106325163202385</v>
      </c>
      <c r="T446" s="17">
        <v>9.7157590945584807E-2</v>
      </c>
      <c r="U446" s="17">
        <v>9.1854453114476597E-2</v>
      </c>
      <c r="V446" s="17">
        <v>0.114081377102979</v>
      </c>
      <c r="W446" s="17">
        <v>0.130119760391738</v>
      </c>
      <c r="X446" s="17">
        <v>0.109796635964075</v>
      </c>
      <c r="Y446" s="17">
        <v>9.7685251508438195E-2</v>
      </c>
      <c r="Z446" s="17">
        <v>0.108850785076355</v>
      </c>
      <c r="AA446" s="17">
        <v>8.7445163420769495E-2</v>
      </c>
      <c r="AB446" s="17">
        <v>0.110636965398905</v>
      </c>
      <c r="AC446" s="17">
        <v>0.103013162111391</v>
      </c>
      <c r="AD446" s="17">
        <v>9.4066823310728603E-2</v>
      </c>
      <c r="AE446" s="17"/>
      <c r="AF446" s="17">
        <v>9.6540745559688002E-2</v>
      </c>
      <c r="AG446" s="17">
        <v>7.0806757425758399E-2</v>
      </c>
      <c r="AH446" s="17">
        <v>0.20316828688587699</v>
      </c>
      <c r="AI446" s="17"/>
      <c r="AJ446" s="17">
        <v>6.5216585238218702E-2</v>
      </c>
      <c r="AK446" s="17">
        <v>8.4145486840271594E-2</v>
      </c>
      <c r="AL446" s="17">
        <v>5.5775541132330499E-2</v>
      </c>
      <c r="AM446" s="17">
        <v>0.14643011626523</v>
      </c>
      <c r="AN446" s="17">
        <v>0.23070306894609199</v>
      </c>
      <c r="AO446" s="17"/>
      <c r="AP446" s="17">
        <v>5.4794481127207702E-2</v>
      </c>
      <c r="AQ446" s="17">
        <v>7.5605669038099899E-2</v>
      </c>
      <c r="AR446" s="17">
        <v>4.7718244427871197E-2</v>
      </c>
      <c r="AS446" s="17">
        <v>0.107883195408667</v>
      </c>
      <c r="AT446" s="17">
        <v>0.22809358026177901</v>
      </c>
      <c r="AU446" s="17"/>
      <c r="AV446" s="17">
        <v>0.16121752469210299</v>
      </c>
      <c r="AW446" s="17">
        <v>0.108482042794559</v>
      </c>
      <c r="AX446" s="17">
        <v>5.9683985568846402E-2</v>
      </c>
      <c r="AY446" s="17">
        <v>4.8828881575360299E-2</v>
      </c>
      <c r="AZ446" s="17">
        <v>4.1316576429461398E-2</v>
      </c>
    </row>
    <row r="447" spans="2:52">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2:52">
      <c r="B448" s="6" t="s">
        <v>173</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2:52">
      <c r="B449" s="24" t="s">
        <v>15</v>
      </c>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2:52">
      <c r="B450" t="s">
        <v>162</v>
      </c>
      <c r="C450" s="17">
        <v>0.14686031706158201</v>
      </c>
      <c r="D450" s="17">
        <v>0.16543242756868801</v>
      </c>
      <c r="E450" s="17">
        <v>0.12879042484323799</v>
      </c>
      <c r="F450" s="17"/>
      <c r="G450" s="17">
        <v>0.21813720997205199</v>
      </c>
      <c r="H450" s="17">
        <v>0.20162474332505101</v>
      </c>
      <c r="I450" s="17">
        <v>0.164289277282619</v>
      </c>
      <c r="J450" s="17">
        <v>0.115763651031662</v>
      </c>
      <c r="K450" s="17">
        <v>0.10417650782420899</v>
      </c>
      <c r="L450" s="17">
        <v>9.4482147792392002E-2</v>
      </c>
      <c r="M450" s="17"/>
      <c r="N450" s="17">
        <v>0.147689528835208</v>
      </c>
      <c r="O450" s="17">
        <v>0.13770262830308799</v>
      </c>
      <c r="P450" s="17">
        <v>0.17859034949250999</v>
      </c>
      <c r="Q450" s="17">
        <v>0.12735742502400499</v>
      </c>
      <c r="R450" s="17"/>
      <c r="S450" s="17">
        <v>0.22889250444450199</v>
      </c>
      <c r="T450" s="17">
        <v>0.12454021477701201</v>
      </c>
      <c r="U450" s="17">
        <v>9.9558829090587497E-2</v>
      </c>
      <c r="V450" s="17">
        <v>0.146845273430179</v>
      </c>
      <c r="W450" s="17">
        <v>0.122095609679634</v>
      </c>
      <c r="X450" s="17">
        <v>0.18265529863822</v>
      </c>
      <c r="Y450" s="17">
        <v>8.0770615879585006E-2</v>
      </c>
      <c r="Z450" s="17">
        <v>0.110153981822549</v>
      </c>
      <c r="AA450" s="17">
        <v>0.143167636901958</v>
      </c>
      <c r="AB450" s="17">
        <v>0.121106734313356</v>
      </c>
      <c r="AC450" s="17">
        <v>0.14007528358542001</v>
      </c>
      <c r="AD450" s="17">
        <v>0.264642212515874</v>
      </c>
      <c r="AE450" s="17"/>
      <c r="AF450" s="17">
        <v>0.12759116797807399</v>
      </c>
      <c r="AG450" s="17">
        <v>0.15571489758184701</v>
      </c>
      <c r="AH450" s="17">
        <v>0.143715376135963</v>
      </c>
      <c r="AI450" s="17"/>
      <c r="AJ450" s="17">
        <v>0.12788463837959599</v>
      </c>
      <c r="AK450" s="17">
        <v>0.17046366821194101</v>
      </c>
      <c r="AL450" s="17">
        <v>0.114301855904649</v>
      </c>
      <c r="AM450" s="17">
        <v>0.110754421371603</v>
      </c>
      <c r="AN450" s="17">
        <v>0.14329123352263901</v>
      </c>
      <c r="AO450" s="17"/>
      <c r="AP450" s="17">
        <v>0.15839217576752099</v>
      </c>
      <c r="AQ450" s="17">
        <v>0.17169112312687701</v>
      </c>
      <c r="AR450" s="17">
        <v>0.14689241038617001</v>
      </c>
      <c r="AS450" s="17">
        <v>9.7553684577789401E-2</v>
      </c>
      <c r="AT450" s="17">
        <v>9.71362300525168E-2</v>
      </c>
      <c r="AU450" s="17"/>
      <c r="AV450" s="17">
        <v>0.129391656420832</v>
      </c>
      <c r="AW450" s="17">
        <v>0.11143601084485499</v>
      </c>
      <c r="AX450" s="17">
        <v>0.17809711255478899</v>
      </c>
      <c r="AY450" s="17">
        <v>0.20773112688630199</v>
      </c>
      <c r="AZ450" s="17">
        <v>0.19339560315614199</v>
      </c>
    </row>
    <row r="451" spans="2:52">
      <c r="B451" t="s">
        <v>163</v>
      </c>
      <c r="C451" s="17">
        <v>0.33622067539490902</v>
      </c>
      <c r="D451" s="17">
        <v>0.337236456661693</v>
      </c>
      <c r="E451" s="17">
        <v>0.33599911032472002</v>
      </c>
      <c r="F451" s="17"/>
      <c r="G451" s="17">
        <v>0.38805085013335699</v>
      </c>
      <c r="H451" s="17">
        <v>0.37869648530098599</v>
      </c>
      <c r="I451" s="17">
        <v>0.34357833025623702</v>
      </c>
      <c r="J451" s="17">
        <v>0.31707022357582498</v>
      </c>
      <c r="K451" s="17">
        <v>0.32228802942181201</v>
      </c>
      <c r="L451" s="17">
        <v>0.28600344994774901</v>
      </c>
      <c r="M451" s="17"/>
      <c r="N451" s="17">
        <v>0.37455753740140502</v>
      </c>
      <c r="O451" s="17">
        <v>0.33696769556033002</v>
      </c>
      <c r="P451" s="17">
        <v>0.31961278298171197</v>
      </c>
      <c r="Q451" s="17">
        <v>0.30967455939196198</v>
      </c>
      <c r="R451" s="17"/>
      <c r="S451" s="17">
        <v>0.33133099732349602</v>
      </c>
      <c r="T451" s="17">
        <v>0.30997115193708102</v>
      </c>
      <c r="U451" s="17">
        <v>0.36612452975984</v>
      </c>
      <c r="V451" s="17">
        <v>0.30606975235721601</v>
      </c>
      <c r="W451" s="17">
        <v>0.32043030383248999</v>
      </c>
      <c r="X451" s="17">
        <v>0.33865385048957303</v>
      </c>
      <c r="Y451" s="17">
        <v>0.37092660338425198</v>
      </c>
      <c r="Z451" s="17">
        <v>0.38581279652827699</v>
      </c>
      <c r="AA451" s="17">
        <v>0.35813990476750601</v>
      </c>
      <c r="AB451" s="17">
        <v>0.32789112576377399</v>
      </c>
      <c r="AC451" s="17">
        <v>0.35204986785064901</v>
      </c>
      <c r="AD451" s="17">
        <v>0.272598793156275</v>
      </c>
      <c r="AE451" s="17"/>
      <c r="AF451" s="17">
        <v>0.29344649952177099</v>
      </c>
      <c r="AG451" s="17">
        <v>0.36634685541851902</v>
      </c>
      <c r="AH451" s="17">
        <v>0.31400942571695001</v>
      </c>
      <c r="AI451" s="17"/>
      <c r="AJ451" s="17">
        <v>0.31821009063605898</v>
      </c>
      <c r="AK451" s="17">
        <v>0.40411102474199501</v>
      </c>
      <c r="AL451" s="17">
        <v>0.34954486195643097</v>
      </c>
      <c r="AM451" s="17">
        <v>0.247870126298319</v>
      </c>
      <c r="AN451" s="17">
        <v>0.26062519875742501</v>
      </c>
      <c r="AO451" s="17"/>
      <c r="AP451" s="17">
        <v>0.32394636541439098</v>
      </c>
      <c r="AQ451" s="17">
        <v>0.38926768595920003</v>
      </c>
      <c r="AR451" s="17">
        <v>0.36426012097798699</v>
      </c>
      <c r="AS451" s="17">
        <v>0.27626887996019001</v>
      </c>
      <c r="AT451" s="17">
        <v>0.26584937440961498</v>
      </c>
      <c r="AU451" s="17"/>
      <c r="AV451" s="17">
        <v>0.26808831733870597</v>
      </c>
      <c r="AW451" s="17">
        <v>0.34358023295488699</v>
      </c>
      <c r="AX451" s="17">
        <v>0.37893876540542998</v>
      </c>
      <c r="AY451" s="17">
        <v>0.42678422513636799</v>
      </c>
      <c r="AZ451" s="17">
        <v>0.26915869706505302</v>
      </c>
    </row>
    <row r="452" spans="2:52">
      <c r="B452" t="s">
        <v>164</v>
      </c>
      <c r="C452" s="17">
        <v>0.26609919346037297</v>
      </c>
      <c r="D452" s="17">
        <v>0.28371402627522802</v>
      </c>
      <c r="E452" s="17">
        <v>0.24886081988854999</v>
      </c>
      <c r="F452" s="17"/>
      <c r="G452" s="17">
        <v>0.211323384502142</v>
      </c>
      <c r="H452" s="17">
        <v>0.203602522956562</v>
      </c>
      <c r="I452" s="17">
        <v>0.24553897521288501</v>
      </c>
      <c r="J452" s="17">
        <v>0.28492632189016598</v>
      </c>
      <c r="K452" s="17">
        <v>0.306101571779819</v>
      </c>
      <c r="L452" s="17">
        <v>0.32813106821697302</v>
      </c>
      <c r="M452" s="17"/>
      <c r="N452" s="17">
        <v>0.28122307369147298</v>
      </c>
      <c r="O452" s="17">
        <v>0.27431265958301498</v>
      </c>
      <c r="P452" s="17">
        <v>0.25651811402090002</v>
      </c>
      <c r="Q452" s="17">
        <v>0.24790190826156</v>
      </c>
      <c r="R452" s="17"/>
      <c r="S452" s="17">
        <v>0.21905776482365</v>
      </c>
      <c r="T452" s="17">
        <v>0.29465125070701398</v>
      </c>
      <c r="U452" s="17">
        <v>0.30249921851995398</v>
      </c>
      <c r="V452" s="17">
        <v>0.27283977990049402</v>
      </c>
      <c r="W452" s="17">
        <v>0.28654239960751998</v>
      </c>
      <c r="X452" s="17">
        <v>0.251776033394502</v>
      </c>
      <c r="Y452" s="17">
        <v>0.26712216873439998</v>
      </c>
      <c r="Z452" s="17">
        <v>0.26289747824607201</v>
      </c>
      <c r="AA452" s="17">
        <v>0.24667900908641599</v>
      </c>
      <c r="AB452" s="17">
        <v>0.29081526161913901</v>
      </c>
      <c r="AC452" s="17">
        <v>0.27579762544483</v>
      </c>
      <c r="AD452" s="17">
        <v>0.22231728099405301</v>
      </c>
      <c r="AE452" s="17"/>
      <c r="AF452" s="17">
        <v>0.28957218315779598</v>
      </c>
      <c r="AG452" s="17">
        <v>0.27536065816889199</v>
      </c>
      <c r="AH452" s="17">
        <v>0.23260329206234601</v>
      </c>
      <c r="AI452" s="17"/>
      <c r="AJ452" s="17">
        <v>0.30759695145035798</v>
      </c>
      <c r="AK452" s="17">
        <v>0.227232565822204</v>
      </c>
      <c r="AL452" s="17">
        <v>0.31443290145347702</v>
      </c>
      <c r="AM452" s="17">
        <v>0.27278350136942597</v>
      </c>
      <c r="AN452" s="17">
        <v>0.24875325427542999</v>
      </c>
      <c r="AO452" s="17"/>
      <c r="AP452" s="17">
        <v>0.289438818173745</v>
      </c>
      <c r="AQ452" s="17">
        <v>0.238857493131265</v>
      </c>
      <c r="AR452" s="17">
        <v>0.29901722016820897</v>
      </c>
      <c r="AS452" s="17">
        <v>0.31570484383356601</v>
      </c>
      <c r="AT452" s="17">
        <v>0.24901167010935801</v>
      </c>
      <c r="AU452" s="17"/>
      <c r="AV452" s="17">
        <v>0.28212982974155199</v>
      </c>
      <c r="AW452" s="17">
        <v>0.28094006323003801</v>
      </c>
      <c r="AX452" s="17">
        <v>0.25506555427799199</v>
      </c>
      <c r="AY452" s="17">
        <v>0.21405347640892</v>
      </c>
      <c r="AZ452" s="17">
        <v>0.31383734342948399</v>
      </c>
    </row>
    <row r="453" spans="2:52">
      <c r="B453" t="s">
        <v>165</v>
      </c>
      <c r="C453" s="17">
        <v>0.13168609833344699</v>
      </c>
      <c r="D453" s="17">
        <v>0.130375910252435</v>
      </c>
      <c r="E453" s="17">
        <v>0.13339778874393099</v>
      </c>
      <c r="F453" s="17"/>
      <c r="G453" s="17">
        <v>8.7513772521707903E-2</v>
      </c>
      <c r="H453" s="17">
        <v>9.3032912870193704E-2</v>
      </c>
      <c r="I453" s="17">
        <v>0.124231271329271</v>
      </c>
      <c r="J453" s="17">
        <v>0.12788233241760499</v>
      </c>
      <c r="K453" s="17">
        <v>0.16141124122672401</v>
      </c>
      <c r="L453" s="17">
        <v>0.18181380705057501</v>
      </c>
      <c r="M453" s="17"/>
      <c r="N453" s="17">
        <v>0.117827077205475</v>
      </c>
      <c r="O453" s="17">
        <v>0.13480123563847399</v>
      </c>
      <c r="P453" s="17">
        <v>0.13412874949534201</v>
      </c>
      <c r="Q453" s="17">
        <v>0.141847742800634</v>
      </c>
      <c r="R453" s="17"/>
      <c r="S453" s="17">
        <v>0.103016836955322</v>
      </c>
      <c r="T453" s="17">
        <v>0.15713115273245701</v>
      </c>
      <c r="U453" s="17">
        <v>0.14509087586288899</v>
      </c>
      <c r="V453" s="17">
        <v>0.13687347011690401</v>
      </c>
      <c r="W453" s="17">
        <v>0.128566350289191</v>
      </c>
      <c r="X453" s="17">
        <v>9.0223642150379701E-2</v>
      </c>
      <c r="Y453" s="17">
        <v>0.17629303757252801</v>
      </c>
      <c r="Z453" s="17">
        <v>0.12208689928161499</v>
      </c>
      <c r="AA453" s="17">
        <v>0.14423711833344699</v>
      </c>
      <c r="AB453" s="17">
        <v>0.131940151517835</v>
      </c>
      <c r="AC453" s="17">
        <v>0.110408561924399</v>
      </c>
      <c r="AD453" s="17">
        <v>0.118099825815458</v>
      </c>
      <c r="AE453" s="17"/>
      <c r="AF453" s="17">
        <v>0.18068489003576299</v>
      </c>
      <c r="AG453" s="17">
        <v>0.109175470979172</v>
      </c>
      <c r="AH453" s="17">
        <v>0.102829326294016</v>
      </c>
      <c r="AI453" s="17"/>
      <c r="AJ453" s="17">
        <v>0.162418378348858</v>
      </c>
      <c r="AK453" s="17">
        <v>0.10326833570159701</v>
      </c>
      <c r="AL453" s="17">
        <v>0.119849149086174</v>
      </c>
      <c r="AM453" s="17">
        <v>0.15983687304111699</v>
      </c>
      <c r="AN453" s="17">
        <v>0.118834804951435</v>
      </c>
      <c r="AO453" s="17"/>
      <c r="AP453" s="17">
        <v>0.151015763935478</v>
      </c>
      <c r="AQ453" s="17">
        <v>0.107076627750693</v>
      </c>
      <c r="AR453" s="17">
        <v>0.11556955197058</v>
      </c>
      <c r="AS453" s="17">
        <v>0.19864243427949399</v>
      </c>
      <c r="AT453" s="17">
        <v>0.130136362071156</v>
      </c>
      <c r="AU453" s="17"/>
      <c r="AV453" s="17">
        <v>0.14946772810445</v>
      </c>
      <c r="AW453" s="17">
        <v>0.147914430802085</v>
      </c>
      <c r="AX453" s="17">
        <v>0.10732387015693901</v>
      </c>
      <c r="AY453" s="17">
        <v>8.9456761837157797E-2</v>
      </c>
      <c r="AZ453" s="17">
        <v>0.18103590567137201</v>
      </c>
    </row>
    <row r="454" spans="2:52">
      <c r="B454" t="s">
        <v>107</v>
      </c>
      <c r="C454" s="17">
        <v>0.11913371574968799</v>
      </c>
      <c r="D454" s="17">
        <v>8.3241179241955995E-2</v>
      </c>
      <c r="E454" s="17">
        <v>0.152951856199561</v>
      </c>
      <c r="F454" s="17"/>
      <c r="G454" s="17">
        <v>9.4974782870741001E-2</v>
      </c>
      <c r="H454" s="17">
        <v>0.123043335547208</v>
      </c>
      <c r="I454" s="17">
        <v>0.122362145918988</v>
      </c>
      <c r="J454" s="17">
        <v>0.15435747108474099</v>
      </c>
      <c r="K454" s="17">
        <v>0.106022649747436</v>
      </c>
      <c r="L454" s="17">
        <v>0.109569526992311</v>
      </c>
      <c r="M454" s="17"/>
      <c r="N454" s="17">
        <v>7.8702782866439405E-2</v>
      </c>
      <c r="O454" s="17">
        <v>0.11621578091509301</v>
      </c>
      <c r="P454" s="17">
        <v>0.11115000400953599</v>
      </c>
      <c r="Q454" s="17">
        <v>0.17321836452184</v>
      </c>
      <c r="R454" s="17"/>
      <c r="S454" s="17">
        <v>0.117701896453031</v>
      </c>
      <c r="T454" s="17">
        <v>0.113706229846437</v>
      </c>
      <c r="U454" s="17">
        <v>8.6726546766729501E-2</v>
      </c>
      <c r="V454" s="17">
        <v>0.13737172419520699</v>
      </c>
      <c r="W454" s="17">
        <v>0.14236533659116499</v>
      </c>
      <c r="X454" s="17">
        <v>0.136691175327326</v>
      </c>
      <c r="Y454" s="17">
        <v>0.10488757442923501</v>
      </c>
      <c r="Z454" s="17">
        <v>0.119048844121486</v>
      </c>
      <c r="AA454" s="17">
        <v>0.107776330910672</v>
      </c>
      <c r="AB454" s="17">
        <v>0.12824672678589499</v>
      </c>
      <c r="AC454" s="17">
        <v>0.121668661194702</v>
      </c>
      <c r="AD454" s="17">
        <v>0.12234188751834101</v>
      </c>
      <c r="AE454" s="17"/>
      <c r="AF454" s="17">
        <v>0.108705259306595</v>
      </c>
      <c r="AG454" s="17">
        <v>9.3402117851570293E-2</v>
      </c>
      <c r="AH454" s="17">
        <v>0.20684257979072501</v>
      </c>
      <c r="AI454" s="17"/>
      <c r="AJ454" s="17">
        <v>8.3889941185129394E-2</v>
      </c>
      <c r="AK454" s="17">
        <v>9.4924405522262695E-2</v>
      </c>
      <c r="AL454" s="17">
        <v>0.101871231599268</v>
      </c>
      <c r="AM454" s="17">
        <v>0.20875507791953599</v>
      </c>
      <c r="AN454" s="17">
        <v>0.22849550849307099</v>
      </c>
      <c r="AO454" s="17"/>
      <c r="AP454" s="17">
        <v>7.7206876708864502E-2</v>
      </c>
      <c r="AQ454" s="17">
        <v>9.3107070031965306E-2</v>
      </c>
      <c r="AR454" s="17">
        <v>7.4260696497054496E-2</v>
      </c>
      <c r="AS454" s="17">
        <v>0.11183015734896</v>
      </c>
      <c r="AT454" s="17">
        <v>0.25786636335735402</v>
      </c>
      <c r="AU454" s="17"/>
      <c r="AV454" s="17">
        <v>0.17092246839446101</v>
      </c>
      <c r="AW454" s="17">
        <v>0.116129262168135</v>
      </c>
      <c r="AX454" s="17">
        <v>8.0574697604849699E-2</v>
      </c>
      <c r="AY454" s="17">
        <v>6.1974409731252803E-2</v>
      </c>
      <c r="AZ454" s="17">
        <v>4.2572450677948799E-2</v>
      </c>
    </row>
    <row r="455" spans="2:52">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2:52">
      <c r="B456" s="6" t="s">
        <v>174</v>
      </c>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2:52">
      <c r="B457" s="24" t="s">
        <v>16</v>
      </c>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2:52">
      <c r="B458" t="s">
        <v>175</v>
      </c>
      <c r="C458" s="17">
        <v>0.36522382079132998</v>
      </c>
      <c r="D458" s="17">
        <v>0.37453063891942001</v>
      </c>
      <c r="E458" s="17">
        <v>0.35773827449937901</v>
      </c>
      <c r="F458" s="17"/>
      <c r="G458" s="17">
        <v>0.39002545363948898</v>
      </c>
      <c r="H458" s="17">
        <v>0.33621181342248502</v>
      </c>
      <c r="I458" s="17">
        <v>0.34066162841616399</v>
      </c>
      <c r="J458" s="17">
        <v>0.35576507654358402</v>
      </c>
      <c r="K458" s="17">
        <v>0.38570050511361897</v>
      </c>
      <c r="L458" s="17">
        <v>0.384510296302082</v>
      </c>
      <c r="M458" s="17"/>
      <c r="N458" s="17">
        <v>0.361182672537808</v>
      </c>
      <c r="O458" s="17">
        <v>0.35975582017937902</v>
      </c>
      <c r="P458" s="17">
        <v>0.34695330293519899</v>
      </c>
      <c r="Q458" s="17">
        <v>0.38871394385462898</v>
      </c>
      <c r="R458" s="17"/>
      <c r="S458" s="17">
        <v>0.34769419422601899</v>
      </c>
      <c r="T458" s="17">
        <v>0.32729991700580002</v>
      </c>
      <c r="U458" s="17">
        <v>0.32819704646140302</v>
      </c>
      <c r="V458" s="17">
        <v>0.369906631905697</v>
      </c>
      <c r="W458" s="17">
        <v>0.37713978566691397</v>
      </c>
      <c r="X458" s="17">
        <v>0.33273228364741803</v>
      </c>
      <c r="Y458" s="17">
        <v>0.35755382313274697</v>
      </c>
      <c r="Z458" s="17">
        <v>0.37470852287970202</v>
      </c>
      <c r="AA458" s="17">
        <v>0.47726895205902498</v>
      </c>
      <c r="AB458" s="17">
        <v>0.39053137226225598</v>
      </c>
      <c r="AC458" s="17">
        <v>0.31887451113596199</v>
      </c>
      <c r="AD458" s="17">
        <v>0.38462967065797199</v>
      </c>
      <c r="AE458" s="17"/>
      <c r="AF458" s="17">
        <v>0.33693057637972301</v>
      </c>
      <c r="AG458" s="17">
        <v>0.40366932624545498</v>
      </c>
      <c r="AH458" s="17">
        <v>0.30720420309704999</v>
      </c>
      <c r="AI458" s="17"/>
      <c r="AJ458" s="17">
        <v>0.28928665568331202</v>
      </c>
      <c r="AK458" s="17">
        <v>0.47573827636201699</v>
      </c>
      <c r="AL458" s="17">
        <v>0.40649097138900298</v>
      </c>
      <c r="AM458" s="17">
        <v>0.38216800755089803</v>
      </c>
      <c r="AN458" s="17">
        <v>0.305848252608523</v>
      </c>
      <c r="AO458" s="17"/>
      <c r="AP458" s="17">
        <v>0.21991100653138801</v>
      </c>
      <c r="AQ458" s="17">
        <v>0.50111073555994901</v>
      </c>
      <c r="AR458" s="17">
        <v>0.458213548141227</v>
      </c>
      <c r="AS458" s="17">
        <v>0.26772492218035698</v>
      </c>
      <c r="AT458" s="17">
        <v>0.22621669708334799</v>
      </c>
      <c r="AU458" s="17"/>
      <c r="AV458" s="17">
        <v>0.37860422337446198</v>
      </c>
      <c r="AW458" s="17">
        <v>0.34086115596139599</v>
      </c>
      <c r="AX458" s="17">
        <v>0.35348386170359702</v>
      </c>
      <c r="AY458" s="17">
        <v>0.36972705077773399</v>
      </c>
      <c r="AZ458" s="17">
        <v>0.51427719328407195</v>
      </c>
    </row>
    <row r="459" spans="2:52">
      <c r="B459" t="s">
        <v>176</v>
      </c>
      <c r="C459" s="17">
        <v>0.35170674925235601</v>
      </c>
      <c r="D459" s="17">
        <v>0.37561709690788198</v>
      </c>
      <c r="E459" s="17">
        <v>0.32874896348534599</v>
      </c>
      <c r="F459" s="17"/>
      <c r="G459" s="17">
        <v>0.31117360958289297</v>
      </c>
      <c r="H459" s="17">
        <v>0.37023100447943902</v>
      </c>
      <c r="I459" s="17">
        <v>0.359165401080629</v>
      </c>
      <c r="J459" s="17">
        <v>0.355957890706387</v>
      </c>
      <c r="K459" s="17">
        <v>0.40345546288585499</v>
      </c>
      <c r="L459" s="17">
        <v>0.32389392176187998</v>
      </c>
      <c r="M459" s="17"/>
      <c r="N459" s="17">
        <v>0.40849459284363798</v>
      </c>
      <c r="O459" s="17">
        <v>0.34667243056434799</v>
      </c>
      <c r="P459" s="17">
        <v>0.32197565697121</v>
      </c>
      <c r="Q459" s="17">
        <v>0.32409831554653201</v>
      </c>
      <c r="R459" s="17"/>
      <c r="S459" s="17">
        <v>0.33795575926761401</v>
      </c>
      <c r="T459" s="17">
        <v>0.39460705800845502</v>
      </c>
      <c r="U459" s="17">
        <v>0.41726981164934601</v>
      </c>
      <c r="V459" s="17">
        <v>0.37231977085740597</v>
      </c>
      <c r="W459" s="17">
        <v>0.35369615097740897</v>
      </c>
      <c r="X459" s="17">
        <v>0.31978093363992999</v>
      </c>
      <c r="Y459" s="17">
        <v>0.32587365046639499</v>
      </c>
      <c r="Z459" s="17">
        <v>0.37529482306965101</v>
      </c>
      <c r="AA459" s="17">
        <v>0.290914484249783</v>
      </c>
      <c r="AB459" s="17">
        <v>0.36642264890660697</v>
      </c>
      <c r="AC459" s="17">
        <v>0.37238491266747398</v>
      </c>
      <c r="AD459" s="17">
        <v>0.26648202617495298</v>
      </c>
      <c r="AE459" s="17"/>
      <c r="AF459" s="17">
        <v>0.35647201547992402</v>
      </c>
      <c r="AG459" s="17">
        <v>0.36920154172899</v>
      </c>
      <c r="AH459" s="17">
        <v>0.337931092262446</v>
      </c>
      <c r="AI459" s="17"/>
      <c r="AJ459" s="17">
        <v>0.38816739802070099</v>
      </c>
      <c r="AK459" s="17">
        <v>0.35044977111657399</v>
      </c>
      <c r="AL459" s="17">
        <v>0.41900370074418902</v>
      </c>
      <c r="AM459" s="17">
        <v>0.226421817735281</v>
      </c>
      <c r="AN459" s="17">
        <v>0.327127536644511</v>
      </c>
      <c r="AO459" s="17"/>
      <c r="AP459" s="17">
        <v>0.39791251508365599</v>
      </c>
      <c r="AQ459" s="17">
        <v>0.37614115683042398</v>
      </c>
      <c r="AR459" s="17">
        <v>0.33846406514176702</v>
      </c>
      <c r="AS459" s="17">
        <v>0.33484081094934798</v>
      </c>
      <c r="AT459" s="17">
        <v>0.32902353623654801</v>
      </c>
      <c r="AU459" s="17"/>
      <c r="AV459" s="17">
        <v>0.32737529181387198</v>
      </c>
      <c r="AW459" s="17">
        <v>0.34461816222765901</v>
      </c>
      <c r="AX459" s="17">
        <v>0.39094744533454501</v>
      </c>
      <c r="AY459" s="17">
        <v>0.36829852877035102</v>
      </c>
      <c r="AZ459" s="17">
        <v>0.20955011139399199</v>
      </c>
    </row>
    <row r="460" spans="2:52">
      <c r="B460" t="s">
        <v>177</v>
      </c>
      <c r="C460" s="17">
        <v>0.133636635038791</v>
      </c>
      <c r="D460" s="17">
        <v>0.13478342017557299</v>
      </c>
      <c r="E460" s="17">
        <v>0.13254406901978499</v>
      </c>
      <c r="F460" s="17"/>
      <c r="G460" s="17">
        <v>0.15624707180467501</v>
      </c>
      <c r="H460" s="17">
        <v>0.14293240848625</v>
      </c>
      <c r="I460" s="17">
        <v>0.12560960549592701</v>
      </c>
      <c r="J460" s="17">
        <v>0.122192759982579</v>
      </c>
      <c r="K460" s="17">
        <v>0.105553554455774</v>
      </c>
      <c r="L460" s="17">
        <v>0.14427941833048299</v>
      </c>
      <c r="M460" s="17"/>
      <c r="N460" s="17">
        <v>0.113412588457434</v>
      </c>
      <c r="O460" s="17">
        <v>0.13929510923788699</v>
      </c>
      <c r="P460" s="17">
        <v>0.18893508452063301</v>
      </c>
      <c r="Q460" s="17">
        <v>0.10315380210153099</v>
      </c>
      <c r="R460" s="17"/>
      <c r="S460" s="17">
        <v>0.15852327952233</v>
      </c>
      <c r="T460" s="17">
        <v>0.111557770000663</v>
      </c>
      <c r="U460" s="17">
        <v>0.12729632384515499</v>
      </c>
      <c r="V460" s="17">
        <v>0.115674019138649</v>
      </c>
      <c r="W460" s="17">
        <v>0.129668648793095</v>
      </c>
      <c r="X460" s="17">
        <v>0.17704072633463899</v>
      </c>
      <c r="Y460" s="17">
        <v>0.146181551892726</v>
      </c>
      <c r="Z460" s="17">
        <v>6.4753589356661395E-2</v>
      </c>
      <c r="AA460" s="17">
        <v>0.11631024717810901</v>
      </c>
      <c r="AB460" s="17">
        <v>0.111785245098738</v>
      </c>
      <c r="AC460" s="17">
        <v>0.15435511494679399</v>
      </c>
      <c r="AD460" s="17">
        <v>0.19948580932208099</v>
      </c>
      <c r="AE460" s="17"/>
      <c r="AF460" s="17">
        <v>0.15503938556543301</v>
      </c>
      <c r="AG460" s="17">
        <v>0.12153980948604701</v>
      </c>
      <c r="AH460" s="17">
        <v>0.12541088840890599</v>
      </c>
      <c r="AI460" s="17"/>
      <c r="AJ460" s="17">
        <v>0.16910165223429299</v>
      </c>
      <c r="AK460" s="17">
        <v>0.10074494047134699</v>
      </c>
      <c r="AL460" s="17">
        <v>7.9791046100450902E-2</v>
      </c>
      <c r="AM460" s="17">
        <v>0.21598582846717601</v>
      </c>
      <c r="AN460" s="17">
        <v>0.126565062908332</v>
      </c>
      <c r="AO460" s="17"/>
      <c r="AP460" s="17">
        <v>0.21386595082137699</v>
      </c>
      <c r="AQ460" s="17">
        <v>8.3852645988525598E-2</v>
      </c>
      <c r="AR460" s="17">
        <v>0.10301927291582</v>
      </c>
      <c r="AS460" s="17">
        <v>0.17382671067369301</v>
      </c>
      <c r="AT460" s="17">
        <v>0.153821547767195</v>
      </c>
      <c r="AU460" s="17"/>
      <c r="AV460" s="17">
        <v>0.141767177684718</v>
      </c>
      <c r="AW460" s="17">
        <v>0.133545087211147</v>
      </c>
      <c r="AX460" s="17">
        <v>0.13473453522357901</v>
      </c>
      <c r="AY460" s="17">
        <v>0.13328596521849301</v>
      </c>
      <c r="AZ460" s="17">
        <v>0.110779061672023</v>
      </c>
    </row>
    <row r="461" spans="2:52">
      <c r="B461" t="s">
        <v>178</v>
      </c>
      <c r="C461" s="17">
        <v>4.9451670046611003E-2</v>
      </c>
      <c r="D461" s="17">
        <v>3.6518199616477398E-2</v>
      </c>
      <c r="E461" s="17">
        <v>6.2026405881831399E-2</v>
      </c>
      <c r="F461" s="17"/>
      <c r="G461" s="17">
        <v>6.7193444716601894E-2</v>
      </c>
      <c r="H461" s="17">
        <v>4.5965152652220502E-2</v>
      </c>
      <c r="I461" s="17">
        <v>6.2021815902071203E-2</v>
      </c>
      <c r="J461" s="17">
        <v>3.7001013256433998E-2</v>
      </c>
      <c r="K461" s="17">
        <v>3.0145575498108299E-2</v>
      </c>
      <c r="L461" s="17">
        <v>5.30053101763788E-2</v>
      </c>
      <c r="M461" s="17"/>
      <c r="N461" s="17">
        <v>5.3902920949025802E-2</v>
      </c>
      <c r="O461" s="17">
        <v>4.2173123211021499E-2</v>
      </c>
      <c r="P461" s="17">
        <v>5.51694438316747E-2</v>
      </c>
      <c r="Q461" s="17">
        <v>4.8259075785917399E-2</v>
      </c>
      <c r="R461" s="17"/>
      <c r="S461" s="17">
        <v>5.1960730347975603E-2</v>
      </c>
      <c r="T461" s="17">
        <v>4.9113781011108498E-2</v>
      </c>
      <c r="U461" s="17">
        <v>4.3731152908923501E-2</v>
      </c>
      <c r="V461" s="17">
        <v>4.9398982315201803E-2</v>
      </c>
      <c r="W461" s="17">
        <v>3.9883560349337398E-2</v>
      </c>
      <c r="X461" s="17">
        <v>6.1605188964425697E-2</v>
      </c>
      <c r="Y461" s="17">
        <v>4.5125309431535698E-2</v>
      </c>
      <c r="Z461" s="17">
        <v>7.8995305581131894E-2</v>
      </c>
      <c r="AA461" s="17">
        <v>4.5502563136724697E-2</v>
      </c>
      <c r="AB461" s="17">
        <v>3.1179149014856598E-2</v>
      </c>
      <c r="AC461" s="17">
        <v>6.7156529081543598E-2</v>
      </c>
      <c r="AD461" s="17">
        <v>4.65287283897622E-2</v>
      </c>
      <c r="AE461" s="17"/>
      <c r="AF461" s="17">
        <v>5.98195182982348E-2</v>
      </c>
      <c r="AG461" s="17">
        <v>3.5623019639966898E-2</v>
      </c>
      <c r="AH461" s="17">
        <v>4.4572547339596799E-2</v>
      </c>
      <c r="AI461" s="17"/>
      <c r="AJ461" s="17">
        <v>6.6658746963955295E-2</v>
      </c>
      <c r="AK461" s="17">
        <v>2.6243290200348199E-2</v>
      </c>
      <c r="AL461" s="17">
        <v>4.2127078947983898E-2</v>
      </c>
      <c r="AM461" s="17">
        <v>0</v>
      </c>
      <c r="AN461" s="17">
        <v>3.91090687639142E-2</v>
      </c>
      <c r="AO461" s="17"/>
      <c r="AP461" s="17">
        <v>8.16589865409795E-2</v>
      </c>
      <c r="AQ461" s="17">
        <v>1.2566524179173101E-2</v>
      </c>
      <c r="AR461" s="17">
        <v>3.6751999052094003E-2</v>
      </c>
      <c r="AS461" s="17">
        <v>8.6911506742007705E-2</v>
      </c>
      <c r="AT461" s="17">
        <v>5.9155368803614702E-2</v>
      </c>
      <c r="AU461" s="17"/>
      <c r="AV461" s="17">
        <v>5.1718907515483199E-2</v>
      </c>
      <c r="AW461" s="17">
        <v>5.2847970681288603E-2</v>
      </c>
      <c r="AX461" s="17">
        <v>5.1925534336294002E-2</v>
      </c>
      <c r="AY461" s="17">
        <v>3.5166640681181499E-2</v>
      </c>
      <c r="AZ461" s="17">
        <v>3.2814548179914999E-2</v>
      </c>
    </row>
    <row r="462" spans="2:52">
      <c r="B462" t="s">
        <v>179</v>
      </c>
      <c r="C462" s="17">
        <v>2.6813673326012599E-2</v>
      </c>
      <c r="D462" s="17">
        <v>2.9028369527445801E-2</v>
      </c>
      <c r="E462" s="17">
        <v>2.48927977887504E-2</v>
      </c>
      <c r="F462" s="17"/>
      <c r="G462" s="17">
        <v>2.5390837482435199E-2</v>
      </c>
      <c r="H462" s="17">
        <v>2.60787575477095E-2</v>
      </c>
      <c r="I462" s="17">
        <v>3.7210288064024301E-2</v>
      </c>
      <c r="J462" s="17">
        <v>2.45775070578566E-2</v>
      </c>
      <c r="K462" s="17">
        <v>1.77470650364711E-2</v>
      </c>
      <c r="L462" s="17">
        <v>2.7733238225059399E-2</v>
      </c>
      <c r="M462" s="17"/>
      <c r="N462" s="17">
        <v>1.04698378337434E-2</v>
      </c>
      <c r="O462" s="17">
        <v>3.9723242049838701E-2</v>
      </c>
      <c r="P462" s="17">
        <v>2.63221783214262E-2</v>
      </c>
      <c r="Q462" s="17">
        <v>3.0743346261301201E-2</v>
      </c>
      <c r="R462" s="17"/>
      <c r="S462" s="17">
        <v>1.77222544419679E-2</v>
      </c>
      <c r="T462" s="17">
        <v>2.23560560731891E-2</v>
      </c>
      <c r="U462" s="17">
        <v>2.3967263710638401E-2</v>
      </c>
      <c r="V462" s="17">
        <v>3.4280787856821801E-2</v>
      </c>
      <c r="W462" s="17">
        <v>2.5333081643761801E-2</v>
      </c>
      <c r="X462" s="17">
        <v>2.1665753649860699E-2</v>
      </c>
      <c r="Y462" s="17">
        <v>4.24178242610911E-2</v>
      </c>
      <c r="Z462" s="17">
        <v>1.40314013770137E-2</v>
      </c>
      <c r="AA462" s="17">
        <v>2.4804105265256501E-2</v>
      </c>
      <c r="AB462" s="17">
        <v>2.9517066792873099E-2</v>
      </c>
      <c r="AC462" s="17">
        <v>2.4625609205316101E-2</v>
      </c>
      <c r="AD462" s="17">
        <v>6.6483404560545203E-2</v>
      </c>
      <c r="AE462" s="17"/>
      <c r="AF462" s="17">
        <v>3.4905128315768898E-2</v>
      </c>
      <c r="AG462" s="17">
        <v>1.4694029701456101E-2</v>
      </c>
      <c r="AH462" s="17">
        <v>4.3877053620744302E-2</v>
      </c>
      <c r="AI462" s="17"/>
      <c r="AJ462" s="17">
        <v>3.3964344633236998E-2</v>
      </c>
      <c r="AK462" s="17">
        <v>1.28847192408313E-2</v>
      </c>
      <c r="AL462" s="17">
        <v>0</v>
      </c>
      <c r="AM462" s="17">
        <v>0</v>
      </c>
      <c r="AN462" s="17">
        <v>5.3110573737996103E-2</v>
      </c>
      <c r="AO462" s="17"/>
      <c r="AP462" s="17">
        <v>4.2101994647868499E-2</v>
      </c>
      <c r="AQ462" s="17">
        <v>3.50445304116007E-3</v>
      </c>
      <c r="AR462" s="17">
        <v>7.0591066781191701E-3</v>
      </c>
      <c r="AS462" s="17">
        <v>5.4618156275538801E-2</v>
      </c>
      <c r="AT462" s="17">
        <v>2.1330015270041001E-2</v>
      </c>
      <c r="AU462" s="17"/>
      <c r="AV462" s="17">
        <v>2.49889276085953E-2</v>
      </c>
      <c r="AW462" s="17">
        <v>4.3545572895428097E-2</v>
      </c>
      <c r="AX462" s="17">
        <v>1.52345283594525E-2</v>
      </c>
      <c r="AY462" s="17">
        <v>2.63646318143099E-2</v>
      </c>
      <c r="AZ462" s="17">
        <v>5.4397204026563797E-2</v>
      </c>
    </row>
    <row r="463" spans="2:52">
      <c r="B463" t="s">
        <v>107</v>
      </c>
      <c r="C463" s="17">
        <v>7.3167451544899398E-2</v>
      </c>
      <c r="D463" s="17">
        <v>4.9522274853201403E-2</v>
      </c>
      <c r="E463" s="17">
        <v>9.4049489324907795E-2</v>
      </c>
      <c r="F463" s="17"/>
      <c r="G463" s="17">
        <v>4.9969582773905501E-2</v>
      </c>
      <c r="H463" s="17">
        <v>7.8580863411896504E-2</v>
      </c>
      <c r="I463" s="17">
        <v>7.5331261041185094E-2</v>
      </c>
      <c r="J463" s="17">
        <v>0.104505752453159</v>
      </c>
      <c r="K463" s="17">
        <v>5.7397837010173598E-2</v>
      </c>
      <c r="L463" s="17">
        <v>6.6577815204115598E-2</v>
      </c>
      <c r="M463" s="17"/>
      <c r="N463" s="17">
        <v>5.25373873783508E-2</v>
      </c>
      <c r="O463" s="17">
        <v>7.2380274757526605E-2</v>
      </c>
      <c r="P463" s="17">
        <v>6.0644333419856901E-2</v>
      </c>
      <c r="Q463" s="17">
        <v>0.10503151645009</v>
      </c>
      <c r="R463" s="17"/>
      <c r="S463" s="17">
        <v>8.6143782194093702E-2</v>
      </c>
      <c r="T463" s="17">
        <v>9.5065417900785307E-2</v>
      </c>
      <c r="U463" s="17">
        <v>5.9538401424534301E-2</v>
      </c>
      <c r="V463" s="17">
        <v>5.8419807926224698E-2</v>
      </c>
      <c r="W463" s="17">
        <v>7.4278772569482995E-2</v>
      </c>
      <c r="X463" s="17">
        <v>8.71751137637264E-2</v>
      </c>
      <c r="Y463" s="17">
        <v>8.2847840815505697E-2</v>
      </c>
      <c r="Z463" s="17">
        <v>9.2216357735840304E-2</v>
      </c>
      <c r="AA463" s="17">
        <v>4.5199648111102303E-2</v>
      </c>
      <c r="AB463" s="17">
        <v>7.0564517924669001E-2</v>
      </c>
      <c r="AC463" s="17">
        <v>6.2603322962910699E-2</v>
      </c>
      <c r="AD463" s="17">
        <v>3.6390360894686599E-2</v>
      </c>
      <c r="AE463" s="17"/>
      <c r="AF463" s="17">
        <v>5.6833375960916199E-2</v>
      </c>
      <c r="AG463" s="17">
        <v>5.5272273198086301E-2</v>
      </c>
      <c r="AH463" s="17">
        <v>0.14100421527125601</v>
      </c>
      <c r="AI463" s="17"/>
      <c r="AJ463" s="17">
        <v>5.2821202464502698E-2</v>
      </c>
      <c r="AK463" s="17">
        <v>3.3939002608883502E-2</v>
      </c>
      <c r="AL463" s="17">
        <v>5.2587202818373001E-2</v>
      </c>
      <c r="AM463" s="17">
        <v>0.17542434624664499</v>
      </c>
      <c r="AN463" s="17">
        <v>0.148239505336723</v>
      </c>
      <c r="AO463" s="17"/>
      <c r="AP463" s="17">
        <v>4.4549546374730201E-2</v>
      </c>
      <c r="AQ463" s="17">
        <v>2.2824484400768098E-2</v>
      </c>
      <c r="AR463" s="17">
        <v>5.6492008070973002E-2</v>
      </c>
      <c r="AS463" s="17">
        <v>8.2077893179056394E-2</v>
      </c>
      <c r="AT463" s="17">
        <v>0.21045283483925201</v>
      </c>
      <c r="AU463" s="17"/>
      <c r="AV463" s="17">
        <v>7.5545472002869804E-2</v>
      </c>
      <c r="AW463" s="17">
        <v>8.4582051023081001E-2</v>
      </c>
      <c r="AX463" s="17">
        <v>5.3674095042532503E-2</v>
      </c>
      <c r="AY463" s="17">
        <v>6.7157182737931295E-2</v>
      </c>
      <c r="AZ463" s="17">
        <v>7.8181881443434506E-2</v>
      </c>
    </row>
    <row r="464" spans="2:52">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2:52">
      <c r="B465" s="6" t="s">
        <v>180</v>
      </c>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2:52">
      <c r="B466" s="24" t="s">
        <v>16</v>
      </c>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2:52">
      <c r="B467" t="s">
        <v>175</v>
      </c>
      <c r="C467" s="17">
        <v>0.35001074497672902</v>
      </c>
      <c r="D467" s="17">
        <v>0.349163392045793</v>
      </c>
      <c r="E467" s="17">
        <v>0.35117376064047101</v>
      </c>
      <c r="F467" s="17"/>
      <c r="G467" s="17">
        <v>0.38422894852434197</v>
      </c>
      <c r="H467" s="17">
        <v>0.43430447581682202</v>
      </c>
      <c r="I467" s="17">
        <v>0.35242429578177298</v>
      </c>
      <c r="J467" s="17">
        <v>0.33945189090224498</v>
      </c>
      <c r="K467" s="17">
        <v>0.35632615085334302</v>
      </c>
      <c r="L467" s="17">
        <v>0.269681004101404</v>
      </c>
      <c r="M467" s="17"/>
      <c r="N467" s="17">
        <v>0.30711283904511499</v>
      </c>
      <c r="O467" s="17">
        <v>0.34827208944454302</v>
      </c>
      <c r="P467" s="17">
        <v>0.352729888114102</v>
      </c>
      <c r="Q467" s="17">
        <v>0.39444071188843299</v>
      </c>
      <c r="R467" s="17"/>
      <c r="S467" s="17">
        <v>0.38982506127655397</v>
      </c>
      <c r="T467" s="17">
        <v>0.29090287987468799</v>
      </c>
      <c r="U467" s="17">
        <v>0.27522751440659698</v>
      </c>
      <c r="V467" s="17">
        <v>0.36040808547646402</v>
      </c>
      <c r="W467" s="17">
        <v>0.35678506154907103</v>
      </c>
      <c r="X467" s="17">
        <v>0.33030098410400499</v>
      </c>
      <c r="Y467" s="17">
        <v>0.34364030342188301</v>
      </c>
      <c r="Z467" s="17">
        <v>0.41800372623552201</v>
      </c>
      <c r="AA467" s="17">
        <v>0.34606921242050498</v>
      </c>
      <c r="AB467" s="17">
        <v>0.44591169179778201</v>
      </c>
      <c r="AC467" s="17">
        <v>0.30723583771614799</v>
      </c>
      <c r="AD467" s="17">
        <v>0.418578394128784</v>
      </c>
      <c r="AE467" s="17"/>
      <c r="AF467" s="17">
        <v>0.32008346406919003</v>
      </c>
      <c r="AG467" s="17">
        <v>0.36886793045334798</v>
      </c>
      <c r="AH467" s="17">
        <v>0.32168398217924499</v>
      </c>
      <c r="AI467" s="17"/>
      <c r="AJ467" s="17">
        <v>0.27431416212549198</v>
      </c>
      <c r="AK467" s="17">
        <v>0.472883635111704</v>
      </c>
      <c r="AL467" s="17">
        <v>0.26433241331091401</v>
      </c>
      <c r="AM467" s="17">
        <v>0.41212517612057797</v>
      </c>
      <c r="AN467" s="17">
        <v>0.29824050981584899</v>
      </c>
      <c r="AO467" s="17"/>
      <c r="AP467" s="17">
        <v>0.212129435295942</v>
      </c>
      <c r="AQ467" s="17">
        <v>0.497028276686586</v>
      </c>
      <c r="AR467" s="17">
        <v>0.29447321612608501</v>
      </c>
      <c r="AS467" s="17">
        <v>0.29006741392913199</v>
      </c>
      <c r="AT467" s="17">
        <v>0.21605663257907101</v>
      </c>
      <c r="AU467" s="17"/>
      <c r="AV467" s="17">
        <v>0.37639184006058701</v>
      </c>
      <c r="AW467" s="17">
        <v>0.34103038983447898</v>
      </c>
      <c r="AX467" s="17">
        <v>0.33175616090584598</v>
      </c>
      <c r="AY467" s="17">
        <v>0.386197918333549</v>
      </c>
      <c r="AZ467" s="17">
        <v>0.32358021235211898</v>
      </c>
    </row>
    <row r="468" spans="2:52">
      <c r="B468" t="s">
        <v>176</v>
      </c>
      <c r="C468" s="17">
        <v>0.328909357237745</v>
      </c>
      <c r="D468" s="17">
        <v>0.36386263036419098</v>
      </c>
      <c r="E468" s="17">
        <v>0.29624413818454898</v>
      </c>
      <c r="F468" s="17"/>
      <c r="G468" s="17">
        <v>0.33243632629547498</v>
      </c>
      <c r="H468" s="17">
        <v>0.27693809803091302</v>
      </c>
      <c r="I468" s="17">
        <v>0.30314851886709099</v>
      </c>
      <c r="J468" s="17">
        <v>0.32830590292135398</v>
      </c>
      <c r="K468" s="17">
        <v>0.355623331671446</v>
      </c>
      <c r="L468" s="17">
        <v>0.36847742021999902</v>
      </c>
      <c r="M468" s="17"/>
      <c r="N468" s="17">
        <v>0.39300336141922398</v>
      </c>
      <c r="O468" s="17">
        <v>0.314436188876274</v>
      </c>
      <c r="P468" s="17">
        <v>0.33889098317628702</v>
      </c>
      <c r="Q468" s="17">
        <v>0.267852579148531</v>
      </c>
      <c r="R468" s="17"/>
      <c r="S468" s="17">
        <v>0.27354002106894298</v>
      </c>
      <c r="T468" s="17">
        <v>0.401685544444423</v>
      </c>
      <c r="U468" s="17">
        <v>0.37174217423264899</v>
      </c>
      <c r="V468" s="17">
        <v>0.27978545788332998</v>
      </c>
      <c r="W468" s="17">
        <v>0.267578467605804</v>
      </c>
      <c r="X468" s="17">
        <v>0.368819985739746</v>
      </c>
      <c r="Y468" s="17">
        <v>0.30254095497544597</v>
      </c>
      <c r="Z468" s="17">
        <v>0.26681529524149</v>
      </c>
      <c r="AA468" s="17">
        <v>0.38659730033121997</v>
      </c>
      <c r="AB468" s="17">
        <v>0.322102028593375</v>
      </c>
      <c r="AC468" s="17">
        <v>0.33635036305934801</v>
      </c>
      <c r="AD468" s="17">
        <v>0.23758490654006401</v>
      </c>
      <c r="AE468" s="17"/>
      <c r="AF468" s="17">
        <v>0.30796769759812498</v>
      </c>
      <c r="AG468" s="17">
        <v>0.371555692653803</v>
      </c>
      <c r="AH468" s="17">
        <v>0.30905140261464498</v>
      </c>
      <c r="AI468" s="17"/>
      <c r="AJ468" s="17">
        <v>0.326222714466953</v>
      </c>
      <c r="AK468" s="17">
        <v>0.34979345486125202</v>
      </c>
      <c r="AL468" s="17">
        <v>0.41889555350437901</v>
      </c>
      <c r="AM468" s="17">
        <v>0.246343673905283</v>
      </c>
      <c r="AN468" s="17">
        <v>0.300917494729599</v>
      </c>
      <c r="AO468" s="17"/>
      <c r="AP468" s="17">
        <v>0.33434915679151</v>
      </c>
      <c r="AQ468" s="17">
        <v>0.36595552600232001</v>
      </c>
      <c r="AR468" s="17">
        <v>0.37939428745575099</v>
      </c>
      <c r="AS468" s="17">
        <v>0.29927820913831299</v>
      </c>
      <c r="AT468" s="17">
        <v>0.31940065895867797</v>
      </c>
      <c r="AU468" s="17"/>
      <c r="AV468" s="17">
        <v>0.28970352937225602</v>
      </c>
      <c r="AW468" s="17">
        <v>0.29976887803059499</v>
      </c>
      <c r="AX468" s="17">
        <v>0.37973260590261099</v>
      </c>
      <c r="AY468" s="17">
        <v>0.33420336064175898</v>
      </c>
      <c r="AZ468" s="17">
        <v>0.29686912712029201</v>
      </c>
    </row>
    <row r="469" spans="2:52">
      <c r="B469" t="s">
        <v>177</v>
      </c>
      <c r="C469" s="17">
        <v>0.14503196838090199</v>
      </c>
      <c r="D469" s="17">
        <v>0.14263633155913799</v>
      </c>
      <c r="E469" s="17">
        <v>0.14733619720477401</v>
      </c>
      <c r="F469" s="17"/>
      <c r="G469" s="17">
        <v>0.12563121427062399</v>
      </c>
      <c r="H469" s="17">
        <v>0.122205609291794</v>
      </c>
      <c r="I469" s="17">
        <v>0.15430264543047001</v>
      </c>
      <c r="J469" s="17">
        <v>0.12893688139003801</v>
      </c>
      <c r="K469" s="17">
        <v>0.15018603027107499</v>
      </c>
      <c r="L469" s="17">
        <v>0.17672510475938</v>
      </c>
      <c r="M469" s="17"/>
      <c r="N469" s="17">
        <v>0.15662983301723399</v>
      </c>
      <c r="O469" s="17">
        <v>0.14792851319276901</v>
      </c>
      <c r="P469" s="17">
        <v>0.144158168601804</v>
      </c>
      <c r="Q469" s="17">
        <v>0.13182974778783399</v>
      </c>
      <c r="R469" s="17"/>
      <c r="S469" s="17">
        <v>0.16694460442745701</v>
      </c>
      <c r="T469" s="17">
        <v>0.109116497592795</v>
      </c>
      <c r="U469" s="17">
        <v>0.16223187091122501</v>
      </c>
      <c r="V469" s="17">
        <v>0.175510701354128</v>
      </c>
      <c r="W469" s="17">
        <v>0.20261983421305199</v>
      </c>
      <c r="X469" s="17">
        <v>9.9866936508235901E-2</v>
      </c>
      <c r="Y469" s="17">
        <v>0.15751795854584899</v>
      </c>
      <c r="Z469" s="17">
        <v>0.13288646658975301</v>
      </c>
      <c r="AA469" s="17">
        <v>0.12008629467955401</v>
      </c>
      <c r="AB469" s="17">
        <v>9.42270827531312E-2</v>
      </c>
      <c r="AC469" s="17">
        <v>0.187140836001251</v>
      </c>
      <c r="AD469" s="17">
        <v>0.20637689549955601</v>
      </c>
      <c r="AE469" s="17"/>
      <c r="AF469" s="17">
        <v>0.184137962487924</v>
      </c>
      <c r="AG469" s="17">
        <v>0.13302879557657399</v>
      </c>
      <c r="AH469" s="17">
        <v>0.111008352875683</v>
      </c>
      <c r="AI469" s="17"/>
      <c r="AJ469" s="17">
        <v>0.18734481520108201</v>
      </c>
      <c r="AK469" s="17">
        <v>0.104307941027586</v>
      </c>
      <c r="AL469" s="17">
        <v>0.175414492159507</v>
      </c>
      <c r="AM469" s="17">
        <v>0.16610680372749401</v>
      </c>
      <c r="AN469" s="17">
        <v>0.12676987006714899</v>
      </c>
      <c r="AO469" s="17"/>
      <c r="AP469" s="17">
        <v>0.22600572241761599</v>
      </c>
      <c r="AQ469" s="17">
        <v>8.3539919839748303E-2</v>
      </c>
      <c r="AR469" s="17">
        <v>0.16866763479906999</v>
      </c>
      <c r="AS469" s="17">
        <v>0.175524804179955</v>
      </c>
      <c r="AT469" s="17">
        <v>0.14463441838787799</v>
      </c>
      <c r="AU469" s="17"/>
      <c r="AV469" s="17">
        <v>0.13861699163361199</v>
      </c>
      <c r="AW469" s="17">
        <v>0.151450179661797</v>
      </c>
      <c r="AX469" s="17">
        <v>0.136952864818603</v>
      </c>
      <c r="AY469" s="17">
        <v>0.143050201979562</v>
      </c>
      <c r="AZ469" s="17">
        <v>0.19203347711802199</v>
      </c>
    </row>
    <row r="470" spans="2:52">
      <c r="B470" t="s">
        <v>178</v>
      </c>
      <c r="C470" s="17">
        <v>6.6746258069163997E-2</v>
      </c>
      <c r="D470" s="17">
        <v>6.2425814136856599E-2</v>
      </c>
      <c r="E470" s="17">
        <v>7.1277698479613696E-2</v>
      </c>
      <c r="F470" s="17"/>
      <c r="G470" s="17">
        <v>6.8505630863396699E-2</v>
      </c>
      <c r="H470" s="17">
        <v>5.6320307775165501E-2</v>
      </c>
      <c r="I470" s="17">
        <v>6.8300548499707195E-2</v>
      </c>
      <c r="J470" s="17">
        <v>7.0796034148036702E-2</v>
      </c>
      <c r="K470" s="17">
        <v>4.1943154858879499E-2</v>
      </c>
      <c r="L470" s="17">
        <v>8.3622135912411605E-2</v>
      </c>
      <c r="M470" s="17"/>
      <c r="N470" s="17">
        <v>6.7928794822772295E-2</v>
      </c>
      <c r="O470" s="17">
        <v>6.8873165593437494E-2</v>
      </c>
      <c r="P470" s="17">
        <v>7.5796503408994007E-2</v>
      </c>
      <c r="Q470" s="17">
        <v>5.6161257623368502E-2</v>
      </c>
      <c r="R470" s="17"/>
      <c r="S470" s="17">
        <v>5.24267771702603E-2</v>
      </c>
      <c r="T470" s="17">
        <v>8.4308953574748505E-2</v>
      </c>
      <c r="U470" s="17">
        <v>8.8599083998159897E-2</v>
      </c>
      <c r="V470" s="17">
        <v>7.2618259936962803E-2</v>
      </c>
      <c r="W470" s="17">
        <v>6.5816355975392593E-2</v>
      </c>
      <c r="X470" s="17">
        <v>8.1976641878279397E-2</v>
      </c>
      <c r="Y470" s="17">
        <v>4.7770141610349703E-2</v>
      </c>
      <c r="Z470" s="17">
        <v>3.84318028483535E-2</v>
      </c>
      <c r="AA470" s="17">
        <v>6.5573118728164306E-2</v>
      </c>
      <c r="AB470" s="17">
        <v>5.2827446176721797E-2</v>
      </c>
      <c r="AC470" s="17">
        <v>7.5666761412536199E-2</v>
      </c>
      <c r="AD470" s="17">
        <v>4.1601832971545703E-2</v>
      </c>
      <c r="AE470" s="17"/>
      <c r="AF470" s="17">
        <v>8.4173799996613202E-2</v>
      </c>
      <c r="AG470" s="17">
        <v>4.9754883360556799E-2</v>
      </c>
      <c r="AH470" s="17">
        <v>7.0169021393566705E-2</v>
      </c>
      <c r="AI470" s="17"/>
      <c r="AJ470" s="17">
        <v>0.10599342093650201</v>
      </c>
      <c r="AK470" s="17">
        <v>2.8089088919986099E-2</v>
      </c>
      <c r="AL470" s="17">
        <v>6.23164458136716E-2</v>
      </c>
      <c r="AM470" s="17">
        <v>0</v>
      </c>
      <c r="AN470" s="17">
        <v>6.2716606792343393E-2</v>
      </c>
      <c r="AO470" s="17"/>
      <c r="AP470" s="17">
        <v>0.12614475619613699</v>
      </c>
      <c r="AQ470" s="17">
        <v>1.9182991200584799E-2</v>
      </c>
      <c r="AR470" s="17">
        <v>6.0566290627589302E-2</v>
      </c>
      <c r="AS470" s="17">
        <v>9.5177814760241203E-2</v>
      </c>
      <c r="AT470" s="17">
        <v>8.0632154752946605E-2</v>
      </c>
      <c r="AU470" s="17"/>
      <c r="AV470" s="17">
        <v>8.3708512749991096E-2</v>
      </c>
      <c r="AW470" s="17">
        <v>6.5404877446093204E-2</v>
      </c>
      <c r="AX470" s="17">
        <v>6.9997615946084807E-2</v>
      </c>
      <c r="AY470" s="17">
        <v>4.5684442392953703E-2</v>
      </c>
      <c r="AZ470" s="17">
        <v>6.8362252932090403E-2</v>
      </c>
    </row>
    <row r="471" spans="2:52">
      <c r="B471" t="s">
        <v>179</v>
      </c>
      <c r="C471" s="17">
        <v>3.0041606301565299E-2</v>
      </c>
      <c r="D471" s="17">
        <v>2.6111450729412101E-2</v>
      </c>
      <c r="E471" s="17">
        <v>3.3961648324511297E-2</v>
      </c>
      <c r="F471" s="17"/>
      <c r="G471" s="17">
        <v>3.1002706925036799E-2</v>
      </c>
      <c r="H471" s="17">
        <v>3.2220104290639699E-2</v>
      </c>
      <c r="I471" s="17">
        <v>3.9891414446400097E-2</v>
      </c>
      <c r="J471" s="17">
        <v>2.2609241154163202E-2</v>
      </c>
      <c r="K471" s="17">
        <v>3.1570337157081102E-2</v>
      </c>
      <c r="L471" s="17">
        <v>2.5587294528652799E-2</v>
      </c>
      <c r="M471" s="17"/>
      <c r="N471" s="17">
        <v>1.5596548297082499E-2</v>
      </c>
      <c r="O471" s="17">
        <v>3.5466353990042901E-2</v>
      </c>
      <c r="P471" s="17">
        <v>2.86278421529301E-2</v>
      </c>
      <c r="Q471" s="17">
        <v>4.0881379417704401E-2</v>
      </c>
      <c r="R471" s="17"/>
      <c r="S471" s="17">
        <v>2.08954472473451E-2</v>
      </c>
      <c r="T471" s="17">
        <v>2.22871508904392E-2</v>
      </c>
      <c r="U471" s="17">
        <v>1.82590203950335E-2</v>
      </c>
      <c r="V471" s="17">
        <v>3.1699580100937798E-2</v>
      </c>
      <c r="W471" s="17">
        <v>3.8966879251204997E-2</v>
      </c>
      <c r="X471" s="17">
        <v>3.4374977829917101E-2</v>
      </c>
      <c r="Y471" s="17">
        <v>5.27380771413005E-2</v>
      </c>
      <c r="Z471" s="17">
        <v>3.9037381527923097E-2</v>
      </c>
      <c r="AA471" s="17">
        <v>3.2208874515666598E-2</v>
      </c>
      <c r="AB471" s="17">
        <v>1.5055484774213E-2</v>
      </c>
      <c r="AC471" s="17">
        <v>2.76679069658631E-2</v>
      </c>
      <c r="AD471" s="17">
        <v>6.2458740321787401E-2</v>
      </c>
      <c r="AE471" s="17"/>
      <c r="AF471" s="17">
        <v>3.3882040083396202E-2</v>
      </c>
      <c r="AG471" s="17">
        <v>1.8522373450135202E-2</v>
      </c>
      <c r="AH471" s="17">
        <v>4.7817398359910002E-2</v>
      </c>
      <c r="AI471" s="17"/>
      <c r="AJ471" s="17">
        <v>4.4216631772652899E-2</v>
      </c>
      <c r="AK471" s="17">
        <v>6.6532148062126897E-3</v>
      </c>
      <c r="AL471" s="17">
        <v>2.0310466585990498E-2</v>
      </c>
      <c r="AM471" s="17">
        <v>0</v>
      </c>
      <c r="AN471" s="17">
        <v>4.7102123942529897E-2</v>
      </c>
      <c r="AO471" s="17"/>
      <c r="AP471" s="17">
        <v>5.5179478077648503E-2</v>
      </c>
      <c r="AQ471" s="17">
        <v>0</v>
      </c>
      <c r="AR471" s="17">
        <v>2.6374015704548E-2</v>
      </c>
      <c r="AS471" s="17">
        <v>5.11920945357777E-2</v>
      </c>
      <c r="AT471" s="17">
        <v>2.43919653957189E-2</v>
      </c>
      <c r="AU471" s="17"/>
      <c r="AV471" s="17">
        <v>2.7512590600553301E-2</v>
      </c>
      <c r="AW471" s="17">
        <v>4.5825796198696797E-2</v>
      </c>
      <c r="AX471" s="17">
        <v>2.3173900288019599E-2</v>
      </c>
      <c r="AY471" s="17">
        <v>2.75374374555158E-2</v>
      </c>
      <c r="AZ471" s="17">
        <v>2.1582655846648799E-2</v>
      </c>
    </row>
    <row r="472" spans="2:52">
      <c r="B472" t="s">
        <v>107</v>
      </c>
      <c r="C472" s="17">
        <v>7.9260065033894406E-2</v>
      </c>
      <c r="D472" s="17">
        <v>5.5800381164610197E-2</v>
      </c>
      <c r="E472" s="17">
        <v>0.10000655716608001</v>
      </c>
      <c r="F472" s="17"/>
      <c r="G472" s="17">
        <v>5.8195173121125897E-2</v>
      </c>
      <c r="H472" s="17">
        <v>7.8011404794665506E-2</v>
      </c>
      <c r="I472" s="17">
        <v>8.1932576974558496E-2</v>
      </c>
      <c r="J472" s="17">
        <v>0.109900049484164</v>
      </c>
      <c r="K472" s="17">
        <v>6.4350995188175997E-2</v>
      </c>
      <c r="L472" s="17">
        <v>7.5907040478152499E-2</v>
      </c>
      <c r="M472" s="17"/>
      <c r="N472" s="17">
        <v>5.9728623398572003E-2</v>
      </c>
      <c r="O472" s="17">
        <v>8.5023688902933103E-2</v>
      </c>
      <c r="P472" s="17">
        <v>5.9796614545882601E-2</v>
      </c>
      <c r="Q472" s="17">
        <v>0.108834324134129</v>
      </c>
      <c r="R472" s="17"/>
      <c r="S472" s="17">
        <v>9.6368088809440394E-2</v>
      </c>
      <c r="T472" s="17">
        <v>9.1698973622907007E-2</v>
      </c>
      <c r="U472" s="17">
        <v>8.3940336056335399E-2</v>
      </c>
      <c r="V472" s="17">
        <v>7.9977915248176698E-2</v>
      </c>
      <c r="W472" s="17">
        <v>6.8233401405476402E-2</v>
      </c>
      <c r="X472" s="17">
        <v>8.4660473939817002E-2</v>
      </c>
      <c r="Y472" s="17">
        <v>9.5792564305172204E-2</v>
      </c>
      <c r="Z472" s="17">
        <v>0.104825327556958</v>
      </c>
      <c r="AA472" s="17">
        <v>4.9465199324890297E-2</v>
      </c>
      <c r="AB472" s="17">
        <v>6.9876265904777399E-2</v>
      </c>
      <c r="AC472" s="17">
        <v>6.5938294844854001E-2</v>
      </c>
      <c r="AD472" s="17">
        <v>3.3399230538262097E-2</v>
      </c>
      <c r="AE472" s="17"/>
      <c r="AF472" s="17">
        <v>6.9755035764751394E-2</v>
      </c>
      <c r="AG472" s="17">
        <v>5.8270324505582498E-2</v>
      </c>
      <c r="AH472" s="17">
        <v>0.14026984257694999</v>
      </c>
      <c r="AI472" s="17"/>
      <c r="AJ472" s="17">
        <v>6.19082554973178E-2</v>
      </c>
      <c r="AK472" s="17">
        <v>3.8272665273258698E-2</v>
      </c>
      <c r="AL472" s="17">
        <v>5.8730628625536997E-2</v>
      </c>
      <c r="AM472" s="17">
        <v>0.17542434624664499</v>
      </c>
      <c r="AN472" s="17">
        <v>0.164253394652529</v>
      </c>
      <c r="AO472" s="17"/>
      <c r="AP472" s="17">
        <v>4.61914512211457E-2</v>
      </c>
      <c r="AQ472" s="17">
        <v>3.42932862707611E-2</v>
      </c>
      <c r="AR472" s="17">
        <v>7.05245552869571E-2</v>
      </c>
      <c r="AS472" s="17">
        <v>8.8759663456581095E-2</v>
      </c>
      <c r="AT472" s="17">
        <v>0.214884169925708</v>
      </c>
      <c r="AU472" s="17"/>
      <c r="AV472" s="17">
        <v>8.4066535582999993E-2</v>
      </c>
      <c r="AW472" s="17">
        <v>9.65198788283394E-2</v>
      </c>
      <c r="AX472" s="17">
        <v>5.8386852138836001E-2</v>
      </c>
      <c r="AY472" s="17">
        <v>6.3326639196660706E-2</v>
      </c>
      <c r="AZ472" s="17">
        <v>9.7572274630828501E-2</v>
      </c>
    </row>
    <row r="473" spans="2:52">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2:52">
      <c r="B474" s="6" t="s">
        <v>181</v>
      </c>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2:52">
      <c r="B475" s="24" t="s">
        <v>16</v>
      </c>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2:52">
      <c r="B476" t="s">
        <v>175</v>
      </c>
      <c r="C476" s="17">
        <v>0.16988934777029699</v>
      </c>
      <c r="D476" s="17">
        <v>0.19434744865527301</v>
      </c>
      <c r="E476" s="17">
        <v>0.14697660238705901</v>
      </c>
      <c r="F476" s="17"/>
      <c r="G476" s="17">
        <v>0.21489817496979899</v>
      </c>
      <c r="H476" s="17">
        <v>0.21277784304338501</v>
      </c>
      <c r="I476" s="17">
        <v>0.141931181195767</v>
      </c>
      <c r="J476" s="17">
        <v>0.15209663342388199</v>
      </c>
      <c r="K476" s="17">
        <v>0.209860062196776</v>
      </c>
      <c r="L476" s="17">
        <v>0.12137477718928499</v>
      </c>
      <c r="M476" s="17"/>
      <c r="N476" s="17">
        <v>0.18168795881438399</v>
      </c>
      <c r="O476" s="17">
        <v>0.153494506448416</v>
      </c>
      <c r="P476" s="17">
        <v>0.147508713949106</v>
      </c>
      <c r="Q476" s="17">
        <v>0.19212736072096701</v>
      </c>
      <c r="R476" s="17"/>
      <c r="S476" s="17">
        <v>0.22728633582820801</v>
      </c>
      <c r="T476" s="17">
        <v>0.15678055566944299</v>
      </c>
      <c r="U476" s="17">
        <v>0.14096936385403699</v>
      </c>
      <c r="V476" s="17">
        <v>0.14550458111711601</v>
      </c>
      <c r="W476" s="17">
        <v>0.13105557313361901</v>
      </c>
      <c r="X476" s="17">
        <v>0.162058174583362</v>
      </c>
      <c r="Y476" s="17">
        <v>0.145763742287457</v>
      </c>
      <c r="Z476" s="17">
        <v>0.18135174586797101</v>
      </c>
      <c r="AA476" s="17">
        <v>0.17177793509004699</v>
      </c>
      <c r="AB476" s="17">
        <v>0.18540606093677001</v>
      </c>
      <c r="AC476" s="17">
        <v>0.19400982024565899</v>
      </c>
      <c r="AD476" s="17">
        <v>0.18826671719156801</v>
      </c>
      <c r="AE476" s="17"/>
      <c r="AF476" s="17">
        <v>0.148655870344165</v>
      </c>
      <c r="AG476" s="17">
        <v>0.17624498238988201</v>
      </c>
      <c r="AH476" s="17">
        <v>0.180402567360266</v>
      </c>
      <c r="AI476" s="17"/>
      <c r="AJ476" s="17">
        <v>0.119060431017858</v>
      </c>
      <c r="AK476" s="17">
        <v>0.25627537531549899</v>
      </c>
      <c r="AL476" s="17">
        <v>0.18157603191987801</v>
      </c>
      <c r="AM476" s="17">
        <v>0.207564940278958</v>
      </c>
      <c r="AN476" s="17">
        <v>0.15874398404736101</v>
      </c>
      <c r="AO476" s="17"/>
      <c r="AP476" s="17">
        <v>0.121792018545956</v>
      </c>
      <c r="AQ476" s="17">
        <v>0.236623510228508</v>
      </c>
      <c r="AR476" s="17">
        <v>0.19492873971092101</v>
      </c>
      <c r="AS476" s="17">
        <v>0.103677076320628</v>
      </c>
      <c r="AT476" s="17">
        <v>8.7436533957988602E-2</v>
      </c>
      <c r="AU476" s="17"/>
      <c r="AV476" s="17">
        <v>0.140020730904937</v>
      </c>
      <c r="AW476" s="17">
        <v>0.14824490425683801</v>
      </c>
      <c r="AX476" s="17">
        <v>0.191536379750359</v>
      </c>
      <c r="AY476" s="17">
        <v>0.208084230758671</v>
      </c>
      <c r="AZ476" s="17">
        <v>0.33537884623509101</v>
      </c>
    </row>
    <row r="477" spans="2:52">
      <c r="B477" t="s">
        <v>176</v>
      </c>
      <c r="C477" s="17">
        <v>0.31178400042380899</v>
      </c>
      <c r="D477" s="17">
        <v>0.31680564414385398</v>
      </c>
      <c r="E477" s="17">
        <v>0.30800485465974298</v>
      </c>
      <c r="F477" s="17"/>
      <c r="G477" s="17">
        <v>0.336465185573527</v>
      </c>
      <c r="H477" s="17">
        <v>0.31125923921625098</v>
      </c>
      <c r="I477" s="17">
        <v>0.33120448668160601</v>
      </c>
      <c r="J477" s="17">
        <v>0.33274459591643701</v>
      </c>
      <c r="K477" s="17">
        <v>0.237353293960652</v>
      </c>
      <c r="L477" s="17">
        <v>0.30998949612934101</v>
      </c>
      <c r="M477" s="17"/>
      <c r="N477" s="17">
        <v>0.32681334946039903</v>
      </c>
      <c r="O477" s="17">
        <v>0.32271885747790502</v>
      </c>
      <c r="P477" s="17">
        <v>0.324256208993775</v>
      </c>
      <c r="Q477" s="17">
        <v>0.27453876015855899</v>
      </c>
      <c r="R477" s="17"/>
      <c r="S477" s="17">
        <v>0.32448979116614202</v>
      </c>
      <c r="T477" s="17">
        <v>0.31005101177778099</v>
      </c>
      <c r="U477" s="17">
        <v>0.35836568178077599</v>
      </c>
      <c r="V477" s="17">
        <v>0.31850426486536998</v>
      </c>
      <c r="W477" s="17">
        <v>0.331676516763042</v>
      </c>
      <c r="X477" s="17">
        <v>0.31244534830383902</v>
      </c>
      <c r="Y477" s="17">
        <v>0.28298727973308002</v>
      </c>
      <c r="Z477" s="17">
        <v>0.31217048381614099</v>
      </c>
      <c r="AA477" s="17">
        <v>0.30604303332334198</v>
      </c>
      <c r="AB477" s="17">
        <v>0.295499867139907</v>
      </c>
      <c r="AC477" s="17">
        <v>0.29988557169128599</v>
      </c>
      <c r="AD477" s="17">
        <v>0.241921770356608</v>
      </c>
      <c r="AE477" s="17"/>
      <c r="AF477" s="17">
        <v>0.26660153406096498</v>
      </c>
      <c r="AG477" s="17">
        <v>0.37882312630165199</v>
      </c>
      <c r="AH477" s="17">
        <v>0.25489243937434602</v>
      </c>
      <c r="AI477" s="17"/>
      <c r="AJ477" s="17">
        <v>0.31036502770176499</v>
      </c>
      <c r="AK477" s="17">
        <v>0.35288094579901502</v>
      </c>
      <c r="AL477" s="17">
        <v>0.392669989893142</v>
      </c>
      <c r="AM477" s="17">
        <v>0.15938375898406101</v>
      </c>
      <c r="AN477" s="17">
        <v>0.22808455014472501</v>
      </c>
      <c r="AO477" s="17"/>
      <c r="AP477" s="17">
        <v>0.31886279419848401</v>
      </c>
      <c r="AQ477" s="17">
        <v>0.39694897559947201</v>
      </c>
      <c r="AR477" s="17">
        <v>0.335971792124729</v>
      </c>
      <c r="AS477" s="17">
        <v>0.22547156390724701</v>
      </c>
      <c r="AT477" s="17">
        <v>0.19929454839778901</v>
      </c>
      <c r="AU477" s="17"/>
      <c r="AV477" s="17">
        <v>0.28986304215188002</v>
      </c>
      <c r="AW477" s="17">
        <v>0.31569317149909798</v>
      </c>
      <c r="AX477" s="17">
        <v>0.32733560132975198</v>
      </c>
      <c r="AY477" s="17">
        <v>0.40462401952456101</v>
      </c>
      <c r="AZ477" s="17">
        <v>0.27911810823136601</v>
      </c>
    </row>
    <row r="478" spans="2:52">
      <c r="B478" t="s">
        <v>177</v>
      </c>
      <c r="C478" s="17">
        <v>0.25057020554201798</v>
      </c>
      <c r="D478" s="17">
        <v>0.25760648375830197</v>
      </c>
      <c r="E478" s="17">
        <v>0.24379535157670801</v>
      </c>
      <c r="F478" s="17"/>
      <c r="G478" s="17">
        <v>0.227479601648269</v>
      </c>
      <c r="H478" s="17">
        <v>0.22174957525409</v>
      </c>
      <c r="I478" s="17">
        <v>0.26656044502972998</v>
      </c>
      <c r="J478" s="17">
        <v>0.20988616376654601</v>
      </c>
      <c r="K478" s="17">
        <v>0.294295878226215</v>
      </c>
      <c r="L478" s="17">
        <v>0.28067041312393398</v>
      </c>
      <c r="M478" s="17"/>
      <c r="N478" s="17">
        <v>0.26703189199935701</v>
      </c>
      <c r="O478" s="17">
        <v>0.228129920472154</v>
      </c>
      <c r="P478" s="17">
        <v>0.27952317600177001</v>
      </c>
      <c r="Q478" s="17">
        <v>0.23345035357604399</v>
      </c>
      <c r="R478" s="17"/>
      <c r="S478" s="17">
        <v>0.21418985636563501</v>
      </c>
      <c r="T478" s="17">
        <v>0.25901208098641498</v>
      </c>
      <c r="U478" s="17">
        <v>0.214184360703392</v>
      </c>
      <c r="V478" s="17">
        <v>0.28322450214070699</v>
      </c>
      <c r="W478" s="17">
        <v>0.232314142056811</v>
      </c>
      <c r="X478" s="17">
        <v>0.253972771371544</v>
      </c>
      <c r="Y478" s="17">
        <v>0.302572844153779</v>
      </c>
      <c r="Z478" s="17">
        <v>0.212380969074108</v>
      </c>
      <c r="AA478" s="17">
        <v>0.26982137043158499</v>
      </c>
      <c r="AB478" s="17">
        <v>0.21126499169367299</v>
      </c>
      <c r="AC478" s="17">
        <v>0.249166250344275</v>
      </c>
      <c r="AD478" s="17">
        <v>0.34332635269335698</v>
      </c>
      <c r="AE478" s="17"/>
      <c r="AF478" s="17">
        <v>0.28209522832038098</v>
      </c>
      <c r="AG478" s="17">
        <v>0.24317618276644301</v>
      </c>
      <c r="AH478" s="17">
        <v>0.21826009555907699</v>
      </c>
      <c r="AI478" s="17"/>
      <c r="AJ478" s="17">
        <v>0.27603906403267697</v>
      </c>
      <c r="AK478" s="17">
        <v>0.23684322823008799</v>
      </c>
      <c r="AL478" s="17">
        <v>0.26085895128337899</v>
      </c>
      <c r="AM478" s="17">
        <v>0.189495715410226</v>
      </c>
      <c r="AN478" s="17">
        <v>0.23328941441323001</v>
      </c>
      <c r="AO478" s="17"/>
      <c r="AP478" s="17">
        <v>0.266666018771547</v>
      </c>
      <c r="AQ478" s="17">
        <v>0.22874021446675899</v>
      </c>
      <c r="AR478" s="17">
        <v>0.24637227958847099</v>
      </c>
      <c r="AS478" s="17">
        <v>0.27282413642019399</v>
      </c>
      <c r="AT478" s="17">
        <v>0.30512826513826802</v>
      </c>
      <c r="AU478" s="17"/>
      <c r="AV478" s="17">
        <v>0.26828549276352998</v>
      </c>
      <c r="AW478" s="17">
        <v>0.25825401723843699</v>
      </c>
      <c r="AX478" s="17">
        <v>0.24021741656343301</v>
      </c>
      <c r="AY478" s="17">
        <v>0.21650046549441301</v>
      </c>
      <c r="AZ478" s="17">
        <v>0.15186791706703801</v>
      </c>
    </row>
    <row r="479" spans="2:52">
      <c r="B479" t="s">
        <v>178</v>
      </c>
      <c r="C479" s="17">
        <v>0.115646030819173</v>
      </c>
      <c r="D479" s="17">
        <v>0.11374614510348099</v>
      </c>
      <c r="E479" s="17">
        <v>0.11732040093896701</v>
      </c>
      <c r="F479" s="17"/>
      <c r="G479" s="17">
        <v>0.12512199476250199</v>
      </c>
      <c r="H479" s="17">
        <v>9.5760337095981501E-2</v>
      </c>
      <c r="I479" s="17">
        <v>9.3650285591544202E-2</v>
      </c>
      <c r="J479" s="17">
        <v>0.131340321273655</v>
      </c>
      <c r="K479" s="17">
        <v>0.107818560074172</v>
      </c>
      <c r="L479" s="17">
        <v>0.132720437616939</v>
      </c>
      <c r="M479" s="17"/>
      <c r="N479" s="17">
        <v>0.111501628659116</v>
      </c>
      <c r="O479" s="17">
        <v>0.13159201556656699</v>
      </c>
      <c r="P479" s="17">
        <v>0.10333120969817</v>
      </c>
      <c r="Q479" s="17">
        <v>0.11434251141301199</v>
      </c>
      <c r="R479" s="17"/>
      <c r="S479" s="17">
        <v>0.11051139321793201</v>
      </c>
      <c r="T479" s="17">
        <v>0.108476096677791</v>
      </c>
      <c r="U479" s="17">
        <v>0.13841989309317601</v>
      </c>
      <c r="V479" s="17">
        <v>9.8653974206789299E-2</v>
      </c>
      <c r="W479" s="17">
        <v>0.12056313980349501</v>
      </c>
      <c r="X479" s="17">
        <v>0.12474940655707201</v>
      </c>
      <c r="Y479" s="17">
        <v>9.5415071219997302E-2</v>
      </c>
      <c r="Z479" s="17">
        <v>0.15454576203004899</v>
      </c>
      <c r="AA479" s="17">
        <v>0.115472679814679</v>
      </c>
      <c r="AB479" s="17">
        <v>0.15176611869045301</v>
      </c>
      <c r="AC479" s="17">
        <v>7.9729082744375498E-2</v>
      </c>
      <c r="AD479" s="17">
        <v>9.8536797511486501E-2</v>
      </c>
      <c r="AE479" s="17"/>
      <c r="AF479" s="17">
        <v>0.14409324834819001</v>
      </c>
      <c r="AG479" s="17">
        <v>9.7346243238636707E-2</v>
      </c>
      <c r="AH479" s="17">
        <v>9.3218775520798505E-2</v>
      </c>
      <c r="AI479" s="17"/>
      <c r="AJ479" s="17">
        <v>0.14645636357719</v>
      </c>
      <c r="AK479" s="17">
        <v>8.01928355707099E-2</v>
      </c>
      <c r="AL479" s="17">
        <v>0.10671498490292999</v>
      </c>
      <c r="AM479" s="17">
        <v>6.3029064110996194E-2</v>
      </c>
      <c r="AN479" s="17">
        <v>0.11010756242120801</v>
      </c>
      <c r="AO479" s="17"/>
      <c r="AP479" s="17">
        <v>0.161371432755189</v>
      </c>
      <c r="AQ479" s="17">
        <v>7.8630631596425998E-2</v>
      </c>
      <c r="AR479" s="17">
        <v>0.125364726491596</v>
      </c>
      <c r="AS479" s="17">
        <v>0.15566498519344801</v>
      </c>
      <c r="AT479" s="17">
        <v>0.113109454013241</v>
      </c>
      <c r="AU479" s="17"/>
      <c r="AV479" s="17">
        <v>0.13638070281851</v>
      </c>
      <c r="AW479" s="17">
        <v>9.1199988234843293E-2</v>
      </c>
      <c r="AX479" s="17">
        <v>0.13010319532837999</v>
      </c>
      <c r="AY479" s="17">
        <v>5.9279853771537598E-2</v>
      </c>
      <c r="AZ479" s="17">
        <v>0.114480197989027</v>
      </c>
    </row>
    <row r="480" spans="2:52">
      <c r="B480" t="s">
        <v>179</v>
      </c>
      <c r="C480" s="17">
        <v>5.6271766671726897E-2</v>
      </c>
      <c r="D480" s="17">
        <v>5.0448963906303698E-2</v>
      </c>
      <c r="E480" s="17">
        <v>6.2157065609691503E-2</v>
      </c>
      <c r="F480" s="17"/>
      <c r="G480" s="17">
        <v>4.0405742326218803E-2</v>
      </c>
      <c r="H480" s="17">
        <v>4.6962083980988403E-2</v>
      </c>
      <c r="I480" s="17">
        <v>6.6339730024643606E-2</v>
      </c>
      <c r="J480" s="17">
        <v>6.0243349055568302E-2</v>
      </c>
      <c r="K480" s="17">
        <v>6.1697310623752499E-2</v>
      </c>
      <c r="L480" s="17">
        <v>5.9239982576364002E-2</v>
      </c>
      <c r="M480" s="17"/>
      <c r="N480" s="17">
        <v>2.9719211895442101E-2</v>
      </c>
      <c r="O480" s="17">
        <v>6.2495477467993603E-2</v>
      </c>
      <c r="P480" s="17">
        <v>6.9581412080585797E-2</v>
      </c>
      <c r="Q480" s="17">
        <v>6.6751535247230903E-2</v>
      </c>
      <c r="R480" s="17"/>
      <c r="S480" s="17">
        <v>2.8484561618823699E-2</v>
      </c>
      <c r="T480" s="17">
        <v>6.99720945899584E-2</v>
      </c>
      <c r="U480" s="17">
        <v>6.7667805324597693E-2</v>
      </c>
      <c r="V480" s="17">
        <v>5.9540543229787697E-2</v>
      </c>
      <c r="W480" s="17">
        <v>8.0587102826165102E-2</v>
      </c>
      <c r="X480" s="17">
        <v>3.4988218427580299E-2</v>
      </c>
      <c r="Y480" s="17">
        <v>5.4673091382138501E-2</v>
      </c>
      <c r="Z480" s="17">
        <v>4.8558940452401597E-2</v>
      </c>
      <c r="AA480" s="17">
        <v>5.1461336777062702E-2</v>
      </c>
      <c r="AB480" s="17">
        <v>3.1027865115416501E-2</v>
      </c>
      <c r="AC480" s="17">
        <v>0.109721526446453</v>
      </c>
      <c r="AD480" s="17">
        <v>8.0901337267607995E-2</v>
      </c>
      <c r="AE480" s="17"/>
      <c r="AF480" s="17">
        <v>7.64049041291327E-2</v>
      </c>
      <c r="AG480" s="17">
        <v>3.4502646098075102E-2</v>
      </c>
      <c r="AH480" s="17">
        <v>7.3509767037437196E-2</v>
      </c>
      <c r="AI480" s="17"/>
      <c r="AJ480" s="17">
        <v>6.6316110244339699E-2</v>
      </c>
      <c r="AK480" s="17">
        <v>3.19107631686322E-2</v>
      </c>
      <c r="AL480" s="17">
        <v>5.5928391822984598E-3</v>
      </c>
      <c r="AM480" s="17">
        <v>0.15927907373792</v>
      </c>
      <c r="AN480" s="17">
        <v>7.8025570472615505E-2</v>
      </c>
      <c r="AO480" s="17"/>
      <c r="AP480" s="17">
        <v>6.7399366314968706E-2</v>
      </c>
      <c r="AQ480" s="17">
        <v>2.0679803722631802E-2</v>
      </c>
      <c r="AR480" s="17">
        <v>2.5884278327380099E-2</v>
      </c>
      <c r="AS480" s="17">
        <v>0.131416380281664</v>
      </c>
      <c r="AT480" s="17">
        <v>3.9219618989144299E-2</v>
      </c>
      <c r="AU480" s="17"/>
      <c r="AV480" s="17">
        <v>6.3802086379258494E-2</v>
      </c>
      <c r="AW480" s="17">
        <v>6.4403455283112102E-2</v>
      </c>
      <c r="AX480" s="17">
        <v>4.4085577787622302E-2</v>
      </c>
      <c r="AY480" s="17">
        <v>3.7355085154309998E-2</v>
      </c>
      <c r="AZ480" s="17">
        <v>2.1582655846648799E-2</v>
      </c>
    </row>
    <row r="481" spans="2:52">
      <c r="B481" t="s">
        <v>107</v>
      </c>
      <c r="C481" s="17">
        <v>9.5838648772976001E-2</v>
      </c>
      <c r="D481" s="17">
        <v>6.7045314432786607E-2</v>
      </c>
      <c r="E481" s="17">
        <v>0.121745724827832</v>
      </c>
      <c r="F481" s="17"/>
      <c r="G481" s="17">
        <v>5.5629300719684603E-2</v>
      </c>
      <c r="H481" s="17">
        <v>0.111490921409304</v>
      </c>
      <c r="I481" s="17">
        <v>0.100313871476709</v>
      </c>
      <c r="J481" s="17">
        <v>0.113688936563912</v>
      </c>
      <c r="K481" s="17">
        <v>8.8974894918432607E-2</v>
      </c>
      <c r="L481" s="17">
        <v>9.6004893364137894E-2</v>
      </c>
      <c r="M481" s="17"/>
      <c r="N481" s="17">
        <v>8.3245959171301898E-2</v>
      </c>
      <c r="O481" s="17">
        <v>0.101569222566964</v>
      </c>
      <c r="P481" s="17">
        <v>7.5799279276592899E-2</v>
      </c>
      <c r="Q481" s="17">
        <v>0.11878947888418701</v>
      </c>
      <c r="R481" s="17"/>
      <c r="S481" s="17">
        <v>9.5038061803259105E-2</v>
      </c>
      <c r="T481" s="17">
        <v>9.5708160298611095E-2</v>
      </c>
      <c r="U481" s="17">
        <v>8.0392895244020601E-2</v>
      </c>
      <c r="V481" s="17">
        <v>9.4572134440229397E-2</v>
      </c>
      <c r="W481" s="17">
        <v>0.10380352541686801</v>
      </c>
      <c r="X481" s="17">
        <v>0.111786080756603</v>
      </c>
      <c r="Y481" s="17">
        <v>0.118587971223548</v>
      </c>
      <c r="Z481" s="17">
        <v>9.0992098759330398E-2</v>
      </c>
      <c r="AA481" s="17">
        <v>8.5423644563283802E-2</v>
      </c>
      <c r="AB481" s="17">
        <v>0.12503509642378099</v>
      </c>
      <c r="AC481" s="17">
        <v>6.7487748527952002E-2</v>
      </c>
      <c r="AD481" s="17">
        <v>4.70470249793732E-2</v>
      </c>
      <c r="AE481" s="17"/>
      <c r="AF481" s="17">
        <v>8.2149214797166206E-2</v>
      </c>
      <c r="AG481" s="17">
        <v>6.9906819205311194E-2</v>
      </c>
      <c r="AH481" s="17">
        <v>0.17971635514807499</v>
      </c>
      <c r="AI481" s="17"/>
      <c r="AJ481" s="17">
        <v>8.1763003426170405E-2</v>
      </c>
      <c r="AK481" s="17">
        <v>4.1896851916056299E-2</v>
      </c>
      <c r="AL481" s="17">
        <v>5.2587202818373001E-2</v>
      </c>
      <c r="AM481" s="17">
        <v>0.221247447477839</v>
      </c>
      <c r="AN481" s="17">
        <v>0.19174891850086001</v>
      </c>
      <c r="AO481" s="17"/>
      <c r="AP481" s="17">
        <v>6.3908369413855706E-2</v>
      </c>
      <c r="AQ481" s="17">
        <v>3.8376864386203302E-2</v>
      </c>
      <c r="AR481" s="17">
        <v>7.1478183756902194E-2</v>
      </c>
      <c r="AS481" s="17">
        <v>0.110945857876819</v>
      </c>
      <c r="AT481" s="17">
        <v>0.25581157950356898</v>
      </c>
      <c r="AU481" s="17"/>
      <c r="AV481" s="17">
        <v>0.10164794498188499</v>
      </c>
      <c r="AW481" s="17">
        <v>0.122204463487671</v>
      </c>
      <c r="AX481" s="17">
        <v>6.6721829240454306E-2</v>
      </c>
      <c r="AY481" s="17">
        <v>7.4156345296507997E-2</v>
      </c>
      <c r="AZ481" s="17">
        <v>9.7572274630828501E-2</v>
      </c>
    </row>
    <row r="482" spans="2:52">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2:52">
      <c r="B483" s="6" t="s">
        <v>182</v>
      </c>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2:52">
      <c r="B484" s="24" t="s">
        <v>16</v>
      </c>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2:52">
      <c r="B485" t="s">
        <v>175</v>
      </c>
      <c r="C485" s="17">
        <v>0.107455407141829</v>
      </c>
      <c r="D485" s="17">
        <v>0.12771974503074801</v>
      </c>
      <c r="E485" s="17">
        <v>8.8103246405750901E-2</v>
      </c>
      <c r="F485" s="17"/>
      <c r="G485" s="17">
        <v>0.149578559673027</v>
      </c>
      <c r="H485" s="17">
        <v>0.15646277124607799</v>
      </c>
      <c r="I485" s="17">
        <v>9.2779038880992801E-2</v>
      </c>
      <c r="J485" s="17">
        <v>0.113501671948617</v>
      </c>
      <c r="K485" s="17">
        <v>9.1765501152498499E-2</v>
      </c>
      <c r="L485" s="17">
        <v>6.0543217652127203E-2</v>
      </c>
      <c r="M485" s="17"/>
      <c r="N485" s="17">
        <v>0.117864636065066</v>
      </c>
      <c r="O485" s="17">
        <v>9.3278126402100203E-2</v>
      </c>
      <c r="P485" s="17">
        <v>0.117958208384372</v>
      </c>
      <c r="Q485" s="17">
        <v>0.102061458870789</v>
      </c>
      <c r="R485" s="17"/>
      <c r="S485" s="17">
        <v>0.168052296968841</v>
      </c>
      <c r="T485" s="17">
        <v>9.50314903390269E-2</v>
      </c>
      <c r="U485" s="17">
        <v>7.9777513481605195E-2</v>
      </c>
      <c r="V485" s="17">
        <v>8.7592442591757302E-2</v>
      </c>
      <c r="W485" s="17">
        <v>9.0559723328305794E-2</v>
      </c>
      <c r="X485" s="17">
        <v>0.13680026324640501</v>
      </c>
      <c r="Y485" s="17">
        <v>6.8697470326693502E-2</v>
      </c>
      <c r="Z485" s="17">
        <v>0.101548588720587</v>
      </c>
      <c r="AA485" s="17">
        <v>0.110098866108996</v>
      </c>
      <c r="AB485" s="17">
        <v>0.143146551552223</v>
      </c>
      <c r="AC485" s="17">
        <v>5.6111710691352401E-2</v>
      </c>
      <c r="AD485" s="17">
        <v>7.8051362605732602E-2</v>
      </c>
      <c r="AE485" s="17"/>
      <c r="AF485" s="17">
        <v>0.100998237012544</v>
      </c>
      <c r="AG485" s="17">
        <v>0.121452337454026</v>
      </c>
      <c r="AH485" s="17">
        <v>9.7751946408633203E-2</v>
      </c>
      <c r="AI485" s="17"/>
      <c r="AJ485" s="17">
        <v>9.6873564571111598E-2</v>
      </c>
      <c r="AK485" s="17">
        <v>0.15213360149587199</v>
      </c>
      <c r="AL485" s="17">
        <v>0.118690909288469</v>
      </c>
      <c r="AM485" s="17">
        <v>0.17130369011082699</v>
      </c>
      <c r="AN485" s="17">
        <v>8.7363929638255303E-2</v>
      </c>
      <c r="AO485" s="17"/>
      <c r="AP485" s="17">
        <v>0.10849966289400199</v>
      </c>
      <c r="AQ485" s="17">
        <v>0.145013673173577</v>
      </c>
      <c r="AR485" s="17">
        <v>0.13487435668307701</v>
      </c>
      <c r="AS485" s="17">
        <v>5.6588712479859603E-2</v>
      </c>
      <c r="AT485" s="17">
        <v>4.9204012944736503E-2</v>
      </c>
      <c r="AU485" s="17"/>
      <c r="AV485" s="17">
        <v>0.107342297858535</v>
      </c>
      <c r="AW485" s="17">
        <v>6.3924913301168299E-2</v>
      </c>
      <c r="AX485" s="17">
        <v>0.132429625317215</v>
      </c>
      <c r="AY485" s="17">
        <v>0.14557338064443601</v>
      </c>
      <c r="AZ485" s="17">
        <v>0.25061399987965199</v>
      </c>
    </row>
    <row r="486" spans="2:52">
      <c r="B486" t="s">
        <v>176</v>
      </c>
      <c r="C486" s="17">
        <v>0.27060597946630699</v>
      </c>
      <c r="D486" s="17">
        <v>0.29737907987425999</v>
      </c>
      <c r="E486" s="17">
        <v>0.24703217301434099</v>
      </c>
      <c r="F486" s="17"/>
      <c r="G486" s="17">
        <v>0.29684757529700101</v>
      </c>
      <c r="H486" s="17">
        <v>0.32529605905784498</v>
      </c>
      <c r="I486" s="17">
        <v>0.30404612958574401</v>
      </c>
      <c r="J486" s="17">
        <v>0.25869653355872901</v>
      </c>
      <c r="K486" s="17">
        <v>0.23895655768685001</v>
      </c>
      <c r="L486" s="17">
        <v>0.21770631543824701</v>
      </c>
      <c r="M486" s="17"/>
      <c r="N486" s="17">
        <v>0.270150137257334</v>
      </c>
      <c r="O486" s="17">
        <v>0.27177555464272302</v>
      </c>
      <c r="P486" s="17">
        <v>0.27992929146397699</v>
      </c>
      <c r="Q486" s="17">
        <v>0.26269244158585903</v>
      </c>
      <c r="R486" s="17"/>
      <c r="S486" s="17">
        <v>0.29792673896358302</v>
      </c>
      <c r="T486" s="17">
        <v>0.25666730983498398</v>
      </c>
      <c r="U486" s="17">
        <v>0.23187250616171701</v>
      </c>
      <c r="V486" s="17">
        <v>0.25330513543644201</v>
      </c>
      <c r="W486" s="17">
        <v>0.26685972898143501</v>
      </c>
      <c r="X486" s="17">
        <v>0.262323761474692</v>
      </c>
      <c r="Y486" s="17">
        <v>0.22360471265015799</v>
      </c>
      <c r="Z486" s="17">
        <v>0.36134768011818003</v>
      </c>
      <c r="AA486" s="17">
        <v>0.32094895829423098</v>
      </c>
      <c r="AB486" s="17">
        <v>0.26308222862382502</v>
      </c>
      <c r="AC486" s="17">
        <v>0.31503662082371697</v>
      </c>
      <c r="AD486" s="17">
        <v>0.17694967488164301</v>
      </c>
      <c r="AE486" s="17"/>
      <c r="AF486" s="17">
        <v>0.19950141235343999</v>
      </c>
      <c r="AG486" s="17">
        <v>0.32428376158934602</v>
      </c>
      <c r="AH486" s="17">
        <v>0.263296437560821</v>
      </c>
      <c r="AI486" s="17"/>
      <c r="AJ486" s="17">
        <v>0.20143952444955299</v>
      </c>
      <c r="AK486" s="17">
        <v>0.37550616524721298</v>
      </c>
      <c r="AL486" s="17">
        <v>0.26290808976195101</v>
      </c>
      <c r="AM486" s="17">
        <v>0.15878211653655</v>
      </c>
      <c r="AN486" s="17">
        <v>0.23597085314451199</v>
      </c>
      <c r="AO486" s="17"/>
      <c r="AP486" s="17">
        <v>0.204450608624203</v>
      </c>
      <c r="AQ486" s="17">
        <v>0.37782687012281102</v>
      </c>
      <c r="AR486" s="17">
        <v>0.27286144099925203</v>
      </c>
      <c r="AS486" s="17">
        <v>0.20566733859415501</v>
      </c>
      <c r="AT486" s="17">
        <v>0.15622367031037801</v>
      </c>
      <c r="AU486" s="17"/>
      <c r="AV486" s="17">
        <v>0.26715220546346602</v>
      </c>
      <c r="AW486" s="17">
        <v>0.265997309300258</v>
      </c>
      <c r="AX486" s="17">
        <v>0.27672962972459603</v>
      </c>
      <c r="AY486" s="17">
        <v>0.33798844522146498</v>
      </c>
      <c r="AZ486" s="17">
        <v>0.248879390315106</v>
      </c>
    </row>
    <row r="487" spans="2:52">
      <c r="B487" t="s">
        <v>177</v>
      </c>
      <c r="C487" s="17">
        <v>0.31117573268057702</v>
      </c>
      <c r="D487" s="17">
        <v>0.30095901570268002</v>
      </c>
      <c r="E487" s="17">
        <v>0.32098302603116302</v>
      </c>
      <c r="F487" s="17"/>
      <c r="G487" s="17">
        <v>0.33163862278227402</v>
      </c>
      <c r="H487" s="17">
        <v>0.23811678471318501</v>
      </c>
      <c r="I487" s="17">
        <v>0.32060523092057303</v>
      </c>
      <c r="J487" s="17">
        <v>0.29909542099122699</v>
      </c>
      <c r="K487" s="17">
        <v>0.32444256819504003</v>
      </c>
      <c r="L487" s="17">
        <v>0.34689626678381802</v>
      </c>
      <c r="M487" s="17"/>
      <c r="N487" s="17">
        <v>0.32657075596355301</v>
      </c>
      <c r="O487" s="17">
        <v>0.30397017929129699</v>
      </c>
      <c r="P487" s="17">
        <v>0.31525915257903298</v>
      </c>
      <c r="Q487" s="17">
        <v>0.29839193320903601</v>
      </c>
      <c r="R487" s="17"/>
      <c r="S487" s="17">
        <v>0.28324723277003999</v>
      </c>
      <c r="T487" s="17">
        <v>0.31694842932622402</v>
      </c>
      <c r="U487" s="17">
        <v>0.32340379621473803</v>
      </c>
      <c r="V487" s="17">
        <v>0.28994040784778902</v>
      </c>
      <c r="W487" s="17">
        <v>0.32461411316658401</v>
      </c>
      <c r="X487" s="17">
        <v>0.29780235380980202</v>
      </c>
      <c r="Y487" s="17">
        <v>0.37923937126843299</v>
      </c>
      <c r="Z487" s="17">
        <v>0.25830013408441399</v>
      </c>
      <c r="AA487" s="17">
        <v>0.26780753110691802</v>
      </c>
      <c r="AB487" s="17">
        <v>0.30961761774060098</v>
      </c>
      <c r="AC487" s="17">
        <v>0.34930656336978</v>
      </c>
      <c r="AD487" s="17">
        <v>0.41666466733674701</v>
      </c>
      <c r="AE487" s="17"/>
      <c r="AF487" s="17">
        <v>0.330530648999809</v>
      </c>
      <c r="AG487" s="17">
        <v>0.314318966598998</v>
      </c>
      <c r="AH487" s="17">
        <v>0.238765008215028</v>
      </c>
      <c r="AI487" s="17"/>
      <c r="AJ487" s="17">
        <v>0.32194205879566001</v>
      </c>
      <c r="AK487" s="17">
        <v>0.28091172156974098</v>
      </c>
      <c r="AL487" s="17">
        <v>0.38494301150475901</v>
      </c>
      <c r="AM487" s="17">
        <v>0.232773446118898</v>
      </c>
      <c r="AN487" s="17">
        <v>0.26553643674097099</v>
      </c>
      <c r="AO487" s="17"/>
      <c r="AP487" s="17">
        <v>0.30607424508956199</v>
      </c>
      <c r="AQ487" s="17">
        <v>0.31565123051730898</v>
      </c>
      <c r="AR487" s="17">
        <v>0.34452168948266298</v>
      </c>
      <c r="AS487" s="17">
        <v>0.34913875291966301</v>
      </c>
      <c r="AT487" s="17">
        <v>0.28839778314262099</v>
      </c>
      <c r="AU487" s="17"/>
      <c r="AV487" s="17">
        <v>0.30772328375612701</v>
      </c>
      <c r="AW487" s="17">
        <v>0.33244315506031702</v>
      </c>
      <c r="AX487" s="17">
        <v>0.30857292596571301</v>
      </c>
      <c r="AY487" s="17">
        <v>0.31145076162872198</v>
      </c>
      <c r="AZ487" s="17">
        <v>0.124019015428636</v>
      </c>
    </row>
    <row r="488" spans="2:52">
      <c r="B488" t="s">
        <v>178</v>
      </c>
      <c r="C488" s="17">
        <v>0.14398175187899201</v>
      </c>
      <c r="D488" s="17">
        <v>0.14736838220034701</v>
      </c>
      <c r="E488" s="17">
        <v>0.13991610014274999</v>
      </c>
      <c r="F488" s="17"/>
      <c r="G488" s="17">
        <v>0.12652543657599399</v>
      </c>
      <c r="H488" s="17">
        <v>0.13319155193326401</v>
      </c>
      <c r="I488" s="17">
        <v>0.104962149916075</v>
      </c>
      <c r="J488" s="17">
        <v>0.13153391157418701</v>
      </c>
      <c r="K488" s="17">
        <v>0.188640325215473</v>
      </c>
      <c r="L488" s="17">
        <v>0.17483718403536899</v>
      </c>
      <c r="M488" s="17"/>
      <c r="N488" s="17">
        <v>0.152923648288082</v>
      </c>
      <c r="O488" s="17">
        <v>0.141718179255055</v>
      </c>
      <c r="P488" s="17">
        <v>0.15281626114334401</v>
      </c>
      <c r="Q488" s="17">
        <v>0.130903825670666</v>
      </c>
      <c r="R488" s="17"/>
      <c r="S488" s="17">
        <v>0.121244034037919</v>
      </c>
      <c r="T488" s="17">
        <v>0.150237389434875</v>
      </c>
      <c r="U488" s="17">
        <v>0.18229782026903499</v>
      </c>
      <c r="V488" s="17">
        <v>0.17540606501658401</v>
      </c>
      <c r="W488" s="17">
        <v>0.117013188273468</v>
      </c>
      <c r="X488" s="17">
        <v>0.12613597906552901</v>
      </c>
      <c r="Y488" s="17">
        <v>0.134809932461016</v>
      </c>
      <c r="Z488" s="17">
        <v>0.15170559950667301</v>
      </c>
      <c r="AA488" s="17">
        <v>0.15496135367450201</v>
      </c>
      <c r="AB488" s="17">
        <v>0.14541185415166599</v>
      </c>
      <c r="AC488" s="17">
        <v>0.12896002954036301</v>
      </c>
      <c r="AD488" s="17">
        <v>0.13566634879064601</v>
      </c>
      <c r="AE488" s="17"/>
      <c r="AF488" s="17">
        <v>0.19234688987330201</v>
      </c>
      <c r="AG488" s="17">
        <v>0.11383018235127</v>
      </c>
      <c r="AH488" s="17">
        <v>0.136035859617298</v>
      </c>
      <c r="AI488" s="17"/>
      <c r="AJ488" s="17">
        <v>0.205805165681515</v>
      </c>
      <c r="AK488" s="17">
        <v>9.7549407980457706E-2</v>
      </c>
      <c r="AL488" s="17">
        <v>0.13926586444070099</v>
      </c>
      <c r="AM488" s="17">
        <v>0.140144963741342</v>
      </c>
      <c r="AN488" s="17">
        <v>0.12931781493201999</v>
      </c>
      <c r="AO488" s="17"/>
      <c r="AP488" s="17">
        <v>0.21900336090196901</v>
      </c>
      <c r="AQ488" s="17">
        <v>8.8067256907460506E-2</v>
      </c>
      <c r="AR488" s="17">
        <v>0.128981964237324</v>
      </c>
      <c r="AS488" s="17">
        <v>0.182698754689399</v>
      </c>
      <c r="AT488" s="17">
        <v>0.15957133399805501</v>
      </c>
      <c r="AU488" s="17"/>
      <c r="AV488" s="17">
        <v>0.13836614004366901</v>
      </c>
      <c r="AW488" s="17">
        <v>0.150284234720965</v>
      </c>
      <c r="AX488" s="17">
        <v>0.138840520357363</v>
      </c>
      <c r="AY488" s="17">
        <v>0.100816671000305</v>
      </c>
      <c r="AZ488" s="17">
        <v>0.19228352108875801</v>
      </c>
    </row>
    <row r="489" spans="2:52">
      <c r="B489" t="s">
        <v>179</v>
      </c>
      <c r="C489" s="17">
        <v>4.2177302322693497E-2</v>
      </c>
      <c r="D489" s="17">
        <v>4.0833545385697299E-2</v>
      </c>
      <c r="E489" s="17">
        <v>4.3727757172134299E-2</v>
      </c>
      <c r="F489" s="17"/>
      <c r="G489" s="17">
        <v>1.6796742169535001E-2</v>
      </c>
      <c r="H489" s="17">
        <v>3.40543457425369E-2</v>
      </c>
      <c r="I489" s="17">
        <v>5.4234033503700499E-2</v>
      </c>
      <c r="J489" s="17">
        <v>3.4262758110194802E-2</v>
      </c>
      <c r="K489" s="17">
        <v>5.2746873780607099E-2</v>
      </c>
      <c r="L489" s="17">
        <v>5.5082215616983399E-2</v>
      </c>
      <c r="M489" s="17"/>
      <c r="N489" s="17">
        <v>2.4116645494866501E-2</v>
      </c>
      <c r="O489" s="17">
        <v>6.0992802670590998E-2</v>
      </c>
      <c r="P489" s="17">
        <v>3.6249878427565101E-2</v>
      </c>
      <c r="Q489" s="17">
        <v>4.6292561994714897E-2</v>
      </c>
      <c r="R489" s="17"/>
      <c r="S489" s="17">
        <v>1.6582654910071298E-2</v>
      </c>
      <c r="T489" s="17">
        <v>4.2052435357058403E-2</v>
      </c>
      <c r="U489" s="17">
        <v>4.6964527039566301E-2</v>
      </c>
      <c r="V489" s="17">
        <v>5.0518145317518602E-2</v>
      </c>
      <c r="W489" s="17">
        <v>7.3212108108461002E-2</v>
      </c>
      <c r="X489" s="17">
        <v>4.7647977843445898E-2</v>
      </c>
      <c r="Y489" s="17">
        <v>5.8654533417540497E-2</v>
      </c>
      <c r="Z489" s="17">
        <v>2.5331014964607799E-2</v>
      </c>
      <c r="AA489" s="17">
        <v>4.1603525518680601E-2</v>
      </c>
      <c r="AB489" s="17">
        <v>2.16276807183041E-2</v>
      </c>
      <c r="AC489" s="17">
        <v>3.3135129865112897E-2</v>
      </c>
      <c r="AD489" s="17">
        <v>7.8539082906289998E-2</v>
      </c>
      <c r="AE489" s="17"/>
      <c r="AF489" s="17">
        <v>6.4608703927596101E-2</v>
      </c>
      <c r="AG489" s="17">
        <v>2.48140601409324E-2</v>
      </c>
      <c r="AH489" s="17">
        <v>4.80927483247785E-2</v>
      </c>
      <c r="AI489" s="17"/>
      <c r="AJ489" s="17">
        <v>6.18818762718399E-2</v>
      </c>
      <c r="AK489" s="17">
        <v>3.04077239047124E-2</v>
      </c>
      <c r="AL489" s="17">
        <v>0</v>
      </c>
      <c r="AM489" s="17">
        <v>0</v>
      </c>
      <c r="AN489" s="17">
        <v>4.6455083740355702E-2</v>
      </c>
      <c r="AO489" s="17"/>
      <c r="AP489" s="17">
        <v>8.3711508424957906E-2</v>
      </c>
      <c r="AQ489" s="17">
        <v>1.4022727414874901E-2</v>
      </c>
      <c r="AR489" s="17">
        <v>1.16505430216349E-2</v>
      </c>
      <c r="AS489" s="17">
        <v>7.6165149753012598E-2</v>
      </c>
      <c r="AT489" s="17">
        <v>1.57355191170192E-2</v>
      </c>
      <c r="AU489" s="17"/>
      <c r="AV489" s="17">
        <v>3.9273974140468501E-2</v>
      </c>
      <c r="AW489" s="17">
        <v>5.38093917380831E-2</v>
      </c>
      <c r="AX489" s="17">
        <v>3.55024810862394E-2</v>
      </c>
      <c r="AY489" s="17">
        <v>2.0378889721888799E-2</v>
      </c>
      <c r="AZ489" s="17">
        <v>2.1582655846648799E-2</v>
      </c>
    </row>
    <row r="490" spans="2:52">
      <c r="B490" t="s">
        <v>107</v>
      </c>
      <c r="C490" s="17">
        <v>0.124603826509602</v>
      </c>
      <c r="D490" s="17">
        <v>8.5740231806267997E-2</v>
      </c>
      <c r="E490" s="17">
        <v>0.160237697233861</v>
      </c>
      <c r="F490" s="17"/>
      <c r="G490" s="17">
        <v>7.8613063502168595E-2</v>
      </c>
      <c r="H490" s="17">
        <v>0.112878487307091</v>
      </c>
      <c r="I490" s="17">
        <v>0.123373417192914</v>
      </c>
      <c r="J490" s="17">
        <v>0.162909703817045</v>
      </c>
      <c r="K490" s="17">
        <v>0.103448173969532</v>
      </c>
      <c r="L490" s="17">
        <v>0.144934800473456</v>
      </c>
      <c r="M490" s="17"/>
      <c r="N490" s="17">
        <v>0.10837417693109801</v>
      </c>
      <c r="O490" s="17">
        <v>0.12826515773823299</v>
      </c>
      <c r="P490" s="17">
        <v>9.7787208001708398E-2</v>
      </c>
      <c r="Q490" s="17">
        <v>0.15965777866893499</v>
      </c>
      <c r="R490" s="17"/>
      <c r="S490" s="17">
        <v>0.112947042349546</v>
      </c>
      <c r="T490" s="17">
        <v>0.13906294570783201</v>
      </c>
      <c r="U490" s="17">
        <v>0.13568383683333801</v>
      </c>
      <c r="V490" s="17">
        <v>0.14323780378991</v>
      </c>
      <c r="W490" s="17">
        <v>0.12774113814174601</v>
      </c>
      <c r="X490" s="17">
        <v>0.129289664560126</v>
      </c>
      <c r="Y490" s="17">
        <v>0.13499397987615899</v>
      </c>
      <c r="Z490" s="17">
        <v>0.101766982605538</v>
      </c>
      <c r="AA490" s="17">
        <v>0.104579765296673</v>
      </c>
      <c r="AB490" s="17">
        <v>0.117114067213381</v>
      </c>
      <c r="AC490" s="17">
        <v>0.117449945709675</v>
      </c>
      <c r="AD490" s="17">
        <v>0.114128863478941</v>
      </c>
      <c r="AE490" s="17"/>
      <c r="AF490" s="17">
        <v>0.11201410783330799</v>
      </c>
      <c r="AG490" s="17">
        <v>0.101300691865429</v>
      </c>
      <c r="AH490" s="17">
        <v>0.21605799987344201</v>
      </c>
      <c r="AI490" s="17"/>
      <c r="AJ490" s="17">
        <v>0.11205781023032101</v>
      </c>
      <c r="AK490" s="17">
        <v>6.3491379802002507E-2</v>
      </c>
      <c r="AL490" s="17">
        <v>9.41921250041199E-2</v>
      </c>
      <c r="AM490" s="17">
        <v>0.29699578349238298</v>
      </c>
      <c r="AN490" s="17">
        <v>0.235355881803886</v>
      </c>
      <c r="AO490" s="17"/>
      <c r="AP490" s="17">
        <v>7.8260614065306905E-2</v>
      </c>
      <c r="AQ490" s="17">
        <v>5.9418241863966999E-2</v>
      </c>
      <c r="AR490" s="17">
        <v>0.10711000557604999</v>
      </c>
      <c r="AS490" s="17">
        <v>0.12974129156391201</v>
      </c>
      <c r="AT490" s="17">
        <v>0.33086768048719101</v>
      </c>
      <c r="AU490" s="17"/>
      <c r="AV490" s="17">
        <v>0.14014209873773401</v>
      </c>
      <c r="AW490" s="17">
        <v>0.13354099587920901</v>
      </c>
      <c r="AX490" s="17">
        <v>0.10792481754887399</v>
      </c>
      <c r="AY490" s="17">
        <v>8.3791851783183102E-2</v>
      </c>
      <c r="AZ490" s="17">
        <v>0.16262141744120001</v>
      </c>
    </row>
    <row r="491" spans="2:52">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2:52">
      <c r="B492" s="6" t="s">
        <v>183</v>
      </c>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2:52">
      <c r="B493" s="24" t="s">
        <v>16</v>
      </c>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2:52">
      <c r="B494" t="s">
        <v>175</v>
      </c>
      <c r="C494" s="17">
        <v>0.142987424281802</v>
      </c>
      <c r="D494" s="17">
        <v>0.15361936544775101</v>
      </c>
      <c r="E494" s="17">
        <v>0.133859967103926</v>
      </c>
      <c r="F494" s="17"/>
      <c r="G494" s="17">
        <v>0.19321482514764199</v>
      </c>
      <c r="H494" s="17">
        <v>0.18257412915582699</v>
      </c>
      <c r="I494" s="17">
        <v>0.16468547225491201</v>
      </c>
      <c r="J494" s="17">
        <v>0.113475753776379</v>
      </c>
      <c r="K494" s="17">
        <v>0.13208878675712099</v>
      </c>
      <c r="L494" s="17">
        <v>9.6534228721901094E-2</v>
      </c>
      <c r="M494" s="17"/>
      <c r="N494" s="17">
        <v>0.13465731044770399</v>
      </c>
      <c r="O494" s="17">
        <v>0.140782590251748</v>
      </c>
      <c r="P494" s="17">
        <v>0.15631972118123599</v>
      </c>
      <c r="Q494" s="17">
        <v>0.14049121754742899</v>
      </c>
      <c r="R494" s="17"/>
      <c r="S494" s="17">
        <v>0.20781691771131</v>
      </c>
      <c r="T494" s="17">
        <v>0.106524250974493</v>
      </c>
      <c r="U494" s="17">
        <v>0.14734235502697601</v>
      </c>
      <c r="V494" s="17">
        <v>9.9286881490999193E-2</v>
      </c>
      <c r="W494" s="17">
        <v>9.2982773911009897E-2</v>
      </c>
      <c r="X494" s="17">
        <v>0.143325689207082</v>
      </c>
      <c r="Y494" s="17">
        <v>0.14201872838594001</v>
      </c>
      <c r="Z494" s="17">
        <v>0.170420016765606</v>
      </c>
      <c r="AA494" s="17">
        <v>0.164217985007162</v>
      </c>
      <c r="AB494" s="17">
        <v>0.15095072246397001</v>
      </c>
      <c r="AC494" s="17">
        <v>0.13053308934180599</v>
      </c>
      <c r="AD494" s="17">
        <v>0.145907813783622</v>
      </c>
      <c r="AE494" s="17"/>
      <c r="AF494" s="17">
        <v>0.126953551216997</v>
      </c>
      <c r="AG494" s="17">
        <v>0.16406684202162899</v>
      </c>
      <c r="AH494" s="17">
        <v>0.125896347338669</v>
      </c>
      <c r="AI494" s="17"/>
      <c r="AJ494" s="17">
        <v>0.11677948080112301</v>
      </c>
      <c r="AK494" s="17">
        <v>0.21701703950266399</v>
      </c>
      <c r="AL494" s="17">
        <v>9.4964875517082298E-2</v>
      </c>
      <c r="AM494" s="17">
        <v>0.17130369011082699</v>
      </c>
      <c r="AN494" s="17">
        <v>0.123630970938091</v>
      </c>
      <c r="AO494" s="17"/>
      <c r="AP494" s="17">
        <v>0.116303674358282</v>
      </c>
      <c r="AQ494" s="17">
        <v>0.207288005870324</v>
      </c>
      <c r="AR494" s="17">
        <v>0.13770767135796999</v>
      </c>
      <c r="AS494" s="17">
        <v>9.3630149591796899E-2</v>
      </c>
      <c r="AT494" s="17">
        <v>7.6824701957725505E-2</v>
      </c>
      <c r="AU494" s="17"/>
      <c r="AV494" s="17">
        <v>0.14922852118489699</v>
      </c>
      <c r="AW494" s="17">
        <v>0.11905515618700099</v>
      </c>
      <c r="AX494" s="17">
        <v>0.141328435394906</v>
      </c>
      <c r="AY494" s="17">
        <v>0.18450236610190501</v>
      </c>
      <c r="AZ494" s="17">
        <v>0.32974597913863601</v>
      </c>
    </row>
    <row r="495" spans="2:52">
      <c r="B495" t="s">
        <v>176</v>
      </c>
      <c r="C495" s="17">
        <v>0.296836094357943</v>
      </c>
      <c r="D495" s="17">
        <v>0.30985578207334802</v>
      </c>
      <c r="E495" s="17">
        <v>0.28559258996772002</v>
      </c>
      <c r="F495" s="17"/>
      <c r="G495" s="17">
        <v>0.28739320759419301</v>
      </c>
      <c r="H495" s="17">
        <v>0.34039348325588298</v>
      </c>
      <c r="I495" s="17">
        <v>0.30181635915683502</v>
      </c>
      <c r="J495" s="17">
        <v>0.33002567021157297</v>
      </c>
      <c r="K495" s="17">
        <v>0.25600054598372302</v>
      </c>
      <c r="L495" s="17">
        <v>0.26496490546122498</v>
      </c>
      <c r="M495" s="17"/>
      <c r="N495" s="17">
        <v>0.31113152820979201</v>
      </c>
      <c r="O495" s="17">
        <v>0.269967914208537</v>
      </c>
      <c r="P495" s="17">
        <v>0.29667342373022698</v>
      </c>
      <c r="Q495" s="17">
        <v>0.31183708233062901</v>
      </c>
      <c r="R495" s="17"/>
      <c r="S495" s="17">
        <v>0.26306811831161803</v>
      </c>
      <c r="T495" s="17">
        <v>0.306917787792509</v>
      </c>
      <c r="U495" s="17">
        <v>0.243729353477565</v>
      </c>
      <c r="V495" s="17">
        <v>0.31909523741923301</v>
      </c>
      <c r="W495" s="17">
        <v>0.32355264408816398</v>
      </c>
      <c r="X495" s="17">
        <v>0.28403061069108898</v>
      </c>
      <c r="Y495" s="17">
        <v>0.27092630817378399</v>
      </c>
      <c r="Z495" s="17">
        <v>0.41035285343744698</v>
      </c>
      <c r="AA495" s="17">
        <v>0.31044393066169601</v>
      </c>
      <c r="AB495" s="17">
        <v>0.32204935157786402</v>
      </c>
      <c r="AC495" s="17">
        <v>0.33726960183329802</v>
      </c>
      <c r="AD495" s="17">
        <v>0.202951898805667</v>
      </c>
      <c r="AE495" s="17"/>
      <c r="AF495" s="17">
        <v>0.256145613728951</v>
      </c>
      <c r="AG495" s="17">
        <v>0.330138461654509</v>
      </c>
      <c r="AH495" s="17">
        <v>0.30616958497733099</v>
      </c>
      <c r="AI495" s="17"/>
      <c r="AJ495" s="17">
        <v>0.24016827130482701</v>
      </c>
      <c r="AK495" s="17">
        <v>0.37584566986217399</v>
      </c>
      <c r="AL495" s="17">
        <v>0.35092788149064502</v>
      </c>
      <c r="AM495" s="17">
        <v>0.28781293526621399</v>
      </c>
      <c r="AN495" s="17">
        <v>0.245013541125189</v>
      </c>
      <c r="AO495" s="17"/>
      <c r="AP495" s="17">
        <v>0.23803547155405799</v>
      </c>
      <c r="AQ495" s="17">
        <v>0.39500625221152902</v>
      </c>
      <c r="AR495" s="17">
        <v>0.31849035343721099</v>
      </c>
      <c r="AS495" s="17">
        <v>0.19286264171506201</v>
      </c>
      <c r="AT495" s="17">
        <v>0.216875343948947</v>
      </c>
      <c r="AU495" s="17"/>
      <c r="AV495" s="17">
        <v>0.28024809055978001</v>
      </c>
      <c r="AW495" s="17">
        <v>0.27576699474708499</v>
      </c>
      <c r="AX495" s="17">
        <v>0.315610405436066</v>
      </c>
      <c r="AY495" s="17">
        <v>0.36177851039081399</v>
      </c>
      <c r="AZ495" s="17">
        <v>0.23475244550264401</v>
      </c>
    </row>
    <row r="496" spans="2:52">
      <c r="B496" t="s">
        <v>177</v>
      </c>
      <c r="C496" s="17">
        <v>0.27569082419611302</v>
      </c>
      <c r="D496" s="17">
        <v>0.28367394723185302</v>
      </c>
      <c r="E496" s="17">
        <v>0.266221092092636</v>
      </c>
      <c r="F496" s="17"/>
      <c r="G496" s="17">
        <v>0.28368601539153598</v>
      </c>
      <c r="H496" s="17">
        <v>0.218877248352839</v>
      </c>
      <c r="I496" s="17">
        <v>0.261659941886832</v>
      </c>
      <c r="J496" s="17">
        <v>0.26727383120015102</v>
      </c>
      <c r="K496" s="17">
        <v>0.302151882737419</v>
      </c>
      <c r="L496" s="17">
        <v>0.31375462965957501</v>
      </c>
      <c r="M496" s="17"/>
      <c r="N496" s="17">
        <v>0.30835871294241801</v>
      </c>
      <c r="O496" s="17">
        <v>0.266202285594482</v>
      </c>
      <c r="P496" s="17">
        <v>0.27630372127671099</v>
      </c>
      <c r="Q496" s="17">
        <v>0.25180167053579999</v>
      </c>
      <c r="R496" s="17"/>
      <c r="S496" s="17">
        <v>0.27650793168084897</v>
      </c>
      <c r="T496" s="17">
        <v>0.28575964979539398</v>
      </c>
      <c r="U496" s="17">
        <v>0.27936298044632202</v>
      </c>
      <c r="V496" s="17">
        <v>0.277283015342907</v>
      </c>
      <c r="W496" s="17">
        <v>0.29508108762075502</v>
      </c>
      <c r="X496" s="17">
        <v>0.28783668015030001</v>
      </c>
      <c r="Y496" s="17">
        <v>0.28511472836142898</v>
      </c>
      <c r="Z496" s="17">
        <v>0.18108540059825701</v>
      </c>
      <c r="AA496" s="17">
        <v>0.29440729891834</v>
      </c>
      <c r="AB496" s="17">
        <v>0.23689594814722001</v>
      </c>
      <c r="AC496" s="17">
        <v>0.24752130045197401</v>
      </c>
      <c r="AD496" s="17">
        <v>0.30458143607891502</v>
      </c>
      <c r="AE496" s="17"/>
      <c r="AF496" s="17">
        <v>0.28103559331993699</v>
      </c>
      <c r="AG496" s="17">
        <v>0.28244084269148001</v>
      </c>
      <c r="AH496" s="17">
        <v>0.23218315913836399</v>
      </c>
      <c r="AI496" s="17"/>
      <c r="AJ496" s="17">
        <v>0.31310166416296198</v>
      </c>
      <c r="AK496" s="17">
        <v>0.23271646399583301</v>
      </c>
      <c r="AL496" s="17">
        <v>0.297489255472006</v>
      </c>
      <c r="AM496" s="17">
        <v>0.122592264654903</v>
      </c>
      <c r="AN496" s="17">
        <v>0.246422064915096</v>
      </c>
      <c r="AO496" s="17"/>
      <c r="AP496" s="17">
        <v>0.31441648354680801</v>
      </c>
      <c r="AQ496" s="17">
        <v>0.25675256165506</v>
      </c>
      <c r="AR496" s="17">
        <v>0.27464715824612002</v>
      </c>
      <c r="AS496" s="17">
        <v>0.32479922557764301</v>
      </c>
      <c r="AT496" s="17">
        <v>0.27371917547455499</v>
      </c>
      <c r="AU496" s="17"/>
      <c r="AV496" s="17">
        <v>0.27689860449008102</v>
      </c>
      <c r="AW496" s="17">
        <v>0.29383540238597899</v>
      </c>
      <c r="AX496" s="17">
        <v>0.29293847544844298</v>
      </c>
      <c r="AY496" s="17">
        <v>0.23993930380147099</v>
      </c>
      <c r="AZ496" s="17">
        <v>0.14539282580201199</v>
      </c>
    </row>
    <row r="497" spans="2:52">
      <c r="B497" t="s">
        <v>178</v>
      </c>
      <c r="C497" s="17">
        <v>0.123871573681365</v>
      </c>
      <c r="D497" s="17">
        <v>0.13880224534660801</v>
      </c>
      <c r="E497" s="17">
        <v>0.110546970488068</v>
      </c>
      <c r="F497" s="17"/>
      <c r="G497" s="17">
        <v>0.12732817724430701</v>
      </c>
      <c r="H497" s="17">
        <v>0.110035889160173</v>
      </c>
      <c r="I497" s="17">
        <v>0.10460017264461199</v>
      </c>
      <c r="J497" s="17">
        <v>0.11052034425738599</v>
      </c>
      <c r="K497" s="17">
        <v>0.13543428381144501</v>
      </c>
      <c r="L497" s="17">
        <v>0.14974151095722599</v>
      </c>
      <c r="M497" s="17"/>
      <c r="N497" s="17">
        <v>0.12935356195679401</v>
      </c>
      <c r="O497" s="17">
        <v>0.14312931393959799</v>
      </c>
      <c r="P497" s="17">
        <v>0.131204202543686</v>
      </c>
      <c r="Q497" s="17">
        <v>9.2240941251783296E-2</v>
      </c>
      <c r="R497" s="17"/>
      <c r="S497" s="17">
        <v>0.118498903527465</v>
      </c>
      <c r="T497" s="17">
        <v>0.14884813657267401</v>
      </c>
      <c r="U497" s="17">
        <v>0.16980688156930099</v>
      </c>
      <c r="V497" s="17">
        <v>0.14616727202393601</v>
      </c>
      <c r="W497" s="17">
        <v>0.101479316315445</v>
      </c>
      <c r="X497" s="17">
        <v>0.11486434896589</v>
      </c>
      <c r="Y497" s="17">
        <v>7.7188017618662702E-2</v>
      </c>
      <c r="Z497" s="17">
        <v>9.4437009861736601E-2</v>
      </c>
      <c r="AA497" s="17">
        <v>9.0929863131782293E-2</v>
      </c>
      <c r="AB497" s="17">
        <v>0.125676526526908</v>
      </c>
      <c r="AC497" s="17">
        <v>0.14103204687825899</v>
      </c>
      <c r="AD497" s="17">
        <v>0.15662150050943599</v>
      </c>
      <c r="AE497" s="17"/>
      <c r="AF497" s="17">
        <v>0.15791689140057399</v>
      </c>
      <c r="AG497" s="17">
        <v>0.111931173190981</v>
      </c>
      <c r="AH497" s="17">
        <v>8.32536038347403E-2</v>
      </c>
      <c r="AI497" s="17"/>
      <c r="AJ497" s="17">
        <v>0.17496624728677099</v>
      </c>
      <c r="AK497" s="17">
        <v>8.3769805068824796E-2</v>
      </c>
      <c r="AL497" s="17">
        <v>0.14173854735569399</v>
      </c>
      <c r="AM497" s="17">
        <v>4.9810604258993398E-2</v>
      </c>
      <c r="AN497" s="17">
        <v>9.4843071715252206E-2</v>
      </c>
      <c r="AO497" s="17"/>
      <c r="AP497" s="17">
        <v>0.19063183318076801</v>
      </c>
      <c r="AQ497" s="17">
        <v>7.2677090194443295E-2</v>
      </c>
      <c r="AR497" s="17">
        <v>0.141830275245796</v>
      </c>
      <c r="AS497" s="17">
        <v>0.15914315975055901</v>
      </c>
      <c r="AT497" s="17">
        <v>0.112436148103121</v>
      </c>
      <c r="AU497" s="17"/>
      <c r="AV497" s="17">
        <v>0.119751274048089</v>
      </c>
      <c r="AW497" s="17">
        <v>0.114786727240835</v>
      </c>
      <c r="AX497" s="17">
        <v>0.128675294652113</v>
      </c>
      <c r="AY497" s="17">
        <v>0.11938458065099</v>
      </c>
      <c r="AZ497" s="17">
        <v>0.116031505374945</v>
      </c>
    </row>
    <row r="498" spans="2:52">
      <c r="B498" t="s">
        <v>179</v>
      </c>
      <c r="C498" s="17">
        <v>4.0783000675206203E-2</v>
      </c>
      <c r="D498" s="17">
        <v>3.5538298582508003E-2</v>
      </c>
      <c r="E498" s="17">
        <v>4.5033506108510597E-2</v>
      </c>
      <c r="F498" s="17"/>
      <c r="G498" s="17">
        <v>2.1419917917548902E-2</v>
      </c>
      <c r="H498" s="17">
        <v>4.4437918477074297E-2</v>
      </c>
      <c r="I498" s="17">
        <v>4.3991058901490097E-2</v>
      </c>
      <c r="J498" s="17">
        <v>3.5137544454701602E-2</v>
      </c>
      <c r="K498" s="17">
        <v>5.9023804942242603E-2</v>
      </c>
      <c r="L498" s="17">
        <v>4.1465548823200998E-2</v>
      </c>
      <c r="M498" s="17"/>
      <c r="N498" s="17">
        <v>2.06036866733838E-2</v>
      </c>
      <c r="O498" s="17">
        <v>5.13041898342717E-2</v>
      </c>
      <c r="P498" s="17">
        <v>3.21762254777739E-2</v>
      </c>
      <c r="Q498" s="17">
        <v>5.8363004983225199E-2</v>
      </c>
      <c r="R498" s="17"/>
      <c r="S498" s="17">
        <v>3.2824456801911803E-2</v>
      </c>
      <c r="T498" s="17">
        <v>2.8471273119182499E-2</v>
      </c>
      <c r="U498" s="17">
        <v>4.7480198808836901E-2</v>
      </c>
      <c r="V498" s="17">
        <v>4.8400756282156399E-2</v>
      </c>
      <c r="W498" s="17">
        <v>6.01455030011359E-2</v>
      </c>
      <c r="X498" s="17">
        <v>4.3429174789033E-2</v>
      </c>
      <c r="Y498" s="17">
        <v>6.4416392331336503E-2</v>
      </c>
      <c r="Z498" s="17">
        <v>3.9037381527923097E-2</v>
      </c>
      <c r="AA498" s="17">
        <v>3.2162736132985398E-2</v>
      </c>
      <c r="AB498" s="17">
        <v>2.41260189118148E-2</v>
      </c>
      <c r="AC498" s="17">
        <v>3.5917772569435298E-2</v>
      </c>
      <c r="AD498" s="17">
        <v>6.4308343134397206E-2</v>
      </c>
      <c r="AE498" s="17"/>
      <c r="AF498" s="17">
        <v>5.9918125464020401E-2</v>
      </c>
      <c r="AG498" s="17">
        <v>2.2439781502167699E-2</v>
      </c>
      <c r="AH498" s="17">
        <v>4.8407621414094798E-2</v>
      </c>
      <c r="AI498" s="17"/>
      <c r="AJ498" s="17">
        <v>5.3378787479618203E-2</v>
      </c>
      <c r="AK498" s="17">
        <v>2.2325447911731501E-2</v>
      </c>
      <c r="AL498" s="17">
        <v>1.3785050661113501E-2</v>
      </c>
      <c r="AM498" s="17">
        <v>4.2359440819182498E-2</v>
      </c>
      <c r="AN498" s="17">
        <v>6.5862630162093094E-2</v>
      </c>
      <c r="AO498" s="17"/>
      <c r="AP498" s="17">
        <v>6.4383857983556295E-2</v>
      </c>
      <c r="AQ498" s="17">
        <v>8.2836434593937698E-3</v>
      </c>
      <c r="AR498" s="17">
        <v>1.27705051131428E-2</v>
      </c>
      <c r="AS498" s="17">
        <v>8.2888659490649996E-2</v>
      </c>
      <c r="AT498" s="17">
        <v>4.6654193358108498E-2</v>
      </c>
      <c r="AU498" s="17"/>
      <c r="AV498" s="17">
        <v>5.2077028952401599E-2</v>
      </c>
      <c r="AW498" s="17">
        <v>5.2636559940232301E-2</v>
      </c>
      <c r="AX498" s="17">
        <v>2.77345682622867E-2</v>
      </c>
      <c r="AY498" s="17">
        <v>8.5427975785638596E-3</v>
      </c>
      <c r="AZ498" s="17">
        <v>4.0957264798758698E-2</v>
      </c>
    </row>
    <row r="499" spans="2:52">
      <c r="B499" t="s">
        <v>107</v>
      </c>
      <c r="C499" s="17">
        <v>0.119831082807571</v>
      </c>
      <c r="D499" s="17">
        <v>7.8510361317931696E-2</v>
      </c>
      <c r="E499" s="17">
        <v>0.158745874239139</v>
      </c>
      <c r="F499" s="17"/>
      <c r="G499" s="17">
        <v>8.6957856704772907E-2</v>
      </c>
      <c r="H499" s="17">
        <v>0.103681331598204</v>
      </c>
      <c r="I499" s="17">
        <v>0.12324699515531801</v>
      </c>
      <c r="J499" s="17">
        <v>0.14356685609981101</v>
      </c>
      <c r="K499" s="17">
        <v>0.11530069576804899</v>
      </c>
      <c r="L499" s="17">
        <v>0.13353917637687199</v>
      </c>
      <c r="M499" s="17"/>
      <c r="N499" s="17">
        <v>9.5895199769908998E-2</v>
      </c>
      <c r="O499" s="17">
        <v>0.128613706171363</v>
      </c>
      <c r="P499" s="17">
        <v>0.107322705790366</v>
      </c>
      <c r="Q499" s="17">
        <v>0.145266083351134</v>
      </c>
      <c r="R499" s="17"/>
      <c r="S499" s="17">
        <v>0.101283671966847</v>
      </c>
      <c r="T499" s="17">
        <v>0.12347890174574699</v>
      </c>
      <c r="U499" s="17">
        <v>0.112278230670999</v>
      </c>
      <c r="V499" s="17">
        <v>0.109766837440768</v>
      </c>
      <c r="W499" s="17">
        <v>0.12675867506349101</v>
      </c>
      <c r="X499" s="17">
        <v>0.12651349619660501</v>
      </c>
      <c r="Y499" s="17">
        <v>0.160335825128847</v>
      </c>
      <c r="Z499" s="17">
        <v>0.10466733780903099</v>
      </c>
      <c r="AA499" s="17">
        <v>0.107838186148034</v>
      </c>
      <c r="AB499" s="17">
        <v>0.14030143237222301</v>
      </c>
      <c r="AC499" s="17">
        <v>0.10772618892522901</v>
      </c>
      <c r="AD499" s="17">
        <v>0.12562900768796301</v>
      </c>
      <c r="AE499" s="17"/>
      <c r="AF499" s="17">
        <v>0.118030224869521</v>
      </c>
      <c r="AG499" s="17">
        <v>8.8982898939232294E-2</v>
      </c>
      <c r="AH499" s="17">
        <v>0.20408968329680099</v>
      </c>
      <c r="AI499" s="17"/>
      <c r="AJ499" s="17">
        <v>0.10160554896469901</v>
      </c>
      <c r="AK499" s="17">
        <v>6.8325573658772801E-2</v>
      </c>
      <c r="AL499" s="17">
        <v>0.101094389503459</v>
      </c>
      <c r="AM499" s="17">
        <v>0.32612106488988002</v>
      </c>
      <c r="AN499" s="17">
        <v>0.224227721144279</v>
      </c>
      <c r="AO499" s="17"/>
      <c r="AP499" s="17">
        <v>7.6228679376527497E-2</v>
      </c>
      <c r="AQ499" s="17">
        <v>5.9992446609250002E-2</v>
      </c>
      <c r="AR499" s="17">
        <v>0.11455403659976</v>
      </c>
      <c r="AS499" s="17">
        <v>0.146676163874288</v>
      </c>
      <c r="AT499" s="17">
        <v>0.27349043715754201</v>
      </c>
      <c r="AU499" s="17"/>
      <c r="AV499" s="17">
        <v>0.121796480764752</v>
      </c>
      <c r="AW499" s="17">
        <v>0.14391915949886799</v>
      </c>
      <c r="AX499" s="17">
        <v>9.3712820806185898E-2</v>
      </c>
      <c r="AY499" s="17">
        <v>8.5852441476256494E-2</v>
      </c>
      <c r="AZ499" s="17">
        <v>0.13311997938300399</v>
      </c>
    </row>
    <row r="500" spans="2:52">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2:52">
      <c r="B501" s="6" t="s">
        <v>184</v>
      </c>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2:52">
      <c r="B502" s="24" t="s">
        <v>16</v>
      </c>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2:52">
      <c r="B503" t="s">
        <v>175</v>
      </c>
      <c r="C503" s="17">
        <v>0.10259450709717</v>
      </c>
      <c r="D503" s="17">
        <v>0.11774322182022399</v>
      </c>
      <c r="E503" s="17">
        <v>8.8923253113596695E-2</v>
      </c>
      <c r="F503" s="17"/>
      <c r="G503" s="17">
        <v>0.16126008277739401</v>
      </c>
      <c r="H503" s="17">
        <v>0.145478821670361</v>
      </c>
      <c r="I503" s="17">
        <v>0.113949039826613</v>
      </c>
      <c r="J503" s="17">
        <v>9.5297994628189303E-2</v>
      </c>
      <c r="K503" s="17">
        <v>6.3904652436054601E-2</v>
      </c>
      <c r="L503" s="17">
        <v>5.4928619444366403E-2</v>
      </c>
      <c r="M503" s="17"/>
      <c r="N503" s="17">
        <v>8.7969719703496999E-2</v>
      </c>
      <c r="O503" s="17">
        <v>8.8992228687093194E-2</v>
      </c>
      <c r="P503" s="17">
        <v>0.13086420307788901</v>
      </c>
      <c r="Q503" s="17">
        <v>0.107813039405644</v>
      </c>
      <c r="R503" s="17"/>
      <c r="S503" s="17">
        <v>0.14123854064968699</v>
      </c>
      <c r="T503" s="17">
        <v>0.100595707408574</v>
      </c>
      <c r="U503" s="17">
        <v>8.3046415291101197E-2</v>
      </c>
      <c r="V503" s="17">
        <v>6.2970609156711904E-2</v>
      </c>
      <c r="W503" s="17">
        <v>6.87669092546105E-2</v>
      </c>
      <c r="X503" s="17">
        <v>0.124173827492488</v>
      </c>
      <c r="Y503" s="17">
        <v>8.0756577860540302E-2</v>
      </c>
      <c r="Z503" s="17">
        <v>0.10655486719943601</v>
      </c>
      <c r="AA503" s="17">
        <v>0.118501486148177</v>
      </c>
      <c r="AB503" s="17">
        <v>0.12573707933610601</v>
      </c>
      <c r="AC503" s="17">
        <v>8.1101659894374498E-2</v>
      </c>
      <c r="AD503" s="17">
        <v>9.2514997705685706E-2</v>
      </c>
      <c r="AE503" s="17"/>
      <c r="AF503" s="17">
        <v>9.1549358974253897E-2</v>
      </c>
      <c r="AG503" s="17">
        <v>0.11353474597871401</v>
      </c>
      <c r="AH503" s="17">
        <v>8.6090596533886204E-2</v>
      </c>
      <c r="AI503" s="17"/>
      <c r="AJ503" s="17">
        <v>8.0876714522938098E-2</v>
      </c>
      <c r="AK503" s="17">
        <v>0.16178336026402201</v>
      </c>
      <c r="AL503" s="17">
        <v>4.3674391975327298E-2</v>
      </c>
      <c r="AM503" s="17">
        <v>0.12983576394087401</v>
      </c>
      <c r="AN503" s="17">
        <v>8.1530577039021002E-2</v>
      </c>
      <c r="AO503" s="17"/>
      <c r="AP503" s="17">
        <v>8.3258716979335595E-2</v>
      </c>
      <c r="AQ503" s="17">
        <v>0.145507502332509</v>
      </c>
      <c r="AR503" s="17">
        <v>0.103639460686188</v>
      </c>
      <c r="AS503" s="17">
        <v>3.9607762083691697E-2</v>
      </c>
      <c r="AT503" s="17">
        <v>4.8010683621367303E-2</v>
      </c>
      <c r="AU503" s="17"/>
      <c r="AV503" s="17">
        <v>0.106341920340281</v>
      </c>
      <c r="AW503" s="17">
        <v>8.7962370882380306E-2</v>
      </c>
      <c r="AX503" s="17">
        <v>0.11947781431448901</v>
      </c>
      <c r="AY503" s="17">
        <v>0.106926782342883</v>
      </c>
      <c r="AZ503" s="17">
        <v>0.26498473612370899</v>
      </c>
    </row>
    <row r="504" spans="2:52">
      <c r="B504" t="s">
        <v>176</v>
      </c>
      <c r="C504" s="17">
        <v>0.24751000570224299</v>
      </c>
      <c r="D504" s="17">
        <v>0.26553790202194499</v>
      </c>
      <c r="E504" s="17">
        <v>0.231198436365324</v>
      </c>
      <c r="F504" s="17"/>
      <c r="G504" s="17">
        <v>0.29337424403885198</v>
      </c>
      <c r="H504" s="17">
        <v>0.296370929731476</v>
      </c>
      <c r="I504" s="17">
        <v>0.27771696751473701</v>
      </c>
      <c r="J504" s="17">
        <v>0.214899900082824</v>
      </c>
      <c r="K504" s="17">
        <v>0.22964887333547901</v>
      </c>
      <c r="L504" s="17">
        <v>0.19727710066610099</v>
      </c>
      <c r="M504" s="17"/>
      <c r="N504" s="17">
        <v>0.28346795436754901</v>
      </c>
      <c r="O504" s="17">
        <v>0.25013792039963401</v>
      </c>
      <c r="P504" s="17">
        <v>0.229429594351858</v>
      </c>
      <c r="Q504" s="17">
        <v>0.22069456993414699</v>
      </c>
      <c r="R504" s="17"/>
      <c r="S504" s="17">
        <v>0.31018908964714997</v>
      </c>
      <c r="T504" s="17">
        <v>0.224695993455234</v>
      </c>
      <c r="U504" s="17">
        <v>0.239688506897346</v>
      </c>
      <c r="V504" s="17">
        <v>0.20026982509111799</v>
      </c>
      <c r="W504" s="17">
        <v>0.234125155459702</v>
      </c>
      <c r="X504" s="17">
        <v>0.229989074309737</v>
      </c>
      <c r="Y504" s="17">
        <v>0.24656404658270101</v>
      </c>
      <c r="Z504" s="17">
        <v>0.30696210268607299</v>
      </c>
      <c r="AA504" s="17">
        <v>0.239259251417267</v>
      </c>
      <c r="AB504" s="17">
        <v>0.27400856708319798</v>
      </c>
      <c r="AC504" s="17">
        <v>0.28807963353605798</v>
      </c>
      <c r="AD504" s="17">
        <v>0.14739919079847899</v>
      </c>
      <c r="AE504" s="17"/>
      <c r="AF504" s="17">
        <v>0.192485997876192</v>
      </c>
      <c r="AG504" s="17">
        <v>0.300485967111638</v>
      </c>
      <c r="AH504" s="17">
        <v>0.21782151912736</v>
      </c>
      <c r="AI504" s="17"/>
      <c r="AJ504" s="17">
        <v>0.21684783514603601</v>
      </c>
      <c r="AK504" s="17">
        <v>0.330862590523683</v>
      </c>
      <c r="AL504" s="17">
        <v>0.25241962406491703</v>
      </c>
      <c r="AM504" s="17">
        <v>0.15878211653655</v>
      </c>
      <c r="AN504" s="17">
        <v>0.17675265982723301</v>
      </c>
      <c r="AO504" s="17"/>
      <c r="AP504" s="17">
        <v>0.23012871884156699</v>
      </c>
      <c r="AQ504" s="17">
        <v>0.33512491313179998</v>
      </c>
      <c r="AR504" s="17">
        <v>0.24689146366659101</v>
      </c>
      <c r="AS504" s="17">
        <v>0.18009358242183901</v>
      </c>
      <c r="AT504" s="17">
        <v>0.14059792699719301</v>
      </c>
      <c r="AU504" s="17"/>
      <c r="AV504" s="17">
        <v>0.20886474217272999</v>
      </c>
      <c r="AW504" s="17">
        <v>0.24215603219227999</v>
      </c>
      <c r="AX504" s="17">
        <v>0.260169603485852</v>
      </c>
      <c r="AY504" s="17">
        <v>0.36114613213129998</v>
      </c>
      <c r="AZ504" s="17">
        <v>0.225823642573764</v>
      </c>
    </row>
    <row r="505" spans="2:52">
      <c r="B505" t="s">
        <v>177</v>
      </c>
      <c r="C505" s="17">
        <v>0.308950196644384</v>
      </c>
      <c r="D505" s="17">
        <v>0.314980654627459</v>
      </c>
      <c r="E505" s="17">
        <v>0.30154886280431298</v>
      </c>
      <c r="F505" s="17"/>
      <c r="G505" s="17">
        <v>0.311218121494027</v>
      </c>
      <c r="H505" s="17">
        <v>0.27239590079273901</v>
      </c>
      <c r="I505" s="17">
        <v>0.33583291744669802</v>
      </c>
      <c r="J505" s="17">
        <v>0.29962135121039801</v>
      </c>
      <c r="K505" s="17">
        <v>0.33154207608985298</v>
      </c>
      <c r="L505" s="17">
        <v>0.30868440888730703</v>
      </c>
      <c r="M505" s="17"/>
      <c r="N505" s="17">
        <v>0.31782671044406102</v>
      </c>
      <c r="O505" s="17">
        <v>0.274743370855763</v>
      </c>
      <c r="P505" s="17">
        <v>0.36375536794108898</v>
      </c>
      <c r="Q505" s="17">
        <v>0.293050855279885</v>
      </c>
      <c r="R505" s="17"/>
      <c r="S505" s="17">
        <v>0.256911722501033</v>
      </c>
      <c r="T505" s="17">
        <v>0.29436446120495202</v>
      </c>
      <c r="U505" s="17">
        <v>0.28735887175468799</v>
      </c>
      <c r="V505" s="17">
        <v>0.33044591406916901</v>
      </c>
      <c r="W505" s="17">
        <v>0.355734812574864</v>
      </c>
      <c r="X505" s="17">
        <v>0.35258083384269401</v>
      </c>
      <c r="Y505" s="17">
        <v>0.29931749892525</v>
      </c>
      <c r="Z505" s="17">
        <v>0.29386749656125</v>
      </c>
      <c r="AA505" s="17">
        <v>0.30434703099334998</v>
      </c>
      <c r="AB505" s="17">
        <v>0.29289799882092299</v>
      </c>
      <c r="AC505" s="17">
        <v>0.29073319618687699</v>
      </c>
      <c r="AD505" s="17">
        <v>0.47398143114751101</v>
      </c>
      <c r="AE505" s="17"/>
      <c r="AF505" s="17">
        <v>0.31759695600384702</v>
      </c>
      <c r="AG505" s="17">
        <v>0.31133410058236399</v>
      </c>
      <c r="AH505" s="17">
        <v>0.28574072717702997</v>
      </c>
      <c r="AI505" s="17"/>
      <c r="AJ505" s="17">
        <v>0.307341697549114</v>
      </c>
      <c r="AK505" s="17">
        <v>0.30442973600623502</v>
      </c>
      <c r="AL505" s="17">
        <v>0.36902558569708199</v>
      </c>
      <c r="AM505" s="17">
        <v>0.17401955920381099</v>
      </c>
      <c r="AN505" s="17">
        <v>0.28341667085455602</v>
      </c>
      <c r="AO505" s="17"/>
      <c r="AP505" s="17">
        <v>0.28587958509336298</v>
      </c>
      <c r="AQ505" s="17">
        <v>0.331282418198176</v>
      </c>
      <c r="AR505" s="17">
        <v>0.30749533086729502</v>
      </c>
      <c r="AS505" s="17">
        <v>0.34403445190135701</v>
      </c>
      <c r="AT505" s="17">
        <v>0.31815008449821802</v>
      </c>
      <c r="AU505" s="17"/>
      <c r="AV505" s="17">
        <v>0.30601281125894902</v>
      </c>
      <c r="AW505" s="17">
        <v>0.32770592530544601</v>
      </c>
      <c r="AX505" s="17">
        <v>0.31595171974882102</v>
      </c>
      <c r="AY505" s="17">
        <v>0.26662956627847201</v>
      </c>
      <c r="AZ505" s="17">
        <v>0.24153870163229799</v>
      </c>
    </row>
    <row r="506" spans="2:52">
      <c r="B506" t="s">
        <v>178</v>
      </c>
      <c r="C506" s="17">
        <v>0.14956736568007301</v>
      </c>
      <c r="D506" s="17">
        <v>0.14730633777798899</v>
      </c>
      <c r="E506" s="17">
        <v>0.15269390057829199</v>
      </c>
      <c r="F506" s="17"/>
      <c r="G506" s="17">
        <v>0.10244876929895</v>
      </c>
      <c r="H506" s="17">
        <v>0.126689275119656</v>
      </c>
      <c r="I506" s="17">
        <v>9.5885128379325293E-2</v>
      </c>
      <c r="J506" s="17">
        <v>0.17689971509515701</v>
      </c>
      <c r="K506" s="17">
        <v>0.15177887139836899</v>
      </c>
      <c r="L506" s="17">
        <v>0.21213958126108801</v>
      </c>
      <c r="M506" s="17"/>
      <c r="N506" s="17">
        <v>0.16677095065641001</v>
      </c>
      <c r="O506" s="17">
        <v>0.160715932745393</v>
      </c>
      <c r="P506" s="17">
        <v>0.117685471415564</v>
      </c>
      <c r="Q506" s="17">
        <v>0.146019065142516</v>
      </c>
      <c r="R506" s="17"/>
      <c r="S506" s="17">
        <v>0.119066229002719</v>
      </c>
      <c r="T506" s="17">
        <v>0.18558429985818201</v>
      </c>
      <c r="U506" s="17">
        <v>0.194286539536004</v>
      </c>
      <c r="V506" s="17">
        <v>0.18264913570288799</v>
      </c>
      <c r="W506" s="17">
        <v>0.10953480073786501</v>
      </c>
      <c r="X506" s="17">
        <v>0.10282935898123299</v>
      </c>
      <c r="Y506" s="17">
        <v>0.155093044022629</v>
      </c>
      <c r="Z506" s="17">
        <v>0.15238087746385401</v>
      </c>
      <c r="AA506" s="17">
        <v>0.18556018362356599</v>
      </c>
      <c r="AB506" s="17">
        <v>0.146669462955651</v>
      </c>
      <c r="AC506" s="17">
        <v>0.113698638731453</v>
      </c>
      <c r="AD506" s="17">
        <v>7.0922711669676106E-2</v>
      </c>
      <c r="AE506" s="17"/>
      <c r="AF506" s="17">
        <v>0.176558419591784</v>
      </c>
      <c r="AG506" s="17">
        <v>0.14373282371718399</v>
      </c>
      <c r="AH506" s="17">
        <v>0.12878668059814799</v>
      </c>
      <c r="AI506" s="17"/>
      <c r="AJ506" s="17">
        <v>0.18964689562742801</v>
      </c>
      <c r="AK506" s="17">
        <v>0.102149707078511</v>
      </c>
      <c r="AL506" s="17">
        <v>0.22017243568200001</v>
      </c>
      <c r="AM506" s="17">
        <v>0.202362511068441</v>
      </c>
      <c r="AN506" s="17">
        <v>0.12517151349644701</v>
      </c>
      <c r="AO506" s="17"/>
      <c r="AP506" s="17">
        <v>0.20331951637235299</v>
      </c>
      <c r="AQ506" s="17">
        <v>0.103337707450684</v>
      </c>
      <c r="AR506" s="17">
        <v>0.19739516623821901</v>
      </c>
      <c r="AS506" s="17">
        <v>0.18616512707855001</v>
      </c>
      <c r="AT506" s="17">
        <v>0.139195422576982</v>
      </c>
      <c r="AU506" s="17"/>
      <c r="AV506" s="17">
        <v>0.16458465273242601</v>
      </c>
      <c r="AW506" s="17">
        <v>0.120367098567804</v>
      </c>
      <c r="AX506" s="17">
        <v>0.15586001757411699</v>
      </c>
      <c r="AY506" s="17">
        <v>0.14269227640835</v>
      </c>
      <c r="AZ506" s="17">
        <v>6.4074237430270603E-2</v>
      </c>
    </row>
    <row r="507" spans="2:52">
      <c r="B507" t="s">
        <v>179</v>
      </c>
      <c r="C507" s="17">
        <v>5.69406151096861E-2</v>
      </c>
      <c r="D507" s="17">
        <v>5.1938526739928902E-2</v>
      </c>
      <c r="E507" s="17">
        <v>6.2053038774836401E-2</v>
      </c>
      <c r="F507" s="17"/>
      <c r="G507" s="17">
        <v>3.6188932517121797E-2</v>
      </c>
      <c r="H507" s="17">
        <v>3.9013111940670003E-2</v>
      </c>
      <c r="I507" s="17">
        <v>5.3231997728988602E-2</v>
      </c>
      <c r="J507" s="17">
        <v>4.9407783000801099E-2</v>
      </c>
      <c r="K507" s="17">
        <v>8.7051884177368602E-2</v>
      </c>
      <c r="L507" s="17">
        <v>7.3888556473830094E-2</v>
      </c>
      <c r="M507" s="17"/>
      <c r="N507" s="17">
        <v>3.7316899651260199E-2</v>
      </c>
      <c r="O507" s="17">
        <v>8.3312918822656998E-2</v>
      </c>
      <c r="P507" s="17">
        <v>4.9541542163715702E-2</v>
      </c>
      <c r="Q507" s="17">
        <v>5.5921554401245403E-2</v>
      </c>
      <c r="R507" s="17"/>
      <c r="S507" s="17">
        <v>3.9203700308096001E-2</v>
      </c>
      <c r="T507" s="17">
        <v>4.5718042829672997E-2</v>
      </c>
      <c r="U507" s="17">
        <v>6.4141537900772802E-2</v>
      </c>
      <c r="V507" s="17">
        <v>7.3394634059692307E-2</v>
      </c>
      <c r="W507" s="17">
        <v>7.8843225529711194E-2</v>
      </c>
      <c r="X507" s="17">
        <v>6.0001998134497601E-2</v>
      </c>
      <c r="Y507" s="17">
        <v>7.7413720678369796E-2</v>
      </c>
      <c r="Z507" s="17">
        <v>3.7997341332168998E-2</v>
      </c>
      <c r="AA507" s="17">
        <v>3.5655704739833601E-2</v>
      </c>
      <c r="AB507" s="17">
        <v>2.92848860170902E-2</v>
      </c>
      <c r="AC507" s="17">
        <v>8.2452186162164195E-2</v>
      </c>
      <c r="AD507" s="17">
        <v>0.12635013227325601</v>
      </c>
      <c r="AE507" s="17"/>
      <c r="AF507" s="17">
        <v>8.8718965001420305E-2</v>
      </c>
      <c r="AG507" s="17">
        <v>2.9765850151472699E-2</v>
      </c>
      <c r="AH507" s="17">
        <v>6.0411826319019098E-2</v>
      </c>
      <c r="AI507" s="17"/>
      <c r="AJ507" s="17">
        <v>8.2203161779837094E-2</v>
      </c>
      <c r="AK507" s="17">
        <v>2.89162416077593E-2</v>
      </c>
      <c r="AL507" s="17">
        <v>5.8718211719436999E-3</v>
      </c>
      <c r="AM507" s="17">
        <v>0.12302336639697301</v>
      </c>
      <c r="AN507" s="17">
        <v>7.5265861764665903E-2</v>
      </c>
      <c r="AO507" s="17"/>
      <c r="AP507" s="17">
        <v>0.10247353749853599</v>
      </c>
      <c r="AQ507" s="17">
        <v>1.4697578221216499E-2</v>
      </c>
      <c r="AR507" s="17">
        <v>1.8735471033097001E-2</v>
      </c>
      <c r="AS507" s="17">
        <v>9.3400310767941697E-2</v>
      </c>
      <c r="AT507" s="17">
        <v>4.1677333495250803E-2</v>
      </c>
      <c r="AU507" s="17"/>
      <c r="AV507" s="17">
        <v>6.3070734611211696E-2</v>
      </c>
      <c r="AW507" s="17">
        <v>6.5493741123601901E-2</v>
      </c>
      <c r="AX507" s="17">
        <v>4.7455295946385298E-2</v>
      </c>
      <c r="AY507" s="17">
        <v>3.7680196067481402E-2</v>
      </c>
      <c r="AZ507" s="17">
        <v>4.0957264798758698E-2</v>
      </c>
    </row>
    <row r="508" spans="2:52">
      <c r="B508" t="s">
        <v>107</v>
      </c>
      <c r="C508" s="17">
        <v>0.134437309766443</v>
      </c>
      <c r="D508" s="17">
        <v>0.102493357012453</v>
      </c>
      <c r="E508" s="17">
        <v>0.163582508363638</v>
      </c>
      <c r="F508" s="17"/>
      <c r="G508" s="17">
        <v>9.5509849873654198E-2</v>
      </c>
      <c r="H508" s="17">
        <v>0.120051960745098</v>
      </c>
      <c r="I508" s="17">
        <v>0.12338394910363799</v>
      </c>
      <c r="J508" s="17">
        <v>0.163873255982631</v>
      </c>
      <c r="K508" s="17">
        <v>0.13607364256287599</v>
      </c>
      <c r="L508" s="17">
        <v>0.15308173326730801</v>
      </c>
      <c r="M508" s="17"/>
      <c r="N508" s="17">
        <v>0.10664776517722301</v>
      </c>
      <c r="O508" s="17">
        <v>0.14209762848946</v>
      </c>
      <c r="P508" s="17">
        <v>0.108723821049884</v>
      </c>
      <c r="Q508" s="17">
        <v>0.17650091583656199</v>
      </c>
      <c r="R508" s="17"/>
      <c r="S508" s="17">
        <v>0.13339071789131501</v>
      </c>
      <c r="T508" s="17">
        <v>0.149041495243385</v>
      </c>
      <c r="U508" s="17">
        <v>0.13147812862008801</v>
      </c>
      <c r="V508" s="17">
        <v>0.15026988192042201</v>
      </c>
      <c r="W508" s="17">
        <v>0.15299509644324699</v>
      </c>
      <c r="X508" s="17">
        <v>0.13042490723935099</v>
      </c>
      <c r="Y508" s="17">
        <v>0.14085511193051101</v>
      </c>
      <c r="Z508" s="17">
        <v>0.10223731475721801</v>
      </c>
      <c r="AA508" s="17">
        <v>0.116676343077806</v>
      </c>
      <c r="AB508" s="17">
        <v>0.13140200578703201</v>
      </c>
      <c r="AC508" s="17">
        <v>0.14393468548907401</v>
      </c>
      <c r="AD508" s="17">
        <v>8.8831536405391903E-2</v>
      </c>
      <c r="AE508" s="17"/>
      <c r="AF508" s="17">
        <v>0.13309030255250301</v>
      </c>
      <c r="AG508" s="17">
        <v>0.10114651245862701</v>
      </c>
      <c r="AH508" s="17">
        <v>0.22114865024455699</v>
      </c>
      <c r="AI508" s="17"/>
      <c r="AJ508" s="17">
        <v>0.123083695374647</v>
      </c>
      <c r="AK508" s="17">
        <v>7.1858364519789206E-2</v>
      </c>
      <c r="AL508" s="17">
        <v>0.10883614140873001</v>
      </c>
      <c r="AM508" s="17">
        <v>0.211976682853351</v>
      </c>
      <c r="AN508" s="17">
        <v>0.257862717018077</v>
      </c>
      <c r="AO508" s="17"/>
      <c r="AP508" s="17">
        <v>9.4939925214845206E-2</v>
      </c>
      <c r="AQ508" s="17">
        <v>7.0049880665614697E-2</v>
      </c>
      <c r="AR508" s="17">
        <v>0.12584310750861</v>
      </c>
      <c r="AS508" s="17">
        <v>0.156698765746621</v>
      </c>
      <c r="AT508" s="17">
        <v>0.31236854881098802</v>
      </c>
      <c r="AU508" s="17"/>
      <c r="AV508" s="17">
        <v>0.15112513888440299</v>
      </c>
      <c r="AW508" s="17">
        <v>0.156314831928488</v>
      </c>
      <c r="AX508" s="17">
        <v>0.101085548930335</v>
      </c>
      <c r="AY508" s="17">
        <v>8.4925046771514606E-2</v>
      </c>
      <c r="AZ508" s="17">
        <v>0.16262141744120001</v>
      </c>
    </row>
    <row r="509" spans="2:52">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2:52">
      <c r="B510" s="6" t="s">
        <v>185</v>
      </c>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2:52">
      <c r="B511" s="24" t="s">
        <v>16</v>
      </c>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2:52">
      <c r="B512" t="s">
        <v>175</v>
      </c>
      <c r="C512" s="17">
        <v>9.4157892427759293E-2</v>
      </c>
      <c r="D512" s="17">
        <v>0.112575513924981</v>
      </c>
      <c r="E512" s="17">
        <v>7.6467129222112296E-2</v>
      </c>
      <c r="F512" s="17"/>
      <c r="G512" s="17">
        <v>0.17292891085076001</v>
      </c>
      <c r="H512" s="17">
        <v>0.14885436968226101</v>
      </c>
      <c r="I512" s="17">
        <v>0.104003809515472</v>
      </c>
      <c r="J512" s="17">
        <v>7.2259032914804705E-2</v>
      </c>
      <c r="K512" s="17">
        <v>6.8269436217520199E-2</v>
      </c>
      <c r="L512" s="17">
        <v>3.0402638100640499E-2</v>
      </c>
      <c r="M512" s="17"/>
      <c r="N512" s="17">
        <v>9.2603395827393895E-2</v>
      </c>
      <c r="O512" s="17">
        <v>9.2219339999716599E-2</v>
      </c>
      <c r="P512" s="17">
        <v>9.8044927477461893E-2</v>
      </c>
      <c r="Q512" s="17">
        <v>9.3617630667372304E-2</v>
      </c>
      <c r="R512" s="17"/>
      <c r="S512" s="17">
        <v>0.16599190667136701</v>
      </c>
      <c r="T512" s="17">
        <v>5.4200383851404701E-2</v>
      </c>
      <c r="U512" s="17">
        <v>9.2781099914226603E-2</v>
      </c>
      <c r="V512" s="17">
        <v>7.6611591780205504E-2</v>
      </c>
      <c r="W512" s="17">
        <v>6.91140349158164E-2</v>
      </c>
      <c r="X512" s="17">
        <v>0.12201037218825</v>
      </c>
      <c r="Y512" s="17">
        <v>3.2151681723120197E-2</v>
      </c>
      <c r="Z512" s="17">
        <v>7.3253696720808406E-2</v>
      </c>
      <c r="AA512" s="17">
        <v>9.2856611403432696E-2</v>
      </c>
      <c r="AB512" s="17">
        <v>0.139967077703778</v>
      </c>
      <c r="AC512" s="17">
        <v>6.4909331931454706E-2</v>
      </c>
      <c r="AD512" s="17">
        <v>0.10590194670905299</v>
      </c>
      <c r="AE512" s="17"/>
      <c r="AF512" s="17">
        <v>6.8509000811067394E-2</v>
      </c>
      <c r="AG512" s="17">
        <v>0.113309612230764</v>
      </c>
      <c r="AH512" s="17">
        <v>8.2303141980310093E-2</v>
      </c>
      <c r="AI512" s="17"/>
      <c r="AJ512" s="17">
        <v>6.8380674721243997E-2</v>
      </c>
      <c r="AK512" s="17">
        <v>0.142637549063165</v>
      </c>
      <c r="AL512" s="17">
        <v>4.9148617909692403E-2</v>
      </c>
      <c r="AM512" s="17">
        <v>9.0793760882118907E-2</v>
      </c>
      <c r="AN512" s="17">
        <v>8.8192387898643698E-2</v>
      </c>
      <c r="AO512" s="17"/>
      <c r="AP512" s="17">
        <v>7.4149167913634295E-2</v>
      </c>
      <c r="AQ512" s="17">
        <v>0.13698370537629401</v>
      </c>
      <c r="AR512" s="17">
        <v>7.6739353104619906E-2</v>
      </c>
      <c r="AS512" s="17">
        <v>3.94701011016955E-2</v>
      </c>
      <c r="AT512" s="17">
        <v>4.9388304673077699E-2</v>
      </c>
      <c r="AU512" s="17"/>
      <c r="AV512" s="17">
        <v>9.1929516416361406E-2</v>
      </c>
      <c r="AW512" s="17">
        <v>7.6973713645703004E-2</v>
      </c>
      <c r="AX512" s="17">
        <v>0.10465906419730001</v>
      </c>
      <c r="AY512" s="17">
        <v>0.140670491179164</v>
      </c>
      <c r="AZ512" s="17">
        <v>0.289059870391776</v>
      </c>
    </row>
    <row r="513" spans="2:52">
      <c r="B513" t="s">
        <v>176</v>
      </c>
      <c r="C513" s="17">
        <v>0.231220200658488</v>
      </c>
      <c r="D513" s="17">
        <v>0.253385174587068</v>
      </c>
      <c r="E513" s="17">
        <v>0.21002304756902301</v>
      </c>
      <c r="F513" s="17"/>
      <c r="G513" s="17">
        <v>0.324740881428773</v>
      </c>
      <c r="H513" s="17">
        <v>0.30890681510338303</v>
      </c>
      <c r="I513" s="17">
        <v>0.24133913720502001</v>
      </c>
      <c r="J513" s="17">
        <v>0.22068167920256199</v>
      </c>
      <c r="K513" s="17">
        <v>0.155733441633331</v>
      </c>
      <c r="L513" s="17">
        <v>0.161539277649111</v>
      </c>
      <c r="M513" s="17"/>
      <c r="N513" s="17">
        <v>0.25427705803787998</v>
      </c>
      <c r="O513" s="17">
        <v>0.22139081076952</v>
      </c>
      <c r="P513" s="17">
        <v>0.26281285187928</v>
      </c>
      <c r="Q513" s="17">
        <v>0.18912715324540799</v>
      </c>
      <c r="R513" s="17"/>
      <c r="S513" s="17">
        <v>0.28384427697060899</v>
      </c>
      <c r="T513" s="17">
        <v>0.23790557254648101</v>
      </c>
      <c r="U513" s="17">
        <v>0.17107658498468001</v>
      </c>
      <c r="V513" s="17">
        <v>0.22865657009364099</v>
      </c>
      <c r="W513" s="17">
        <v>0.21370157655932201</v>
      </c>
      <c r="X513" s="17">
        <v>0.21094630601063499</v>
      </c>
      <c r="Y513" s="17">
        <v>0.25687705635624702</v>
      </c>
      <c r="Z513" s="17">
        <v>0.222363034385515</v>
      </c>
      <c r="AA513" s="17">
        <v>0.25483729793431598</v>
      </c>
      <c r="AB513" s="17">
        <v>0.190825688034956</v>
      </c>
      <c r="AC513" s="17">
        <v>0.23831445811693799</v>
      </c>
      <c r="AD513" s="17">
        <v>0.19552466034492</v>
      </c>
      <c r="AE513" s="17"/>
      <c r="AF513" s="17">
        <v>0.178262881778424</v>
      </c>
      <c r="AG513" s="17">
        <v>0.25344418088836201</v>
      </c>
      <c r="AH513" s="17">
        <v>0.21918543465238699</v>
      </c>
      <c r="AI513" s="17"/>
      <c r="AJ513" s="17">
        <v>0.19916999103986699</v>
      </c>
      <c r="AK513" s="17">
        <v>0.311747622570413</v>
      </c>
      <c r="AL513" s="17">
        <v>0.21195006362551899</v>
      </c>
      <c r="AM513" s="17">
        <v>0.21286134263968801</v>
      </c>
      <c r="AN513" s="17">
        <v>0.18826938351821901</v>
      </c>
      <c r="AO513" s="17"/>
      <c r="AP513" s="17">
        <v>0.22476991688584799</v>
      </c>
      <c r="AQ513" s="17">
        <v>0.31714796701311898</v>
      </c>
      <c r="AR513" s="17">
        <v>0.22012099188109299</v>
      </c>
      <c r="AS513" s="17">
        <v>0.18021208522253301</v>
      </c>
      <c r="AT513" s="17">
        <v>0.10521217957359601</v>
      </c>
      <c r="AU513" s="17"/>
      <c r="AV513" s="17">
        <v>0.188191933816796</v>
      </c>
      <c r="AW513" s="17">
        <v>0.225966972494275</v>
      </c>
      <c r="AX513" s="17">
        <v>0.28121803386838401</v>
      </c>
      <c r="AY513" s="17">
        <v>0.29947224513845799</v>
      </c>
      <c r="AZ513" s="17">
        <v>0.17364916146878701</v>
      </c>
    </row>
    <row r="514" spans="2:52">
      <c r="B514" t="s">
        <v>177</v>
      </c>
      <c r="C514" s="17">
        <v>0.302465700949479</v>
      </c>
      <c r="D514" s="17">
        <v>0.31784291014555699</v>
      </c>
      <c r="E514" s="17">
        <v>0.28897463074116497</v>
      </c>
      <c r="F514" s="17"/>
      <c r="G514" s="17">
        <v>0.26688363702835899</v>
      </c>
      <c r="H514" s="17">
        <v>0.23786529827258801</v>
      </c>
      <c r="I514" s="17">
        <v>0.31759415886727499</v>
      </c>
      <c r="J514" s="17">
        <v>0.32263568213492</v>
      </c>
      <c r="K514" s="17">
        <v>0.32280875205707799</v>
      </c>
      <c r="L514" s="17">
        <v>0.33296631578716801</v>
      </c>
      <c r="M514" s="17"/>
      <c r="N514" s="17">
        <v>0.338406860072483</v>
      </c>
      <c r="O514" s="17">
        <v>0.30617830467523799</v>
      </c>
      <c r="P514" s="17">
        <v>0.27331562258754899</v>
      </c>
      <c r="Q514" s="17">
        <v>0.288276955082859</v>
      </c>
      <c r="R514" s="17"/>
      <c r="S514" s="17">
        <v>0.26940940816787701</v>
      </c>
      <c r="T514" s="17">
        <v>0.32179805634158598</v>
      </c>
      <c r="U514" s="17">
        <v>0.31243631153386298</v>
      </c>
      <c r="V514" s="17">
        <v>0.31641871601000199</v>
      </c>
      <c r="W514" s="17">
        <v>0.31486440622254103</v>
      </c>
      <c r="X514" s="17">
        <v>0.28366133948450001</v>
      </c>
      <c r="Y514" s="17">
        <v>0.26730827319800099</v>
      </c>
      <c r="Z514" s="17">
        <v>0.34907490584981798</v>
      </c>
      <c r="AA514" s="17">
        <v>0.31415989616583201</v>
      </c>
      <c r="AB514" s="17">
        <v>0.29252424287600898</v>
      </c>
      <c r="AC514" s="17">
        <v>0.31862246826599999</v>
      </c>
      <c r="AD514" s="17">
        <v>0.30575517041224998</v>
      </c>
      <c r="AE514" s="17"/>
      <c r="AF514" s="17">
        <v>0.28819202599882698</v>
      </c>
      <c r="AG514" s="17">
        <v>0.34623746309602399</v>
      </c>
      <c r="AH514" s="17">
        <v>0.25422733560625999</v>
      </c>
      <c r="AI514" s="17"/>
      <c r="AJ514" s="17">
        <v>0.27766095618718301</v>
      </c>
      <c r="AK514" s="17">
        <v>0.31562293121395602</v>
      </c>
      <c r="AL514" s="17">
        <v>0.39814709533800602</v>
      </c>
      <c r="AM514" s="17">
        <v>0.21517484069277701</v>
      </c>
      <c r="AN514" s="17">
        <v>0.28334697154273802</v>
      </c>
      <c r="AO514" s="17"/>
      <c r="AP514" s="17">
        <v>0.26064956562671399</v>
      </c>
      <c r="AQ514" s="17">
        <v>0.33295628913320502</v>
      </c>
      <c r="AR514" s="17">
        <v>0.416896434421756</v>
      </c>
      <c r="AS514" s="17">
        <v>0.26165985966564498</v>
      </c>
      <c r="AT514" s="17">
        <v>0.28831886092348202</v>
      </c>
      <c r="AU514" s="17"/>
      <c r="AV514" s="17">
        <v>0.28718493630415098</v>
      </c>
      <c r="AW514" s="17">
        <v>0.31198029966852098</v>
      </c>
      <c r="AX514" s="17">
        <v>0.30692156285416899</v>
      </c>
      <c r="AY514" s="17">
        <v>0.31126749753872301</v>
      </c>
      <c r="AZ514" s="17">
        <v>0.271491699987705</v>
      </c>
    </row>
    <row r="515" spans="2:52">
      <c r="B515" t="s">
        <v>178</v>
      </c>
      <c r="C515" s="17">
        <v>0.187674377185226</v>
      </c>
      <c r="D515" s="17">
        <v>0.17673655811979</v>
      </c>
      <c r="E515" s="17">
        <v>0.19819261241247399</v>
      </c>
      <c r="F515" s="17"/>
      <c r="G515" s="17">
        <v>0.143310261623873</v>
      </c>
      <c r="H515" s="17">
        <v>0.13687960261968499</v>
      </c>
      <c r="I515" s="17">
        <v>0.15925476163457999</v>
      </c>
      <c r="J515" s="17">
        <v>0.157440863794959</v>
      </c>
      <c r="K515" s="17">
        <v>0.25514854967384198</v>
      </c>
      <c r="L515" s="17">
        <v>0.25743030055751898</v>
      </c>
      <c r="M515" s="17"/>
      <c r="N515" s="17">
        <v>0.18469010145086701</v>
      </c>
      <c r="O515" s="17">
        <v>0.18145158899858199</v>
      </c>
      <c r="P515" s="17">
        <v>0.213013956850687</v>
      </c>
      <c r="Q515" s="17">
        <v>0.177848142503715</v>
      </c>
      <c r="R515" s="17"/>
      <c r="S515" s="17">
        <v>0.122955036406612</v>
      </c>
      <c r="T515" s="17">
        <v>0.192210893320203</v>
      </c>
      <c r="U515" s="17">
        <v>0.21656045017591199</v>
      </c>
      <c r="V515" s="17">
        <v>0.19043717036447999</v>
      </c>
      <c r="W515" s="17">
        <v>0.149561357682051</v>
      </c>
      <c r="X515" s="17">
        <v>0.20746238481593299</v>
      </c>
      <c r="Y515" s="17">
        <v>0.229399783063191</v>
      </c>
      <c r="Z515" s="17">
        <v>0.18036198846378099</v>
      </c>
      <c r="AA515" s="17">
        <v>0.175248982204637</v>
      </c>
      <c r="AB515" s="17">
        <v>0.19772329203804201</v>
      </c>
      <c r="AC515" s="17">
        <v>0.22849373120726801</v>
      </c>
      <c r="AD515" s="17">
        <v>0.23551261188036501</v>
      </c>
      <c r="AE515" s="17"/>
      <c r="AF515" s="17">
        <v>0.248911389220732</v>
      </c>
      <c r="AG515" s="17">
        <v>0.16197727031694301</v>
      </c>
      <c r="AH515" s="17">
        <v>0.154738140019823</v>
      </c>
      <c r="AI515" s="17"/>
      <c r="AJ515" s="17">
        <v>0.259134857862861</v>
      </c>
      <c r="AK515" s="17">
        <v>0.13406410089644999</v>
      </c>
      <c r="AL515" s="17">
        <v>0.227668722573585</v>
      </c>
      <c r="AM515" s="17">
        <v>0.14016255420240201</v>
      </c>
      <c r="AN515" s="17">
        <v>0.124394961089647</v>
      </c>
      <c r="AO515" s="17"/>
      <c r="AP515" s="17">
        <v>0.24940669187880299</v>
      </c>
      <c r="AQ515" s="17">
        <v>0.13542136429392701</v>
      </c>
      <c r="AR515" s="17">
        <v>0.14861589368411801</v>
      </c>
      <c r="AS515" s="17">
        <v>0.281806678634065</v>
      </c>
      <c r="AT515" s="17">
        <v>0.210207540034405</v>
      </c>
      <c r="AU515" s="17"/>
      <c r="AV515" s="17">
        <v>0.221182700274382</v>
      </c>
      <c r="AW515" s="17">
        <v>0.18175856805214699</v>
      </c>
      <c r="AX515" s="17">
        <v>0.16819389312315999</v>
      </c>
      <c r="AY515" s="17">
        <v>0.13181623185481001</v>
      </c>
      <c r="AZ515" s="17">
        <v>0.146660121909538</v>
      </c>
    </row>
    <row r="516" spans="2:52">
      <c r="B516" t="s">
        <v>179</v>
      </c>
      <c r="C516" s="17">
        <v>6.9166790003653805E-2</v>
      </c>
      <c r="D516" s="17">
        <v>5.7603942507351097E-2</v>
      </c>
      <c r="E516" s="17">
        <v>8.0573297331119301E-2</v>
      </c>
      <c r="F516" s="17"/>
      <c r="G516" s="17">
        <v>2.8099097023625699E-2</v>
      </c>
      <c r="H516" s="17">
        <v>5.6301005488202202E-2</v>
      </c>
      <c r="I516" s="17">
        <v>4.9176187358794199E-2</v>
      </c>
      <c r="J516" s="17">
        <v>6.8393376997530106E-2</v>
      </c>
      <c r="K516" s="17">
        <v>0.105889290422972</v>
      </c>
      <c r="L516" s="17">
        <v>9.7725113468380698E-2</v>
      </c>
      <c r="M516" s="17"/>
      <c r="N516" s="17">
        <v>4.0519724888454303E-2</v>
      </c>
      <c r="O516" s="17">
        <v>8.6906633711583095E-2</v>
      </c>
      <c r="P516" s="17">
        <v>5.5403525834195798E-2</v>
      </c>
      <c r="Q516" s="17">
        <v>9.06201364670884E-2</v>
      </c>
      <c r="R516" s="17"/>
      <c r="S516" s="17">
        <v>4.885956660449E-2</v>
      </c>
      <c r="T516" s="17">
        <v>7.1701816746856301E-2</v>
      </c>
      <c r="U516" s="17">
        <v>6.5958236399698097E-2</v>
      </c>
      <c r="V516" s="17">
        <v>7.4849533238336596E-2</v>
      </c>
      <c r="W516" s="17">
        <v>0.12683280190167201</v>
      </c>
      <c r="X516" s="17">
        <v>7.0046110992762006E-2</v>
      </c>
      <c r="Y516" s="17">
        <v>7.8554897180196995E-2</v>
      </c>
      <c r="Z516" s="17">
        <v>6.1461307287125497E-2</v>
      </c>
      <c r="AA516" s="17">
        <v>5.6982327003394201E-2</v>
      </c>
      <c r="AB516" s="17">
        <v>5.5421686875681497E-2</v>
      </c>
      <c r="AC516" s="17">
        <v>6.4629023353863696E-2</v>
      </c>
      <c r="AD516" s="17">
        <v>7.8862267538496705E-2</v>
      </c>
      <c r="AE516" s="17"/>
      <c r="AF516" s="17">
        <v>0.103150923465194</v>
      </c>
      <c r="AG516" s="17">
        <v>4.0943771555449503E-2</v>
      </c>
      <c r="AH516" s="17">
        <v>8.1703769264528298E-2</v>
      </c>
      <c r="AI516" s="17"/>
      <c r="AJ516" s="17">
        <v>9.4576885371055394E-2</v>
      </c>
      <c r="AK516" s="17">
        <v>3.9500603699344501E-2</v>
      </c>
      <c r="AL516" s="17">
        <v>2.5704385259261699E-2</v>
      </c>
      <c r="AM516" s="17">
        <v>8.9834819321826798E-2</v>
      </c>
      <c r="AN516" s="17">
        <v>8.9268584848226307E-2</v>
      </c>
      <c r="AO516" s="17"/>
      <c r="AP516" s="17">
        <v>0.107875772382842</v>
      </c>
      <c r="AQ516" s="17">
        <v>2.4855366774155899E-2</v>
      </c>
      <c r="AR516" s="17">
        <v>3.7333984468918599E-2</v>
      </c>
      <c r="AS516" s="17">
        <v>0.114334654238025</v>
      </c>
      <c r="AT516" s="17">
        <v>5.3699344738083202E-2</v>
      </c>
      <c r="AU516" s="17"/>
      <c r="AV516" s="17">
        <v>8.5520895778362499E-2</v>
      </c>
      <c r="AW516" s="17">
        <v>7.4455048499590698E-2</v>
      </c>
      <c r="AX516" s="17">
        <v>5.5150618586811098E-2</v>
      </c>
      <c r="AY516" s="17">
        <v>2.7108580286241499E-2</v>
      </c>
      <c r="AZ516" s="17">
        <v>4.0957264798758698E-2</v>
      </c>
    </row>
    <row r="517" spans="2:52">
      <c r="B517" t="s">
        <v>107</v>
      </c>
      <c r="C517" s="17">
        <v>0.11531503877539299</v>
      </c>
      <c r="D517" s="17">
        <v>8.1855900715251895E-2</v>
      </c>
      <c r="E517" s="17">
        <v>0.145769282724106</v>
      </c>
      <c r="F517" s="17"/>
      <c r="G517" s="17">
        <v>6.4037212044608494E-2</v>
      </c>
      <c r="H517" s="17">
        <v>0.11119290883388</v>
      </c>
      <c r="I517" s="17">
        <v>0.128631945418859</v>
      </c>
      <c r="J517" s="17">
        <v>0.15858936495522399</v>
      </c>
      <c r="K517" s="17">
        <v>9.2150529995255803E-2</v>
      </c>
      <c r="L517" s="17">
        <v>0.11993635443718099</v>
      </c>
      <c r="M517" s="17"/>
      <c r="N517" s="17">
        <v>8.9502859722921796E-2</v>
      </c>
      <c r="O517" s="17">
        <v>0.111853321845359</v>
      </c>
      <c r="P517" s="17">
        <v>9.7409115370826305E-2</v>
      </c>
      <c r="Q517" s="17">
        <v>0.16050998203355701</v>
      </c>
      <c r="R517" s="17"/>
      <c r="S517" s="17">
        <v>0.108939805179045</v>
      </c>
      <c r="T517" s="17">
        <v>0.122183277193469</v>
      </c>
      <c r="U517" s="17">
        <v>0.14118731699162099</v>
      </c>
      <c r="V517" s="17">
        <v>0.113026418513336</v>
      </c>
      <c r="W517" s="17">
        <v>0.12592582271859801</v>
      </c>
      <c r="X517" s="17">
        <v>0.10587348650792</v>
      </c>
      <c r="Y517" s="17">
        <v>0.13570830847924201</v>
      </c>
      <c r="Z517" s="17">
        <v>0.113485067292952</v>
      </c>
      <c r="AA517" s="17">
        <v>0.10591488528838899</v>
      </c>
      <c r="AB517" s="17">
        <v>0.123538012471533</v>
      </c>
      <c r="AC517" s="17">
        <v>8.5030987124475405E-2</v>
      </c>
      <c r="AD517" s="17">
        <v>7.8443343114915395E-2</v>
      </c>
      <c r="AE517" s="17"/>
      <c r="AF517" s="17">
        <v>0.11297377872575599</v>
      </c>
      <c r="AG517" s="17">
        <v>8.4087701912457805E-2</v>
      </c>
      <c r="AH517" s="17">
        <v>0.20784217847669101</v>
      </c>
      <c r="AI517" s="17"/>
      <c r="AJ517" s="17">
        <v>0.101076634817789</v>
      </c>
      <c r="AK517" s="17">
        <v>5.6427192556671099E-2</v>
      </c>
      <c r="AL517" s="17">
        <v>8.7381115293935205E-2</v>
      </c>
      <c r="AM517" s="17">
        <v>0.251172682261188</v>
      </c>
      <c r="AN517" s="17">
        <v>0.22652771110252501</v>
      </c>
      <c r="AO517" s="17"/>
      <c r="AP517" s="17">
        <v>8.3148885312159707E-2</v>
      </c>
      <c r="AQ517" s="17">
        <v>5.2635307409299198E-2</v>
      </c>
      <c r="AR517" s="17">
        <v>0.100293342439495</v>
      </c>
      <c r="AS517" s="17">
        <v>0.122516621138037</v>
      </c>
      <c r="AT517" s="17">
        <v>0.29317377005735601</v>
      </c>
      <c r="AU517" s="17"/>
      <c r="AV517" s="17">
        <v>0.125990017409947</v>
      </c>
      <c r="AW517" s="17">
        <v>0.12886539763976301</v>
      </c>
      <c r="AX517" s="17">
        <v>8.3856827370176898E-2</v>
      </c>
      <c r="AY517" s="17">
        <v>8.9664954002602396E-2</v>
      </c>
      <c r="AZ517" s="17">
        <v>7.8181881443434506E-2</v>
      </c>
    </row>
    <row r="518" spans="2:52">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2:52">
      <c r="B519" s="6" t="s">
        <v>186</v>
      </c>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2:52">
      <c r="B520" s="24" t="s">
        <v>16</v>
      </c>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2:52">
      <c r="B521" t="s">
        <v>175</v>
      </c>
      <c r="C521" s="17">
        <v>9.2502276415609097E-2</v>
      </c>
      <c r="D521" s="17">
        <v>0.102268811939287</v>
      </c>
      <c r="E521" s="17">
        <v>8.3227486802714495E-2</v>
      </c>
      <c r="F521" s="17"/>
      <c r="G521" s="17">
        <v>0.140248436044286</v>
      </c>
      <c r="H521" s="17">
        <v>0.118918764201209</v>
      </c>
      <c r="I521" s="17">
        <v>0.118499632782345</v>
      </c>
      <c r="J521" s="17">
        <v>7.6638978172628103E-2</v>
      </c>
      <c r="K521" s="17">
        <v>5.93041517963998E-2</v>
      </c>
      <c r="L521" s="17">
        <v>4.9349902122034099E-2</v>
      </c>
      <c r="M521" s="17"/>
      <c r="N521" s="17">
        <v>9.8502378024177495E-2</v>
      </c>
      <c r="O521" s="17">
        <v>6.9118679035508404E-2</v>
      </c>
      <c r="P521" s="17">
        <v>0.11788726801933</v>
      </c>
      <c r="Q521" s="17">
        <v>8.5280904499216603E-2</v>
      </c>
      <c r="R521" s="17"/>
      <c r="S521" s="17">
        <v>0.13544232855994401</v>
      </c>
      <c r="T521" s="17">
        <v>7.4528303685744604E-2</v>
      </c>
      <c r="U521" s="17">
        <v>3.5926122938558201E-2</v>
      </c>
      <c r="V521" s="17">
        <v>9.3754958686183998E-2</v>
      </c>
      <c r="W521" s="17">
        <v>0.10467982225239</v>
      </c>
      <c r="X521" s="17">
        <v>0.10088655684177</v>
      </c>
      <c r="Y521" s="17">
        <v>9.2669017012768001E-2</v>
      </c>
      <c r="Z521" s="17">
        <v>3.4951911708651702E-2</v>
      </c>
      <c r="AA521" s="17">
        <v>8.6766795338990094E-2</v>
      </c>
      <c r="AB521" s="17">
        <v>8.1410921087060301E-2</v>
      </c>
      <c r="AC521" s="17">
        <v>9.5306478037949199E-2</v>
      </c>
      <c r="AD521" s="17">
        <v>0.20173803389158901</v>
      </c>
      <c r="AE521" s="17"/>
      <c r="AF521" s="17">
        <v>9.2335334753154794E-2</v>
      </c>
      <c r="AG521" s="17">
        <v>9.3157232836282203E-2</v>
      </c>
      <c r="AH521" s="17">
        <v>9.3791955624296694E-2</v>
      </c>
      <c r="AI521" s="17"/>
      <c r="AJ521" s="17">
        <v>0.105211971113607</v>
      </c>
      <c r="AK521" s="17">
        <v>8.7915703135073298E-2</v>
      </c>
      <c r="AL521" s="17">
        <v>9.7042332845843599E-2</v>
      </c>
      <c r="AM521" s="17">
        <v>0.10746117696589499</v>
      </c>
      <c r="AN521" s="17">
        <v>6.7003870102204405E-2</v>
      </c>
      <c r="AO521" s="17"/>
      <c r="AP521" s="17">
        <v>0.13247382351295001</v>
      </c>
      <c r="AQ521" s="17">
        <v>8.6055645774814005E-2</v>
      </c>
      <c r="AR521" s="17">
        <v>0.107153837178125</v>
      </c>
      <c r="AS521" s="17">
        <v>0.11644000251235</v>
      </c>
      <c r="AT521" s="17">
        <v>3.3369883494824899E-2</v>
      </c>
      <c r="AU521" s="17"/>
      <c r="AV521" s="17">
        <v>8.7936985138625898E-2</v>
      </c>
      <c r="AW521" s="17">
        <v>9.1775567558253807E-2</v>
      </c>
      <c r="AX521" s="17">
        <v>8.8720638543907895E-2</v>
      </c>
      <c r="AY521" s="17">
        <v>0.14604600622383301</v>
      </c>
      <c r="AZ521" s="17">
        <v>0.13872276069444101</v>
      </c>
    </row>
    <row r="522" spans="2:52">
      <c r="B522" t="s">
        <v>176</v>
      </c>
      <c r="C522" s="17">
        <v>0.24071788226886001</v>
      </c>
      <c r="D522" s="17">
        <v>0.267958200211182</v>
      </c>
      <c r="E522" s="17">
        <v>0.21474594142381401</v>
      </c>
      <c r="F522" s="17"/>
      <c r="G522" s="17">
        <v>0.26678204828261698</v>
      </c>
      <c r="H522" s="17">
        <v>0.25334266260314198</v>
      </c>
      <c r="I522" s="17">
        <v>0.23801220181016799</v>
      </c>
      <c r="J522" s="17">
        <v>0.17231983541998599</v>
      </c>
      <c r="K522" s="17">
        <v>0.199410333327869</v>
      </c>
      <c r="L522" s="17">
        <v>0.30208241981332501</v>
      </c>
      <c r="M522" s="17"/>
      <c r="N522" s="17">
        <v>0.241116028976326</v>
      </c>
      <c r="O522" s="17">
        <v>0.222992148521823</v>
      </c>
      <c r="P522" s="17">
        <v>0.25821841035653198</v>
      </c>
      <c r="Q522" s="17">
        <v>0.24533921524522401</v>
      </c>
      <c r="R522" s="17"/>
      <c r="S522" s="17">
        <v>0.26581691336507801</v>
      </c>
      <c r="T522" s="17">
        <v>0.21180011493798701</v>
      </c>
      <c r="U522" s="17">
        <v>0.192596851118606</v>
      </c>
      <c r="V522" s="17">
        <v>0.31834114629315202</v>
      </c>
      <c r="W522" s="17">
        <v>0.23183960963497799</v>
      </c>
      <c r="X522" s="17">
        <v>0.236121684693539</v>
      </c>
      <c r="Y522" s="17">
        <v>0.24541854637327401</v>
      </c>
      <c r="Z522" s="17">
        <v>0.222618770735201</v>
      </c>
      <c r="AA522" s="17">
        <v>0.28591413118216802</v>
      </c>
      <c r="AB522" s="17">
        <v>0.18739002092441001</v>
      </c>
      <c r="AC522" s="17">
        <v>0.20581995847491499</v>
      </c>
      <c r="AD522" s="17">
        <v>0.23600401802657101</v>
      </c>
      <c r="AE522" s="17"/>
      <c r="AF522" s="17">
        <v>0.26092150717515999</v>
      </c>
      <c r="AG522" s="17">
        <v>0.23628890412765</v>
      </c>
      <c r="AH522" s="17">
        <v>0.228772181024581</v>
      </c>
      <c r="AI522" s="17"/>
      <c r="AJ522" s="17">
        <v>0.31664219876899202</v>
      </c>
      <c r="AK522" s="17">
        <v>0.21963514218823399</v>
      </c>
      <c r="AL522" s="17">
        <v>0.14252160667063599</v>
      </c>
      <c r="AM522" s="17">
        <v>0.32399395766468603</v>
      </c>
      <c r="AN522" s="17">
        <v>0.240150027814823</v>
      </c>
      <c r="AO522" s="17"/>
      <c r="AP522" s="17">
        <v>0.393692880704479</v>
      </c>
      <c r="AQ522" s="17">
        <v>0.22652172083455099</v>
      </c>
      <c r="AR522" s="17">
        <v>0.242763808063168</v>
      </c>
      <c r="AS522" s="17">
        <v>0.21882746191307201</v>
      </c>
      <c r="AT522" s="17">
        <v>0.203242908422129</v>
      </c>
      <c r="AU522" s="17"/>
      <c r="AV522" s="17">
        <v>0.23717381177034599</v>
      </c>
      <c r="AW522" s="17">
        <v>0.22724774307276799</v>
      </c>
      <c r="AX522" s="17">
        <v>0.233696171686891</v>
      </c>
      <c r="AY522" s="17">
        <v>0.232480353705485</v>
      </c>
      <c r="AZ522" s="17">
        <v>0.29826324179941799</v>
      </c>
    </row>
    <row r="523" spans="2:52">
      <c r="B523" t="s">
        <v>177</v>
      </c>
      <c r="C523" s="17">
        <v>0.29211860487876601</v>
      </c>
      <c r="D523" s="17">
        <v>0.28405691689425</v>
      </c>
      <c r="E523" s="17">
        <v>0.29937415531565498</v>
      </c>
      <c r="F523" s="17"/>
      <c r="G523" s="17">
        <v>0.28377228185219799</v>
      </c>
      <c r="H523" s="17">
        <v>0.24647672342728499</v>
      </c>
      <c r="I523" s="17">
        <v>0.26654573289393102</v>
      </c>
      <c r="J523" s="17">
        <v>0.28337616244686498</v>
      </c>
      <c r="K523" s="17">
        <v>0.37564664387540803</v>
      </c>
      <c r="L523" s="17">
        <v>0.30615611532609799</v>
      </c>
      <c r="M523" s="17"/>
      <c r="N523" s="17">
        <v>0.31724925397901999</v>
      </c>
      <c r="O523" s="17">
        <v>0.295463106433065</v>
      </c>
      <c r="P523" s="17">
        <v>0.26395573139483802</v>
      </c>
      <c r="Q523" s="17">
        <v>0.28490034749672999</v>
      </c>
      <c r="R523" s="17"/>
      <c r="S523" s="17">
        <v>0.25729527996776203</v>
      </c>
      <c r="T523" s="17">
        <v>0.33087394452280899</v>
      </c>
      <c r="U523" s="17">
        <v>0.36132132873031703</v>
      </c>
      <c r="V523" s="17">
        <v>0.24017132620832901</v>
      </c>
      <c r="W523" s="17">
        <v>0.33878880777497999</v>
      </c>
      <c r="X523" s="17">
        <v>0.28825981915913002</v>
      </c>
      <c r="Y523" s="17">
        <v>0.29615334293880902</v>
      </c>
      <c r="Z523" s="17">
        <v>0.403073029618083</v>
      </c>
      <c r="AA523" s="17">
        <v>0.24142177530791301</v>
      </c>
      <c r="AB523" s="17">
        <v>0.27062224762237802</v>
      </c>
      <c r="AC523" s="17">
        <v>0.26550454415160102</v>
      </c>
      <c r="AD523" s="17">
        <v>0.309221214047883</v>
      </c>
      <c r="AE523" s="17"/>
      <c r="AF523" s="17">
        <v>0.31569545908253899</v>
      </c>
      <c r="AG523" s="17">
        <v>0.29129009755645902</v>
      </c>
      <c r="AH523" s="17">
        <v>0.22173286316128701</v>
      </c>
      <c r="AI523" s="17"/>
      <c r="AJ523" s="17">
        <v>0.321406494561843</v>
      </c>
      <c r="AK523" s="17">
        <v>0.29558462743353497</v>
      </c>
      <c r="AL523" s="17">
        <v>0.27273327706127498</v>
      </c>
      <c r="AM523" s="17">
        <v>0.30740891822405397</v>
      </c>
      <c r="AN523" s="17">
        <v>0.20794591526328901</v>
      </c>
      <c r="AO523" s="17"/>
      <c r="AP523" s="17">
        <v>0.30495904639684801</v>
      </c>
      <c r="AQ523" s="17">
        <v>0.27543401629044401</v>
      </c>
      <c r="AR523" s="17">
        <v>0.27936029972422899</v>
      </c>
      <c r="AS523" s="17">
        <v>0.330673137558265</v>
      </c>
      <c r="AT523" s="17">
        <v>0.32622616184588599</v>
      </c>
      <c r="AU523" s="17"/>
      <c r="AV523" s="17">
        <v>0.296283339483639</v>
      </c>
      <c r="AW523" s="17">
        <v>0.30487433828668697</v>
      </c>
      <c r="AX523" s="17">
        <v>0.27793763268445598</v>
      </c>
      <c r="AY523" s="17">
        <v>0.29945060044738803</v>
      </c>
      <c r="AZ523" s="17">
        <v>0.24175556809771201</v>
      </c>
    </row>
    <row r="524" spans="2:52">
      <c r="B524" t="s">
        <v>178</v>
      </c>
      <c r="C524" s="17">
        <v>0.183789807677815</v>
      </c>
      <c r="D524" s="17">
        <v>0.19147184488858099</v>
      </c>
      <c r="E524" s="17">
        <v>0.17715732151553701</v>
      </c>
      <c r="F524" s="17"/>
      <c r="G524" s="17">
        <v>0.15139745769673699</v>
      </c>
      <c r="H524" s="17">
        <v>0.135132358222571</v>
      </c>
      <c r="I524" s="17">
        <v>0.19012412905845799</v>
      </c>
      <c r="J524" s="17">
        <v>0.22305553265539599</v>
      </c>
      <c r="K524" s="17">
        <v>0.184930328566415</v>
      </c>
      <c r="L524" s="17">
        <v>0.21180561913309701</v>
      </c>
      <c r="M524" s="17"/>
      <c r="N524" s="17">
        <v>0.19106522219827299</v>
      </c>
      <c r="O524" s="17">
        <v>0.196845255987428</v>
      </c>
      <c r="P524" s="17">
        <v>0.17076538168623401</v>
      </c>
      <c r="Q524" s="17">
        <v>0.17110202048996501</v>
      </c>
      <c r="R524" s="17"/>
      <c r="S524" s="17">
        <v>0.15545846258889501</v>
      </c>
      <c r="T524" s="17">
        <v>0.196592076160786</v>
      </c>
      <c r="U524" s="17">
        <v>0.19342866994299801</v>
      </c>
      <c r="V524" s="17">
        <v>0.180695839352047</v>
      </c>
      <c r="W524" s="17">
        <v>0.17601924934045901</v>
      </c>
      <c r="X524" s="17">
        <v>0.176429810297977</v>
      </c>
      <c r="Y524" s="17">
        <v>0.213597313436826</v>
      </c>
      <c r="Z524" s="17">
        <v>0.194060266070778</v>
      </c>
      <c r="AA524" s="17">
        <v>0.176156104019352</v>
      </c>
      <c r="AB524" s="17">
        <v>0.20688981879688101</v>
      </c>
      <c r="AC524" s="17">
        <v>0.222939194933268</v>
      </c>
      <c r="AD524" s="17">
        <v>7.1520868318053502E-2</v>
      </c>
      <c r="AE524" s="17"/>
      <c r="AF524" s="17">
        <v>0.17490088532387599</v>
      </c>
      <c r="AG524" s="17">
        <v>0.20051263082844101</v>
      </c>
      <c r="AH524" s="17">
        <v>0.17860190566929501</v>
      </c>
      <c r="AI524" s="17"/>
      <c r="AJ524" s="17">
        <v>0.154867801255827</v>
      </c>
      <c r="AK524" s="17">
        <v>0.198715074318699</v>
      </c>
      <c r="AL524" s="17">
        <v>0.28028263411912502</v>
      </c>
      <c r="AM524" s="17">
        <v>9.9103291574017094E-2</v>
      </c>
      <c r="AN524" s="17">
        <v>0.16954599493174799</v>
      </c>
      <c r="AO524" s="17"/>
      <c r="AP524" s="17">
        <v>0.105569184106609</v>
      </c>
      <c r="AQ524" s="17">
        <v>0.22317414453463</v>
      </c>
      <c r="AR524" s="17">
        <v>0.19778631805874899</v>
      </c>
      <c r="AS524" s="17">
        <v>0.179532280344745</v>
      </c>
      <c r="AT524" s="17">
        <v>0.15906172789936601</v>
      </c>
      <c r="AU524" s="17"/>
      <c r="AV524" s="17">
        <v>0.17877579291690501</v>
      </c>
      <c r="AW524" s="17">
        <v>0.186823830074002</v>
      </c>
      <c r="AX524" s="17">
        <v>0.195911337198445</v>
      </c>
      <c r="AY524" s="17">
        <v>0.16238061776077301</v>
      </c>
      <c r="AZ524" s="17">
        <v>0.23781123653255301</v>
      </c>
    </row>
    <row r="525" spans="2:52">
      <c r="B525" t="s">
        <v>179</v>
      </c>
      <c r="C525" s="17">
        <v>7.5135718307631702E-2</v>
      </c>
      <c r="D525" s="17">
        <v>6.9667947069790306E-2</v>
      </c>
      <c r="E525" s="17">
        <v>7.9197311093140196E-2</v>
      </c>
      <c r="F525" s="17"/>
      <c r="G525" s="17">
        <v>8.0827934827039802E-2</v>
      </c>
      <c r="H525" s="17">
        <v>9.9529308009527404E-2</v>
      </c>
      <c r="I525" s="17">
        <v>8.0433237963308896E-2</v>
      </c>
      <c r="J525" s="17">
        <v>9.3996162652096302E-2</v>
      </c>
      <c r="K525" s="17">
        <v>5.2315426264997397E-2</v>
      </c>
      <c r="L525" s="17">
        <v>4.5709001081305302E-2</v>
      </c>
      <c r="M525" s="17"/>
      <c r="N525" s="17">
        <v>5.3078071867467803E-2</v>
      </c>
      <c r="O525" s="17">
        <v>8.1395421063493303E-2</v>
      </c>
      <c r="P525" s="17">
        <v>9.7997291683659393E-2</v>
      </c>
      <c r="Q525" s="17">
        <v>7.3548416495249194E-2</v>
      </c>
      <c r="R525" s="17"/>
      <c r="S525" s="17">
        <v>8.0623595480051699E-2</v>
      </c>
      <c r="T525" s="17">
        <v>6.6826182723990699E-2</v>
      </c>
      <c r="U525" s="17">
        <v>8.5002647191587594E-2</v>
      </c>
      <c r="V525" s="17">
        <v>5.8189239179506198E-2</v>
      </c>
      <c r="W525" s="17">
        <v>6.3813759856417795E-2</v>
      </c>
      <c r="X525" s="17">
        <v>9.8472894292103097E-2</v>
      </c>
      <c r="Y525" s="17">
        <v>4.7802977546493798E-2</v>
      </c>
      <c r="Z525" s="17">
        <v>4.1929939114760902E-2</v>
      </c>
      <c r="AA525" s="17">
        <v>8.6372174169137297E-2</v>
      </c>
      <c r="AB525" s="17">
        <v>8.8420627773063795E-2</v>
      </c>
      <c r="AC525" s="17">
        <v>8.7141635206272605E-2</v>
      </c>
      <c r="AD525" s="17">
        <v>8.8393005439578898E-2</v>
      </c>
      <c r="AE525" s="17"/>
      <c r="AF525" s="17">
        <v>5.2564237660753702E-2</v>
      </c>
      <c r="AG525" s="17">
        <v>8.4432640461572506E-2</v>
      </c>
      <c r="AH525" s="17">
        <v>9.4076713080389104E-2</v>
      </c>
      <c r="AI525" s="17"/>
      <c r="AJ525" s="17">
        <v>2.5074825843404501E-2</v>
      </c>
      <c r="AK525" s="17">
        <v>0.118468755204112</v>
      </c>
      <c r="AL525" s="17">
        <v>6.39773574026411E-2</v>
      </c>
      <c r="AM525" s="17">
        <v>0</v>
      </c>
      <c r="AN525" s="17">
        <v>9.0120080361698607E-2</v>
      </c>
      <c r="AO525" s="17"/>
      <c r="AP525" s="17">
        <v>1.10235599570603E-2</v>
      </c>
      <c r="AQ525" s="17">
        <v>9.5747414249869003E-2</v>
      </c>
      <c r="AR525" s="17">
        <v>0.11753019405975</v>
      </c>
      <c r="AS525" s="17">
        <v>2.5336969732016799E-2</v>
      </c>
      <c r="AT525" s="17">
        <v>2.8693190733693301E-2</v>
      </c>
      <c r="AU525" s="17"/>
      <c r="AV525" s="17">
        <v>6.3016149287919598E-2</v>
      </c>
      <c r="AW525" s="17">
        <v>7.6182963108087906E-2</v>
      </c>
      <c r="AX525" s="17">
        <v>9.12893932871158E-2</v>
      </c>
      <c r="AY525" s="17">
        <v>7.3479671510372102E-2</v>
      </c>
      <c r="AZ525" s="17">
        <v>8.3447192875875903E-2</v>
      </c>
    </row>
    <row r="526" spans="2:52">
      <c r="B526" t="s">
        <v>107</v>
      </c>
      <c r="C526" s="17">
        <v>0.115735710451318</v>
      </c>
      <c r="D526" s="17">
        <v>8.4576278996910004E-2</v>
      </c>
      <c r="E526" s="17">
        <v>0.146297783849139</v>
      </c>
      <c r="F526" s="17"/>
      <c r="G526" s="17">
        <v>7.6971841297122104E-2</v>
      </c>
      <c r="H526" s="17">
        <v>0.146600183536265</v>
      </c>
      <c r="I526" s="17">
        <v>0.106385065491788</v>
      </c>
      <c r="J526" s="17">
        <v>0.15061332865302801</v>
      </c>
      <c r="K526" s="17">
        <v>0.12839311616891</v>
      </c>
      <c r="L526" s="17">
        <v>8.48969425241409E-2</v>
      </c>
      <c r="M526" s="17"/>
      <c r="N526" s="17">
        <v>9.8989044954736802E-2</v>
      </c>
      <c r="O526" s="17">
        <v>0.13418538895868101</v>
      </c>
      <c r="P526" s="17">
        <v>9.1175916859406694E-2</v>
      </c>
      <c r="Q526" s="17">
        <v>0.13982909577361499</v>
      </c>
      <c r="R526" s="17"/>
      <c r="S526" s="17">
        <v>0.105363420038269</v>
      </c>
      <c r="T526" s="17">
        <v>0.119379377968683</v>
      </c>
      <c r="U526" s="17">
        <v>0.131724380077933</v>
      </c>
      <c r="V526" s="17">
        <v>0.108847490280782</v>
      </c>
      <c r="W526" s="17">
        <v>8.4858751140775707E-2</v>
      </c>
      <c r="X526" s="17">
        <v>9.9829234715481996E-2</v>
      </c>
      <c r="Y526" s="17">
        <v>0.10435880269183</v>
      </c>
      <c r="Z526" s="17">
        <v>0.103366082752526</v>
      </c>
      <c r="AA526" s="17">
        <v>0.12336901998244</v>
      </c>
      <c r="AB526" s="17">
        <v>0.16526636379620699</v>
      </c>
      <c r="AC526" s="17">
        <v>0.12328818919599401</v>
      </c>
      <c r="AD526" s="17">
        <v>9.3122860276324396E-2</v>
      </c>
      <c r="AE526" s="17"/>
      <c r="AF526" s="17">
        <v>0.10358257600451699</v>
      </c>
      <c r="AG526" s="17">
        <v>9.4318494189594898E-2</v>
      </c>
      <c r="AH526" s="17">
        <v>0.18302438144015201</v>
      </c>
      <c r="AI526" s="17"/>
      <c r="AJ526" s="17">
        <v>7.6796708456326496E-2</v>
      </c>
      <c r="AK526" s="17">
        <v>7.9680697720346305E-2</v>
      </c>
      <c r="AL526" s="17">
        <v>0.14344279190047901</v>
      </c>
      <c r="AM526" s="17">
        <v>0.16203265557134799</v>
      </c>
      <c r="AN526" s="17">
        <v>0.22523411152623701</v>
      </c>
      <c r="AO526" s="17"/>
      <c r="AP526" s="17">
        <v>5.2281505322053501E-2</v>
      </c>
      <c r="AQ526" s="17">
        <v>9.3067058315691495E-2</v>
      </c>
      <c r="AR526" s="17">
        <v>5.54055429159796E-2</v>
      </c>
      <c r="AS526" s="17">
        <v>0.129190147939551</v>
      </c>
      <c r="AT526" s="17">
        <v>0.249406127604102</v>
      </c>
      <c r="AU526" s="17"/>
      <c r="AV526" s="17">
        <v>0.13681392140256499</v>
      </c>
      <c r="AW526" s="17">
        <v>0.113095557900202</v>
      </c>
      <c r="AX526" s="17">
        <v>0.112444826599185</v>
      </c>
      <c r="AY526" s="17">
        <v>8.6162750352148196E-2</v>
      </c>
      <c r="AZ526" s="17">
        <v>0</v>
      </c>
    </row>
    <row r="527" spans="2:52">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2:52">
      <c r="B528" s="6" t="s">
        <v>187</v>
      </c>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2:52">
      <c r="B529" s="24" t="s">
        <v>16</v>
      </c>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2:52">
      <c r="B530" t="s">
        <v>175</v>
      </c>
      <c r="C530" s="17">
        <v>0.126195833292742</v>
      </c>
      <c r="D530" s="17">
        <v>0.13325898063075201</v>
      </c>
      <c r="E530" s="17">
        <v>0.119842277419011</v>
      </c>
      <c r="F530" s="17"/>
      <c r="G530" s="17">
        <v>0.194331703116527</v>
      </c>
      <c r="H530" s="17">
        <v>0.12782270754407499</v>
      </c>
      <c r="I530" s="17">
        <v>0.158159492661475</v>
      </c>
      <c r="J530" s="17">
        <v>0.114367475997264</v>
      </c>
      <c r="K530" s="17">
        <v>9.8583083749684802E-2</v>
      </c>
      <c r="L530" s="17">
        <v>7.79419655988383E-2</v>
      </c>
      <c r="M530" s="17"/>
      <c r="N530" s="17">
        <v>0.133373087923327</v>
      </c>
      <c r="O530" s="17">
        <v>0.105061308249552</v>
      </c>
      <c r="P530" s="17">
        <v>0.126761208877716</v>
      </c>
      <c r="Q530" s="17">
        <v>0.13644320932275</v>
      </c>
      <c r="R530" s="17"/>
      <c r="S530" s="17">
        <v>0.176639046995472</v>
      </c>
      <c r="T530" s="17">
        <v>0.11972336864625099</v>
      </c>
      <c r="U530" s="17">
        <v>7.9986517718447794E-2</v>
      </c>
      <c r="V530" s="17">
        <v>0.10617615315505199</v>
      </c>
      <c r="W530" s="17">
        <v>0.164039584560289</v>
      </c>
      <c r="X530" s="17">
        <v>0.15116852791407201</v>
      </c>
      <c r="Y530" s="17">
        <v>0.108026354821083</v>
      </c>
      <c r="Z530" s="17">
        <v>8.9980292469597906E-2</v>
      </c>
      <c r="AA530" s="17">
        <v>0.138650824709947</v>
      </c>
      <c r="AB530" s="17">
        <v>8.2812734048375095E-2</v>
      </c>
      <c r="AC530" s="17">
        <v>0.13618276893051401</v>
      </c>
      <c r="AD530" s="17">
        <v>0.11007562933817699</v>
      </c>
      <c r="AE530" s="17"/>
      <c r="AF530" s="17">
        <v>0.10391940708563301</v>
      </c>
      <c r="AG530" s="17">
        <v>0.13718334261235399</v>
      </c>
      <c r="AH530" s="17">
        <v>0.146959042437113</v>
      </c>
      <c r="AI530" s="17"/>
      <c r="AJ530" s="17">
        <v>0.14323755841354799</v>
      </c>
      <c r="AK530" s="17">
        <v>0.12523496878927801</v>
      </c>
      <c r="AL530" s="17">
        <v>0.12718738475755401</v>
      </c>
      <c r="AM530" s="17">
        <v>7.2497635919126294E-2</v>
      </c>
      <c r="AN530" s="17">
        <v>0.109329969180081</v>
      </c>
      <c r="AO530" s="17"/>
      <c r="AP530" s="17">
        <v>0.198436750698995</v>
      </c>
      <c r="AQ530" s="17">
        <v>0.113026018654052</v>
      </c>
      <c r="AR530" s="17">
        <v>0.143541427292662</v>
      </c>
      <c r="AS530" s="17">
        <v>0.11246572684818</v>
      </c>
      <c r="AT530" s="17">
        <v>5.1075750596435397E-2</v>
      </c>
      <c r="AU530" s="17"/>
      <c r="AV530" s="17">
        <v>0.13237860514094399</v>
      </c>
      <c r="AW530" s="17">
        <v>0.106214545012911</v>
      </c>
      <c r="AX530" s="17">
        <v>0.11982861751186</v>
      </c>
      <c r="AY530" s="17">
        <v>0.143880449953011</v>
      </c>
      <c r="AZ530" s="17">
        <v>0.22407209600856701</v>
      </c>
    </row>
    <row r="531" spans="2:52">
      <c r="B531" t="s">
        <v>176</v>
      </c>
      <c r="C531" s="17">
        <v>0.21911902019339599</v>
      </c>
      <c r="D531" s="17">
        <v>0.227050217339378</v>
      </c>
      <c r="E531" s="17">
        <v>0.21163774315712799</v>
      </c>
      <c r="F531" s="17"/>
      <c r="G531" s="17">
        <v>0.24673503494287799</v>
      </c>
      <c r="H531" s="17">
        <v>0.238872884082246</v>
      </c>
      <c r="I531" s="17">
        <v>0.23075459955919</v>
      </c>
      <c r="J531" s="17">
        <v>0.18094452410294501</v>
      </c>
      <c r="K531" s="17">
        <v>0.18449268163999399</v>
      </c>
      <c r="L531" s="17">
        <v>0.22934027265441501</v>
      </c>
      <c r="M531" s="17"/>
      <c r="N531" s="17">
        <v>0.21423132340732901</v>
      </c>
      <c r="O531" s="17">
        <v>0.22118148242788199</v>
      </c>
      <c r="P531" s="17">
        <v>0.24899667937035599</v>
      </c>
      <c r="Q531" s="17">
        <v>0.19832986161715299</v>
      </c>
      <c r="R531" s="17"/>
      <c r="S531" s="17">
        <v>0.23788739895210201</v>
      </c>
      <c r="T531" s="17">
        <v>0.18150319476865201</v>
      </c>
      <c r="U531" s="17">
        <v>0.181599893252258</v>
      </c>
      <c r="V531" s="17">
        <v>0.26625498022283201</v>
      </c>
      <c r="W531" s="17">
        <v>0.22578459242552101</v>
      </c>
      <c r="X531" s="17">
        <v>0.18518107343840601</v>
      </c>
      <c r="Y531" s="17">
        <v>0.22579146345908399</v>
      </c>
      <c r="Z531" s="17">
        <v>0.25860740213148597</v>
      </c>
      <c r="AA531" s="17">
        <v>0.27310707629568498</v>
      </c>
      <c r="AB531" s="17">
        <v>0.19216848232332401</v>
      </c>
      <c r="AC531" s="17">
        <v>0.14578187463057399</v>
      </c>
      <c r="AD531" s="17">
        <v>0.250484021642011</v>
      </c>
      <c r="AE531" s="17"/>
      <c r="AF531" s="17">
        <v>0.23361452623555601</v>
      </c>
      <c r="AG531" s="17">
        <v>0.20778258325946999</v>
      </c>
      <c r="AH531" s="17">
        <v>0.221668445191887</v>
      </c>
      <c r="AI531" s="17"/>
      <c r="AJ531" s="17">
        <v>0.27288674064485302</v>
      </c>
      <c r="AK531" s="17">
        <v>0.18150421353076299</v>
      </c>
      <c r="AL531" s="17">
        <v>0.175367355832173</v>
      </c>
      <c r="AM531" s="17">
        <v>0.29222118988360501</v>
      </c>
      <c r="AN531" s="17">
        <v>0.21944667626707201</v>
      </c>
      <c r="AO531" s="17"/>
      <c r="AP531" s="17">
        <v>0.33921871186597402</v>
      </c>
      <c r="AQ531" s="17">
        <v>0.20393227528468</v>
      </c>
      <c r="AR531" s="17">
        <v>0.222043931047257</v>
      </c>
      <c r="AS531" s="17">
        <v>0.20790116176287199</v>
      </c>
      <c r="AT531" s="17">
        <v>0.23294439355146901</v>
      </c>
      <c r="AU531" s="17"/>
      <c r="AV531" s="17">
        <v>0.21470540602994101</v>
      </c>
      <c r="AW531" s="17">
        <v>0.22987862200023099</v>
      </c>
      <c r="AX531" s="17">
        <v>0.20604504106146099</v>
      </c>
      <c r="AY531" s="17">
        <v>0.27787683443523098</v>
      </c>
      <c r="AZ531" s="17">
        <v>0.27801161091048099</v>
      </c>
    </row>
    <row r="532" spans="2:52">
      <c r="B532" t="s">
        <v>177</v>
      </c>
      <c r="C532" s="17">
        <v>0.25816736292723202</v>
      </c>
      <c r="D532" s="17">
        <v>0.256794175121905</v>
      </c>
      <c r="E532" s="17">
        <v>0.25875179915606</v>
      </c>
      <c r="F532" s="17"/>
      <c r="G532" s="17">
        <v>0.205386797199587</v>
      </c>
      <c r="H532" s="17">
        <v>0.22782205248038501</v>
      </c>
      <c r="I532" s="17">
        <v>0.213705229329824</v>
      </c>
      <c r="J532" s="17">
        <v>0.25999158000316103</v>
      </c>
      <c r="K532" s="17">
        <v>0.29247538840527298</v>
      </c>
      <c r="L532" s="17">
        <v>0.33623716680036803</v>
      </c>
      <c r="M532" s="17"/>
      <c r="N532" s="17">
        <v>0.26957042032956502</v>
      </c>
      <c r="O532" s="17">
        <v>0.23806202248234701</v>
      </c>
      <c r="P532" s="17">
        <v>0.25374892661715198</v>
      </c>
      <c r="Q532" s="17">
        <v>0.26920223657349601</v>
      </c>
      <c r="R532" s="17"/>
      <c r="S532" s="17">
        <v>0.24901763216858699</v>
      </c>
      <c r="T532" s="17">
        <v>0.30581959591996699</v>
      </c>
      <c r="U532" s="17">
        <v>0.29214718659707101</v>
      </c>
      <c r="V532" s="17">
        <v>0.229828334851303</v>
      </c>
      <c r="W532" s="17">
        <v>0.23733227222784201</v>
      </c>
      <c r="X532" s="17">
        <v>0.26732201739382599</v>
      </c>
      <c r="Y532" s="17">
        <v>0.300209441388196</v>
      </c>
      <c r="Z532" s="17">
        <v>0.28656070983714099</v>
      </c>
      <c r="AA532" s="17">
        <v>0.22484368231881799</v>
      </c>
      <c r="AB532" s="17">
        <v>0.21737057417450001</v>
      </c>
      <c r="AC532" s="17">
        <v>0.236502177989868</v>
      </c>
      <c r="AD532" s="17">
        <v>0.260366520963629</v>
      </c>
      <c r="AE532" s="17"/>
      <c r="AF532" s="17">
        <v>0.31756153548740401</v>
      </c>
      <c r="AG532" s="17">
        <v>0.24527297505965601</v>
      </c>
      <c r="AH532" s="17">
        <v>0.20058593933888999</v>
      </c>
      <c r="AI532" s="17"/>
      <c r="AJ532" s="17">
        <v>0.33465726164069398</v>
      </c>
      <c r="AK532" s="17">
        <v>0.25162564090776202</v>
      </c>
      <c r="AL532" s="17">
        <v>0.18836508338845301</v>
      </c>
      <c r="AM532" s="17">
        <v>0.31065236295572501</v>
      </c>
      <c r="AN532" s="17">
        <v>0.21297431526938601</v>
      </c>
      <c r="AO532" s="17"/>
      <c r="AP532" s="17">
        <v>0.313278253827038</v>
      </c>
      <c r="AQ532" s="17">
        <v>0.244970467546899</v>
      </c>
      <c r="AR532" s="17">
        <v>0.200785817722823</v>
      </c>
      <c r="AS532" s="17">
        <v>0.28939800437527202</v>
      </c>
      <c r="AT532" s="17">
        <v>0.30176270994354298</v>
      </c>
      <c r="AU532" s="17"/>
      <c r="AV532" s="17">
        <v>0.27777549602671397</v>
      </c>
      <c r="AW532" s="17">
        <v>0.26518696492733801</v>
      </c>
      <c r="AX532" s="17">
        <v>0.24033286280129501</v>
      </c>
      <c r="AY532" s="17">
        <v>0.23062451591006999</v>
      </c>
      <c r="AZ532" s="17">
        <v>0.103458130448564</v>
      </c>
    </row>
    <row r="533" spans="2:52">
      <c r="B533" t="s">
        <v>178</v>
      </c>
      <c r="C533" s="17">
        <v>0.192737954483087</v>
      </c>
      <c r="D533" s="17">
        <v>0.19371117576816099</v>
      </c>
      <c r="E533" s="17">
        <v>0.192909197817344</v>
      </c>
      <c r="F533" s="17"/>
      <c r="G533" s="17">
        <v>0.17445753360687999</v>
      </c>
      <c r="H533" s="17">
        <v>0.17840019196568599</v>
      </c>
      <c r="I533" s="17">
        <v>0.17672966339771301</v>
      </c>
      <c r="J533" s="17">
        <v>0.190310748272846</v>
      </c>
      <c r="K533" s="17">
        <v>0.21623346500328</v>
      </c>
      <c r="L533" s="17">
        <v>0.21746441365293701</v>
      </c>
      <c r="M533" s="17"/>
      <c r="N533" s="17">
        <v>0.212260791329212</v>
      </c>
      <c r="O533" s="17">
        <v>0.22374846919247399</v>
      </c>
      <c r="P533" s="17">
        <v>0.173060261815355</v>
      </c>
      <c r="Q533" s="17">
        <v>0.15883721288234401</v>
      </c>
      <c r="R533" s="17"/>
      <c r="S533" s="17">
        <v>0.15026721713480901</v>
      </c>
      <c r="T533" s="17">
        <v>0.18528767855728201</v>
      </c>
      <c r="U533" s="17">
        <v>0.23857488855858899</v>
      </c>
      <c r="V533" s="17">
        <v>0.203366700908064</v>
      </c>
      <c r="W533" s="17">
        <v>0.203111520720343</v>
      </c>
      <c r="X533" s="17">
        <v>0.193510019297223</v>
      </c>
      <c r="Y533" s="17">
        <v>0.19256762279958001</v>
      </c>
      <c r="Z533" s="17">
        <v>0.207732003245161</v>
      </c>
      <c r="AA533" s="17">
        <v>0.176558278673969</v>
      </c>
      <c r="AB533" s="17">
        <v>0.22219914150919501</v>
      </c>
      <c r="AC533" s="17">
        <v>0.197086729006023</v>
      </c>
      <c r="AD533" s="17">
        <v>0.18070063695369701</v>
      </c>
      <c r="AE533" s="17"/>
      <c r="AF533" s="17">
        <v>0.174746683437179</v>
      </c>
      <c r="AG533" s="17">
        <v>0.216025938731569</v>
      </c>
      <c r="AH533" s="17">
        <v>0.15178552855913799</v>
      </c>
      <c r="AI533" s="17"/>
      <c r="AJ533" s="17">
        <v>0.132674128502522</v>
      </c>
      <c r="AK533" s="17">
        <v>0.23894579147669501</v>
      </c>
      <c r="AL533" s="17">
        <v>0.25415103406968997</v>
      </c>
      <c r="AM533" s="17">
        <v>0.16406654352320699</v>
      </c>
      <c r="AN533" s="17">
        <v>0.13778563058553001</v>
      </c>
      <c r="AO533" s="17"/>
      <c r="AP533" s="17">
        <v>8.5893086630655993E-2</v>
      </c>
      <c r="AQ533" s="17">
        <v>0.241351809109763</v>
      </c>
      <c r="AR533" s="17">
        <v>0.26957258644666698</v>
      </c>
      <c r="AS533" s="17">
        <v>0.200416134848872</v>
      </c>
      <c r="AT533" s="17">
        <v>0.15982274170220601</v>
      </c>
      <c r="AU533" s="17"/>
      <c r="AV533" s="17">
        <v>0.18856110436418999</v>
      </c>
      <c r="AW533" s="17">
        <v>0.199231537416622</v>
      </c>
      <c r="AX533" s="17">
        <v>0.20081194154670301</v>
      </c>
      <c r="AY533" s="17">
        <v>0.18474622008157399</v>
      </c>
      <c r="AZ533" s="17">
        <v>0.25675474386687402</v>
      </c>
    </row>
    <row r="534" spans="2:52">
      <c r="B534" t="s">
        <v>179</v>
      </c>
      <c r="C534" s="17">
        <v>0.120733934753688</v>
      </c>
      <c r="D534" s="17">
        <v>0.119337787816668</v>
      </c>
      <c r="E534" s="17">
        <v>0.120037498325349</v>
      </c>
      <c r="F534" s="17"/>
      <c r="G534" s="17">
        <v>0.12840269992981901</v>
      </c>
      <c r="H534" s="17">
        <v>0.12115186904099599</v>
      </c>
      <c r="I534" s="17">
        <v>0.128167208642055</v>
      </c>
      <c r="J534" s="17">
        <v>0.161159996368335</v>
      </c>
      <c r="K534" s="17">
        <v>0.115871484167351</v>
      </c>
      <c r="L534" s="17">
        <v>7.7935112151210906E-2</v>
      </c>
      <c r="M534" s="17"/>
      <c r="N534" s="17">
        <v>0.11606853067282299</v>
      </c>
      <c r="O534" s="17">
        <v>0.120547110452846</v>
      </c>
      <c r="P534" s="17">
        <v>0.12954541451523</v>
      </c>
      <c r="Q534" s="17">
        <v>0.115943752169784</v>
      </c>
      <c r="R534" s="17"/>
      <c r="S534" s="17">
        <v>0.11776784588884399</v>
      </c>
      <c r="T534" s="17">
        <v>0.110890066658192</v>
      </c>
      <c r="U534" s="17">
        <v>0.143719784685331</v>
      </c>
      <c r="V534" s="17">
        <v>0.105638992157381</v>
      </c>
      <c r="W534" s="17">
        <v>9.9218244807907599E-2</v>
      </c>
      <c r="X534" s="17">
        <v>0.12101195346397001</v>
      </c>
      <c r="Y534" s="17">
        <v>8.0671927328311493E-2</v>
      </c>
      <c r="Z534" s="17">
        <v>7.7694716574801106E-2</v>
      </c>
      <c r="AA534" s="17">
        <v>0.109435280086725</v>
      </c>
      <c r="AB534" s="17">
        <v>0.175736986166704</v>
      </c>
      <c r="AC534" s="17">
        <v>0.195408088536413</v>
      </c>
      <c r="AD534" s="17">
        <v>0.13454147311990899</v>
      </c>
      <c r="AE534" s="17"/>
      <c r="AF534" s="17">
        <v>8.8688543597597494E-2</v>
      </c>
      <c r="AG534" s="17">
        <v>0.135766886865025</v>
      </c>
      <c r="AH534" s="17">
        <v>0.12419342405242199</v>
      </c>
      <c r="AI534" s="17"/>
      <c r="AJ534" s="17">
        <v>6.5352426988255094E-2</v>
      </c>
      <c r="AK534" s="17">
        <v>0.14131842754076801</v>
      </c>
      <c r="AL534" s="17">
        <v>0.14920368470596701</v>
      </c>
      <c r="AM534" s="17">
        <v>6.4548067460856506E-2</v>
      </c>
      <c r="AN534" s="17">
        <v>0.14613616932182799</v>
      </c>
      <c r="AO534" s="17"/>
      <c r="AP534" s="17">
        <v>2.86839092209961E-2</v>
      </c>
      <c r="AQ534" s="17">
        <v>0.13565463679005099</v>
      </c>
      <c r="AR534" s="17">
        <v>0.131334797885478</v>
      </c>
      <c r="AS534" s="17">
        <v>0.107068798522985</v>
      </c>
      <c r="AT534" s="17">
        <v>5.1555722549450303E-2</v>
      </c>
      <c r="AU534" s="17"/>
      <c r="AV534" s="17">
        <v>8.4618114857280005E-2</v>
      </c>
      <c r="AW534" s="17">
        <v>0.113822831065924</v>
      </c>
      <c r="AX534" s="17">
        <v>0.155891575176277</v>
      </c>
      <c r="AY534" s="17">
        <v>0.13405895704977</v>
      </c>
      <c r="AZ534" s="17">
        <v>0.101486211602931</v>
      </c>
    </row>
    <row r="535" spans="2:52">
      <c r="B535" t="s">
        <v>107</v>
      </c>
      <c r="C535" s="17">
        <v>8.3045894349854904E-2</v>
      </c>
      <c r="D535" s="17">
        <v>6.9847663323135703E-2</v>
      </c>
      <c r="E535" s="17">
        <v>9.6821484125107105E-2</v>
      </c>
      <c r="F535" s="17"/>
      <c r="G535" s="17">
        <v>5.0686231204309103E-2</v>
      </c>
      <c r="H535" s="17">
        <v>0.10593029488661</v>
      </c>
      <c r="I535" s="17">
        <v>9.2483806409742103E-2</v>
      </c>
      <c r="J535" s="17">
        <v>9.3225675255447601E-2</v>
      </c>
      <c r="K535" s="17">
        <v>9.2343897034416603E-2</v>
      </c>
      <c r="L535" s="17">
        <v>6.1081069142231201E-2</v>
      </c>
      <c r="M535" s="17"/>
      <c r="N535" s="17">
        <v>5.44958463377445E-2</v>
      </c>
      <c r="O535" s="17">
        <v>9.1399607194897606E-2</v>
      </c>
      <c r="P535" s="17">
        <v>6.7887508804191296E-2</v>
      </c>
      <c r="Q535" s="17">
        <v>0.12124372743447299</v>
      </c>
      <c r="R535" s="17"/>
      <c r="S535" s="17">
        <v>6.8420858860185493E-2</v>
      </c>
      <c r="T535" s="17">
        <v>9.67760954496555E-2</v>
      </c>
      <c r="U535" s="17">
        <v>6.3971729188303794E-2</v>
      </c>
      <c r="V535" s="17">
        <v>8.8734838705366803E-2</v>
      </c>
      <c r="W535" s="17">
        <v>7.0513785258098496E-2</v>
      </c>
      <c r="X535" s="17">
        <v>8.1806408492503396E-2</v>
      </c>
      <c r="Y535" s="17">
        <v>9.2733190203745305E-2</v>
      </c>
      <c r="Z535" s="17">
        <v>7.9424875741812201E-2</v>
      </c>
      <c r="AA535" s="17">
        <v>7.7404857914856601E-2</v>
      </c>
      <c r="AB535" s="17">
        <v>0.10971208177790299</v>
      </c>
      <c r="AC535" s="17">
        <v>8.9038360906608799E-2</v>
      </c>
      <c r="AD535" s="17">
        <v>6.3831717982577196E-2</v>
      </c>
      <c r="AE535" s="17"/>
      <c r="AF535" s="17">
        <v>8.1469304156630798E-2</v>
      </c>
      <c r="AG535" s="17">
        <v>5.7968273471927498E-2</v>
      </c>
      <c r="AH535" s="17">
        <v>0.15480762042054999</v>
      </c>
      <c r="AI535" s="17"/>
      <c r="AJ535" s="17">
        <v>5.1191883810128E-2</v>
      </c>
      <c r="AK535" s="17">
        <v>6.1370957754734098E-2</v>
      </c>
      <c r="AL535" s="17">
        <v>0.105725457246163</v>
      </c>
      <c r="AM535" s="17">
        <v>9.6014200257480004E-2</v>
      </c>
      <c r="AN535" s="17">
        <v>0.174327239376103</v>
      </c>
      <c r="AO535" s="17"/>
      <c r="AP535" s="17">
        <v>3.4489287756341303E-2</v>
      </c>
      <c r="AQ535" s="17">
        <v>6.1064792614554698E-2</v>
      </c>
      <c r="AR535" s="17">
        <v>3.2721439605112097E-2</v>
      </c>
      <c r="AS535" s="17">
        <v>8.2750173641820093E-2</v>
      </c>
      <c r="AT535" s="17">
        <v>0.202838681656897</v>
      </c>
      <c r="AU535" s="17"/>
      <c r="AV535" s="17">
        <v>0.101961273580931</v>
      </c>
      <c r="AW535" s="17">
        <v>8.5665499576974696E-2</v>
      </c>
      <c r="AX535" s="17">
        <v>7.7089961902403706E-2</v>
      </c>
      <c r="AY535" s="17">
        <v>2.8813022570345501E-2</v>
      </c>
      <c r="AZ535" s="17">
        <v>3.6217207162583198E-2</v>
      </c>
    </row>
    <row r="536" spans="2:52">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2:52">
      <c r="B537" s="6" t="s">
        <v>188</v>
      </c>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2:52">
      <c r="B538" s="24" t="s">
        <v>16</v>
      </c>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2:52">
      <c r="B539" t="s">
        <v>175</v>
      </c>
      <c r="C539" s="17">
        <v>0.121595187002129</v>
      </c>
      <c r="D539" s="17">
        <v>0.12491385180558</v>
      </c>
      <c r="E539" s="17">
        <v>0.118981814928383</v>
      </c>
      <c r="F539" s="17"/>
      <c r="G539" s="17">
        <v>0.160930735950992</v>
      </c>
      <c r="H539" s="17">
        <v>0.11263426488872</v>
      </c>
      <c r="I539" s="17">
        <v>0.14180509282682399</v>
      </c>
      <c r="J539" s="17">
        <v>8.8941689298670398E-2</v>
      </c>
      <c r="K539" s="17">
        <v>0.104046203483579</v>
      </c>
      <c r="L539" s="17">
        <v>0.124054791456239</v>
      </c>
      <c r="M539" s="17"/>
      <c r="N539" s="17">
        <v>0.112622654785398</v>
      </c>
      <c r="O539" s="17">
        <v>9.1808670693674405E-2</v>
      </c>
      <c r="P539" s="17">
        <v>0.165593272847811</v>
      </c>
      <c r="Q539" s="17">
        <v>0.120783730876523</v>
      </c>
      <c r="R539" s="17"/>
      <c r="S539" s="17">
        <v>0.13307323135447899</v>
      </c>
      <c r="T539" s="17">
        <v>0.113545763111016</v>
      </c>
      <c r="U539" s="17">
        <v>7.4758010683228196E-2</v>
      </c>
      <c r="V539" s="17">
        <v>0.14387544648710901</v>
      </c>
      <c r="W539" s="17">
        <v>0.122773679434136</v>
      </c>
      <c r="X539" s="17">
        <v>0.16025081148878101</v>
      </c>
      <c r="Y539" s="17">
        <v>0.131768676023755</v>
      </c>
      <c r="Z539" s="17">
        <v>9.1716313419472395E-2</v>
      </c>
      <c r="AA539" s="17">
        <v>0.13498944524880599</v>
      </c>
      <c r="AB539" s="17">
        <v>8.4596489900166993E-2</v>
      </c>
      <c r="AC539" s="17">
        <v>0.11131576371409101</v>
      </c>
      <c r="AD539" s="17">
        <v>0.144016325688298</v>
      </c>
      <c r="AE539" s="17"/>
      <c r="AF539" s="17">
        <v>0.118466105497907</v>
      </c>
      <c r="AG539" s="17">
        <v>0.117004644608317</v>
      </c>
      <c r="AH539" s="17">
        <v>0.14364328969750501</v>
      </c>
      <c r="AI539" s="17"/>
      <c r="AJ539" s="17">
        <v>0.15895745993607299</v>
      </c>
      <c r="AK539" s="17">
        <v>9.9772724300454599E-2</v>
      </c>
      <c r="AL539" s="17">
        <v>0.13615023710280499</v>
      </c>
      <c r="AM539" s="17">
        <v>3.5992231366775901E-2</v>
      </c>
      <c r="AN539" s="17">
        <v>8.6833134892100303E-2</v>
      </c>
      <c r="AO539" s="17"/>
      <c r="AP539" s="17">
        <v>0.18504767923460599</v>
      </c>
      <c r="AQ539" s="17">
        <v>0.114159049763534</v>
      </c>
      <c r="AR539" s="17">
        <v>0.16801555779715799</v>
      </c>
      <c r="AS539" s="17">
        <v>0.130288252566893</v>
      </c>
      <c r="AT539" s="17">
        <v>7.7384490403810402E-2</v>
      </c>
      <c r="AU539" s="17"/>
      <c r="AV539" s="17">
        <v>0.13397021588056399</v>
      </c>
      <c r="AW539" s="17">
        <v>0.10225596348186999</v>
      </c>
      <c r="AX539" s="17">
        <v>9.8079437840635497E-2</v>
      </c>
      <c r="AY539" s="17">
        <v>0.150016450925719</v>
      </c>
      <c r="AZ539" s="17">
        <v>0.215019613079763</v>
      </c>
    </row>
    <row r="540" spans="2:52">
      <c r="B540" t="s">
        <v>176</v>
      </c>
      <c r="C540" s="17">
        <v>0.27009510772997503</v>
      </c>
      <c r="D540" s="17">
        <v>0.300923318000969</v>
      </c>
      <c r="E540" s="17">
        <v>0.23987946188810599</v>
      </c>
      <c r="F540" s="17"/>
      <c r="G540" s="17">
        <v>0.26766059324050701</v>
      </c>
      <c r="H540" s="17">
        <v>0.29587270330724902</v>
      </c>
      <c r="I540" s="17">
        <v>0.29403236155527201</v>
      </c>
      <c r="J540" s="17">
        <v>0.22210354503764801</v>
      </c>
      <c r="K540" s="17">
        <v>0.212594890499226</v>
      </c>
      <c r="L540" s="17">
        <v>0.31095333936682901</v>
      </c>
      <c r="M540" s="17"/>
      <c r="N540" s="17">
        <v>0.29509679763281599</v>
      </c>
      <c r="O540" s="17">
        <v>0.28990615233436801</v>
      </c>
      <c r="P540" s="17">
        <v>0.25116782113264402</v>
      </c>
      <c r="Q540" s="17">
        <v>0.23967749753836001</v>
      </c>
      <c r="R540" s="17"/>
      <c r="S540" s="17">
        <v>0.289300702165041</v>
      </c>
      <c r="T540" s="17">
        <v>0.25855584343451499</v>
      </c>
      <c r="U540" s="17">
        <v>0.23922759650776701</v>
      </c>
      <c r="V540" s="17">
        <v>0.32612699011260599</v>
      </c>
      <c r="W540" s="17">
        <v>0.32680839690553998</v>
      </c>
      <c r="X540" s="17">
        <v>0.24958173089302099</v>
      </c>
      <c r="Y540" s="17">
        <v>0.26588909918352599</v>
      </c>
      <c r="Z540" s="17">
        <v>0.226812249891749</v>
      </c>
      <c r="AA540" s="17">
        <v>0.26145339889286801</v>
      </c>
      <c r="AB540" s="17">
        <v>0.24252718800748599</v>
      </c>
      <c r="AC540" s="17">
        <v>0.22454778477298701</v>
      </c>
      <c r="AD540" s="17">
        <v>0.33504794820850903</v>
      </c>
      <c r="AE540" s="17"/>
      <c r="AF540" s="17">
        <v>0.312196320405358</v>
      </c>
      <c r="AG540" s="17">
        <v>0.27411173381904802</v>
      </c>
      <c r="AH540" s="17">
        <v>0.210600372843186</v>
      </c>
      <c r="AI540" s="17"/>
      <c r="AJ540" s="17">
        <v>0.34779692453496502</v>
      </c>
      <c r="AK540" s="17">
        <v>0.266738150349071</v>
      </c>
      <c r="AL540" s="17">
        <v>0.22073936389695201</v>
      </c>
      <c r="AM540" s="17">
        <v>0.39709088703093798</v>
      </c>
      <c r="AN540" s="17">
        <v>0.205621621761472</v>
      </c>
      <c r="AO540" s="17"/>
      <c r="AP540" s="17">
        <v>0.41274545967366699</v>
      </c>
      <c r="AQ540" s="17">
        <v>0.24871169836948201</v>
      </c>
      <c r="AR540" s="17">
        <v>0.23089975451522399</v>
      </c>
      <c r="AS540" s="17">
        <v>0.28681242576216698</v>
      </c>
      <c r="AT540" s="17">
        <v>0.23930360127564901</v>
      </c>
      <c r="AU540" s="17"/>
      <c r="AV540" s="17">
        <v>0.25537793428677302</v>
      </c>
      <c r="AW540" s="17">
        <v>0.25307293815878101</v>
      </c>
      <c r="AX540" s="17">
        <v>0.28251523321740002</v>
      </c>
      <c r="AY540" s="17">
        <v>0.31124633833259202</v>
      </c>
      <c r="AZ540" s="17">
        <v>0.16945568140515299</v>
      </c>
    </row>
    <row r="541" spans="2:52">
      <c r="B541" t="s">
        <v>177</v>
      </c>
      <c r="C541" s="17">
        <v>0.26990235500683402</v>
      </c>
      <c r="D541" s="17">
        <v>0.27369400591828402</v>
      </c>
      <c r="E541" s="17">
        <v>0.265907605144026</v>
      </c>
      <c r="F541" s="17"/>
      <c r="G541" s="17">
        <v>0.238871005161651</v>
      </c>
      <c r="H541" s="17">
        <v>0.24251642187714501</v>
      </c>
      <c r="I541" s="17">
        <v>0.223793418327462</v>
      </c>
      <c r="J541" s="17">
        <v>0.27590751278276399</v>
      </c>
      <c r="K541" s="17">
        <v>0.340009700686219</v>
      </c>
      <c r="L541" s="17">
        <v>0.30018179968716702</v>
      </c>
      <c r="M541" s="17"/>
      <c r="N541" s="17">
        <v>0.28002096464134502</v>
      </c>
      <c r="O541" s="17">
        <v>0.23410949861415001</v>
      </c>
      <c r="P541" s="17">
        <v>0.27240126621336902</v>
      </c>
      <c r="Q541" s="17">
        <v>0.29208973767149898</v>
      </c>
      <c r="R541" s="17"/>
      <c r="S541" s="17">
        <v>0.22928130436656999</v>
      </c>
      <c r="T541" s="17">
        <v>0.25643938702765401</v>
      </c>
      <c r="U541" s="17">
        <v>0.33571275873977402</v>
      </c>
      <c r="V541" s="17">
        <v>0.22135175807013799</v>
      </c>
      <c r="W541" s="17">
        <v>0.28826311997575699</v>
      </c>
      <c r="X541" s="17">
        <v>0.29219515285995101</v>
      </c>
      <c r="Y541" s="17">
        <v>0.27236601003372302</v>
      </c>
      <c r="Z541" s="17">
        <v>0.36456350011479199</v>
      </c>
      <c r="AA541" s="17">
        <v>0.27181417366732402</v>
      </c>
      <c r="AB541" s="17">
        <v>0.29048998179016999</v>
      </c>
      <c r="AC541" s="17">
        <v>0.21233136806960601</v>
      </c>
      <c r="AD541" s="17">
        <v>0.24955949293217899</v>
      </c>
      <c r="AE541" s="17"/>
      <c r="AF541" s="17">
        <v>0.301012017908938</v>
      </c>
      <c r="AG541" s="17">
        <v>0.265874361433662</v>
      </c>
      <c r="AH541" s="17">
        <v>0.21810221612198799</v>
      </c>
      <c r="AI541" s="17"/>
      <c r="AJ541" s="17">
        <v>0.285999970756108</v>
      </c>
      <c r="AK541" s="17">
        <v>0.267827155796032</v>
      </c>
      <c r="AL541" s="17">
        <v>0.26580254243526102</v>
      </c>
      <c r="AM541" s="17">
        <v>0.28950727205554599</v>
      </c>
      <c r="AN541" s="17">
        <v>0.25503811010633598</v>
      </c>
      <c r="AO541" s="17"/>
      <c r="AP541" s="17">
        <v>0.26771685170787901</v>
      </c>
      <c r="AQ541" s="17">
        <v>0.26941835607153303</v>
      </c>
      <c r="AR541" s="17">
        <v>0.27175238134978302</v>
      </c>
      <c r="AS541" s="17">
        <v>0.29269455506817399</v>
      </c>
      <c r="AT541" s="17">
        <v>0.30330967787920898</v>
      </c>
      <c r="AU541" s="17"/>
      <c r="AV541" s="17">
        <v>0.30192086891726699</v>
      </c>
      <c r="AW541" s="17">
        <v>0.28258531434481499</v>
      </c>
      <c r="AX541" s="17">
        <v>0.24969539807126201</v>
      </c>
      <c r="AY541" s="17">
        <v>0.24942094983233901</v>
      </c>
      <c r="AZ541" s="17">
        <v>0.22529787004028801</v>
      </c>
    </row>
    <row r="542" spans="2:52">
      <c r="B542" t="s">
        <v>178</v>
      </c>
      <c r="C542" s="17">
        <v>0.15500402865066801</v>
      </c>
      <c r="D542" s="17">
        <v>0.14804236714014099</v>
      </c>
      <c r="E542" s="17">
        <v>0.16293399970974501</v>
      </c>
      <c r="F542" s="17"/>
      <c r="G542" s="17">
        <v>0.15401829375736201</v>
      </c>
      <c r="H542" s="17">
        <v>0.12987783663706201</v>
      </c>
      <c r="I542" s="17">
        <v>0.13829951896954101</v>
      </c>
      <c r="J542" s="17">
        <v>0.18461199768937001</v>
      </c>
      <c r="K542" s="17">
        <v>0.179337554209271</v>
      </c>
      <c r="L542" s="17">
        <v>0.15031377343111199</v>
      </c>
      <c r="M542" s="17"/>
      <c r="N542" s="17">
        <v>0.16268299926142299</v>
      </c>
      <c r="O542" s="17">
        <v>0.17708936702765199</v>
      </c>
      <c r="P542" s="17">
        <v>0.147599114887382</v>
      </c>
      <c r="Q542" s="17">
        <v>0.12933137383563101</v>
      </c>
      <c r="R542" s="17"/>
      <c r="S542" s="17">
        <v>0.1631510371613</v>
      </c>
      <c r="T542" s="17">
        <v>0.148343622329796</v>
      </c>
      <c r="U542" s="17">
        <v>0.16464923167981499</v>
      </c>
      <c r="V542" s="17">
        <v>0.14542912317978901</v>
      </c>
      <c r="W542" s="17">
        <v>0.130395874902314</v>
      </c>
      <c r="X542" s="17">
        <v>0.13307965803052299</v>
      </c>
      <c r="Y542" s="17">
        <v>0.17755104276602901</v>
      </c>
      <c r="Z542" s="17">
        <v>0.153185295247001</v>
      </c>
      <c r="AA542" s="17">
        <v>0.154050027517602</v>
      </c>
      <c r="AB542" s="17">
        <v>0.15252075455863701</v>
      </c>
      <c r="AC542" s="17">
        <v>0.22044483103023099</v>
      </c>
      <c r="AD542" s="17">
        <v>0.118052598111168</v>
      </c>
      <c r="AE542" s="17"/>
      <c r="AF542" s="17">
        <v>0.12602059255742101</v>
      </c>
      <c r="AG542" s="17">
        <v>0.175721303438408</v>
      </c>
      <c r="AH542" s="17">
        <v>0.14850077764580499</v>
      </c>
      <c r="AI542" s="17"/>
      <c r="AJ542" s="17">
        <v>0.114533307007467</v>
      </c>
      <c r="AK542" s="17">
        <v>0.18025845940219501</v>
      </c>
      <c r="AL542" s="17">
        <v>0.144569106924097</v>
      </c>
      <c r="AM542" s="17">
        <v>0.116076102326314</v>
      </c>
      <c r="AN542" s="17">
        <v>0.158881402783697</v>
      </c>
      <c r="AO542" s="17"/>
      <c r="AP542" s="17">
        <v>7.6406584114124404E-2</v>
      </c>
      <c r="AQ542" s="17">
        <v>0.18604836432324801</v>
      </c>
      <c r="AR542" s="17">
        <v>0.18455510400997399</v>
      </c>
      <c r="AS542" s="17">
        <v>0.139130238425725</v>
      </c>
      <c r="AT542" s="17">
        <v>9.8503474124374102E-2</v>
      </c>
      <c r="AU542" s="17"/>
      <c r="AV542" s="17">
        <v>0.13075906327876699</v>
      </c>
      <c r="AW542" s="17">
        <v>0.16625633048746999</v>
      </c>
      <c r="AX542" s="17">
        <v>0.177009568250619</v>
      </c>
      <c r="AY542" s="17">
        <v>0.13849005197492301</v>
      </c>
      <c r="AZ542" s="17">
        <v>0.164880132227782</v>
      </c>
    </row>
    <row r="543" spans="2:52">
      <c r="B543" t="s">
        <v>179</v>
      </c>
      <c r="C543" s="17">
        <v>6.8594669299517894E-2</v>
      </c>
      <c r="D543" s="17">
        <v>6.6839397896038794E-2</v>
      </c>
      <c r="E543" s="17">
        <v>6.8881752194961496E-2</v>
      </c>
      <c r="F543" s="17"/>
      <c r="G543" s="17">
        <v>7.9249979040174806E-2</v>
      </c>
      <c r="H543" s="17">
        <v>8.44722866747393E-2</v>
      </c>
      <c r="I543" s="17">
        <v>9.3743711898791604E-2</v>
      </c>
      <c r="J543" s="17">
        <v>8.5164882451269894E-2</v>
      </c>
      <c r="K543" s="17">
        <v>4.5778217797132599E-2</v>
      </c>
      <c r="L543" s="17">
        <v>2.7224238991618702E-2</v>
      </c>
      <c r="M543" s="17"/>
      <c r="N543" s="17">
        <v>5.66010752860771E-2</v>
      </c>
      <c r="O543" s="17">
        <v>7.8666920262550594E-2</v>
      </c>
      <c r="P543" s="17">
        <v>7.7378176802177595E-2</v>
      </c>
      <c r="Q543" s="17">
        <v>6.4793242561844697E-2</v>
      </c>
      <c r="R543" s="17"/>
      <c r="S543" s="17">
        <v>8.1329592049789304E-2</v>
      </c>
      <c r="T543" s="17">
        <v>6.0710478237036E-2</v>
      </c>
      <c r="U543" s="17">
        <v>8.3608568779387604E-2</v>
      </c>
      <c r="V543" s="17">
        <v>4.3863595941625103E-2</v>
      </c>
      <c r="W543" s="17">
        <v>5.8690109114407397E-2</v>
      </c>
      <c r="X543" s="17">
        <v>5.6251150378276701E-2</v>
      </c>
      <c r="Y543" s="17">
        <v>4.3520509934467003E-2</v>
      </c>
      <c r="Z543" s="17">
        <v>7.9705059817942805E-2</v>
      </c>
      <c r="AA543" s="17">
        <v>7.7974793625805297E-2</v>
      </c>
      <c r="AB543" s="17">
        <v>8.9525549956624803E-2</v>
      </c>
      <c r="AC543" s="17">
        <v>8.0531494749750104E-2</v>
      </c>
      <c r="AD543" s="17">
        <v>6.6474249330655294E-2</v>
      </c>
      <c r="AE543" s="17"/>
      <c r="AF543" s="17">
        <v>4.8125868224710301E-2</v>
      </c>
      <c r="AG543" s="17">
        <v>7.4750701926158902E-2</v>
      </c>
      <c r="AH543" s="17">
        <v>8.5562525835071901E-2</v>
      </c>
      <c r="AI543" s="17"/>
      <c r="AJ543" s="17">
        <v>2.0835151359987002E-2</v>
      </c>
      <c r="AK543" s="17">
        <v>9.7604350241772206E-2</v>
      </c>
      <c r="AL543" s="17">
        <v>7.0187309837007106E-2</v>
      </c>
      <c r="AM543" s="17">
        <v>3.2386558647122601E-2</v>
      </c>
      <c r="AN543" s="17">
        <v>8.0031714575219001E-2</v>
      </c>
      <c r="AO543" s="17"/>
      <c r="AP543" s="17">
        <v>3.4161201877393401E-3</v>
      </c>
      <c r="AQ543" s="17">
        <v>8.6845592976464395E-2</v>
      </c>
      <c r="AR543" s="17">
        <v>5.9911505104567303E-2</v>
      </c>
      <c r="AS543" s="17">
        <v>4.5291855154734897E-2</v>
      </c>
      <c r="AT543" s="17">
        <v>2.05372403815327E-2</v>
      </c>
      <c r="AU543" s="17"/>
      <c r="AV543" s="17">
        <v>5.3400141891106097E-2</v>
      </c>
      <c r="AW543" s="17">
        <v>7.3512376591313294E-2</v>
      </c>
      <c r="AX543" s="17">
        <v>8.6766934343435395E-2</v>
      </c>
      <c r="AY543" s="17">
        <v>7.7087299451935196E-2</v>
      </c>
      <c r="AZ543" s="17">
        <v>0.104682291568178</v>
      </c>
    </row>
    <row r="544" spans="2:52">
      <c r="B544" t="s">
        <v>107</v>
      </c>
      <c r="C544" s="17">
        <v>0.114808652310875</v>
      </c>
      <c r="D544" s="17">
        <v>8.5587059238987406E-2</v>
      </c>
      <c r="E544" s="17">
        <v>0.14341536613477901</v>
      </c>
      <c r="F544" s="17"/>
      <c r="G544" s="17">
        <v>9.9269392849313201E-2</v>
      </c>
      <c r="H544" s="17">
        <v>0.134626486615085</v>
      </c>
      <c r="I544" s="17">
        <v>0.108325896422111</v>
      </c>
      <c r="J544" s="17">
        <v>0.14327037274027801</v>
      </c>
      <c r="K544" s="17">
        <v>0.11823343332457301</v>
      </c>
      <c r="L544" s="17">
        <v>8.7272057067033504E-2</v>
      </c>
      <c r="M544" s="17"/>
      <c r="N544" s="17">
        <v>9.2975508392941705E-2</v>
      </c>
      <c r="O544" s="17">
        <v>0.128419391067605</v>
      </c>
      <c r="P544" s="17">
        <v>8.58603481166169E-2</v>
      </c>
      <c r="Q544" s="17">
        <v>0.15332441751614301</v>
      </c>
      <c r="R544" s="17"/>
      <c r="S544" s="17">
        <v>0.103864132902821</v>
      </c>
      <c r="T544" s="17">
        <v>0.16240490585998199</v>
      </c>
      <c r="U544" s="17">
        <v>0.102043833610028</v>
      </c>
      <c r="V544" s="17">
        <v>0.119353086208733</v>
      </c>
      <c r="W544" s="17">
        <v>7.3068819667845897E-2</v>
      </c>
      <c r="X544" s="17">
        <v>0.108641496349447</v>
      </c>
      <c r="Y544" s="17">
        <v>0.108904662058499</v>
      </c>
      <c r="Z544" s="17">
        <v>8.4017581509042705E-2</v>
      </c>
      <c r="AA544" s="17">
        <v>9.9718161047595205E-2</v>
      </c>
      <c r="AB544" s="17">
        <v>0.14034003578691601</v>
      </c>
      <c r="AC544" s="17">
        <v>0.15082875766333401</v>
      </c>
      <c r="AD544" s="17">
        <v>8.6849385729191306E-2</v>
      </c>
      <c r="AE544" s="17"/>
      <c r="AF544" s="17">
        <v>9.4179095405666297E-2</v>
      </c>
      <c r="AG544" s="17">
        <v>9.2537254774407496E-2</v>
      </c>
      <c r="AH544" s="17">
        <v>0.193590817856444</v>
      </c>
      <c r="AI544" s="17"/>
      <c r="AJ544" s="17">
        <v>7.1877186405400195E-2</v>
      </c>
      <c r="AK544" s="17">
        <v>8.7799159910474406E-2</v>
      </c>
      <c r="AL544" s="17">
        <v>0.16255143980387701</v>
      </c>
      <c r="AM544" s="17">
        <v>0.12894694857330299</v>
      </c>
      <c r="AN544" s="17">
        <v>0.21359401588117599</v>
      </c>
      <c r="AO544" s="17"/>
      <c r="AP544" s="17">
        <v>5.4667305081983503E-2</v>
      </c>
      <c r="AQ544" s="17">
        <v>9.4816938495738606E-2</v>
      </c>
      <c r="AR544" s="17">
        <v>8.4865697223293596E-2</v>
      </c>
      <c r="AS544" s="17">
        <v>0.105782673022307</v>
      </c>
      <c r="AT544" s="17">
        <v>0.26096151593542499</v>
      </c>
      <c r="AU544" s="17"/>
      <c r="AV544" s="17">
        <v>0.124571775745522</v>
      </c>
      <c r="AW544" s="17">
        <v>0.12231707693575</v>
      </c>
      <c r="AX544" s="17">
        <v>0.10593342827664901</v>
      </c>
      <c r="AY544" s="17">
        <v>7.3738909482492093E-2</v>
      </c>
      <c r="AZ544" s="17">
        <v>0.120664411678837</v>
      </c>
    </row>
    <row r="545" spans="2:52">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2:52">
      <c r="B546" s="6" t="s">
        <v>189</v>
      </c>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2:52">
      <c r="B547" s="24" t="s">
        <v>16</v>
      </c>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2:52">
      <c r="B548" t="s">
        <v>175</v>
      </c>
      <c r="C548" s="17">
        <v>7.8409253213516994E-2</v>
      </c>
      <c r="D548" s="17">
        <v>9.1145215966149301E-2</v>
      </c>
      <c r="E548" s="17">
        <v>6.6062543955747205E-2</v>
      </c>
      <c r="F548" s="17"/>
      <c r="G548" s="17">
        <v>0.116264292597077</v>
      </c>
      <c r="H548" s="17">
        <v>0.102998371730365</v>
      </c>
      <c r="I548" s="17">
        <v>0.103724221814204</v>
      </c>
      <c r="J548" s="17">
        <v>5.5324815550036502E-2</v>
      </c>
      <c r="K548" s="17">
        <v>5.9390440601384098E-2</v>
      </c>
      <c r="L548" s="17">
        <v>3.9788908227564097E-2</v>
      </c>
      <c r="M548" s="17"/>
      <c r="N548" s="17">
        <v>8.8166753223221997E-2</v>
      </c>
      <c r="O548" s="17">
        <v>5.6319264865684601E-2</v>
      </c>
      <c r="P548" s="17">
        <v>0.106593547446929</v>
      </c>
      <c r="Q548" s="17">
        <v>6.50606420270083E-2</v>
      </c>
      <c r="R548" s="17"/>
      <c r="S548" s="17">
        <v>0.108743497979394</v>
      </c>
      <c r="T548" s="17">
        <v>7.1438891777295302E-2</v>
      </c>
      <c r="U548" s="17">
        <v>1.2728031582251701E-2</v>
      </c>
      <c r="V548" s="17">
        <v>9.0907294788349094E-2</v>
      </c>
      <c r="W548" s="17">
        <v>0.114105385135345</v>
      </c>
      <c r="X548" s="17">
        <v>9.3074182040426598E-2</v>
      </c>
      <c r="Y548" s="17">
        <v>7.2337501624518394E-2</v>
      </c>
      <c r="Z548" s="17">
        <v>0</v>
      </c>
      <c r="AA548" s="17">
        <v>8.1504856277067994E-2</v>
      </c>
      <c r="AB548" s="17">
        <v>7.3635198815320102E-2</v>
      </c>
      <c r="AC548" s="17">
        <v>7.9134899985004295E-2</v>
      </c>
      <c r="AD548" s="17">
        <v>0.103758070442317</v>
      </c>
      <c r="AE548" s="17"/>
      <c r="AF548" s="17">
        <v>7.7039213013924399E-2</v>
      </c>
      <c r="AG548" s="17">
        <v>7.82872006070362E-2</v>
      </c>
      <c r="AH548" s="17">
        <v>8.0389321613733897E-2</v>
      </c>
      <c r="AI548" s="17"/>
      <c r="AJ548" s="17">
        <v>0.107429438544313</v>
      </c>
      <c r="AK548" s="17">
        <v>5.8574826372243302E-2</v>
      </c>
      <c r="AL548" s="17">
        <v>5.8754925814743203E-2</v>
      </c>
      <c r="AM548" s="17">
        <v>3.5992231366775901E-2</v>
      </c>
      <c r="AN548" s="17">
        <v>6.6771839708625894E-2</v>
      </c>
      <c r="AO548" s="17"/>
      <c r="AP548" s="17">
        <v>0.13370890841817201</v>
      </c>
      <c r="AQ548" s="17">
        <v>6.7406393277423995E-2</v>
      </c>
      <c r="AR548" s="17">
        <v>0.10131818847552899</v>
      </c>
      <c r="AS548" s="17">
        <v>9.5093292578731295E-2</v>
      </c>
      <c r="AT548" s="17">
        <v>3.4428818090459203E-2</v>
      </c>
      <c r="AU548" s="17"/>
      <c r="AV548" s="17">
        <v>6.5463800039978703E-2</v>
      </c>
      <c r="AW548" s="17">
        <v>5.5862707218854203E-2</v>
      </c>
      <c r="AX548" s="17">
        <v>7.52242048397532E-2</v>
      </c>
      <c r="AY548" s="17">
        <v>0.14131817867287999</v>
      </c>
      <c r="AZ548" s="17">
        <v>0.112172117020399</v>
      </c>
    </row>
    <row r="549" spans="2:52">
      <c r="B549" t="s">
        <v>176</v>
      </c>
      <c r="C549" s="17">
        <v>0.24054388798781601</v>
      </c>
      <c r="D549" s="17">
        <v>0.259452287702224</v>
      </c>
      <c r="E549" s="17">
        <v>0.22295436783862899</v>
      </c>
      <c r="F549" s="17"/>
      <c r="G549" s="17">
        <v>0.30234480173850897</v>
      </c>
      <c r="H549" s="17">
        <v>0.27796851396119399</v>
      </c>
      <c r="I549" s="17">
        <v>0.23762344890651099</v>
      </c>
      <c r="J549" s="17">
        <v>0.19350486187178101</v>
      </c>
      <c r="K549" s="17">
        <v>0.19761006507569401</v>
      </c>
      <c r="L549" s="17">
        <v>0.23723006796822199</v>
      </c>
      <c r="M549" s="17"/>
      <c r="N549" s="17">
        <v>0.26889512872913202</v>
      </c>
      <c r="O549" s="17">
        <v>0.23753116405559299</v>
      </c>
      <c r="P549" s="17">
        <v>0.219421978623207</v>
      </c>
      <c r="Q549" s="17">
        <v>0.230635273083315</v>
      </c>
      <c r="R549" s="17"/>
      <c r="S549" s="17">
        <v>0.26330255275173298</v>
      </c>
      <c r="T549" s="17">
        <v>0.241064306513326</v>
      </c>
      <c r="U549" s="17">
        <v>0.18720644824253699</v>
      </c>
      <c r="V549" s="17">
        <v>0.27146263293786999</v>
      </c>
      <c r="W549" s="17">
        <v>0.27045138975720801</v>
      </c>
      <c r="X549" s="17">
        <v>0.25695297190994498</v>
      </c>
      <c r="Y549" s="17">
        <v>0.19721238223360199</v>
      </c>
      <c r="Z549" s="17">
        <v>0.222799161233077</v>
      </c>
      <c r="AA549" s="17">
        <v>0.29473886022705398</v>
      </c>
      <c r="AB549" s="17">
        <v>0.18181437078103599</v>
      </c>
      <c r="AC549" s="17">
        <v>0.18150173591338201</v>
      </c>
      <c r="AD549" s="17">
        <v>0.295071559114157</v>
      </c>
      <c r="AE549" s="17"/>
      <c r="AF549" s="17">
        <v>0.258777726208756</v>
      </c>
      <c r="AG549" s="17">
        <v>0.23124456166448201</v>
      </c>
      <c r="AH549" s="17">
        <v>0.21730975820114601</v>
      </c>
      <c r="AI549" s="17"/>
      <c r="AJ549" s="17">
        <v>0.28847744060316199</v>
      </c>
      <c r="AK549" s="17">
        <v>0.23550687685164801</v>
      </c>
      <c r="AL549" s="17">
        <v>0.18361280213905501</v>
      </c>
      <c r="AM549" s="17">
        <v>0.35256216154199799</v>
      </c>
      <c r="AN549" s="17">
        <v>0.20020407869999199</v>
      </c>
      <c r="AO549" s="17"/>
      <c r="AP549" s="17">
        <v>0.36047715098583399</v>
      </c>
      <c r="AQ549" s="17">
        <v>0.23296104301699799</v>
      </c>
      <c r="AR549" s="17">
        <v>0.26365274106176501</v>
      </c>
      <c r="AS549" s="17">
        <v>0.21385296728039899</v>
      </c>
      <c r="AT549" s="17">
        <v>0.194372382429155</v>
      </c>
      <c r="AU549" s="17"/>
      <c r="AV549" s="17">
        <v>0.23430515524863499</v>
      </c>
      <c r="AW549" s="17">
        <v>0.23298035009889101</v>
      </c>
      <c r="AX549" s="17">
        <v>0.24833724760200501</v>
      </c>
      <c r="AY549" s="17">
        <v>0.24497226928548699</v>
      </c>
      <c r="AZ549" s="17">
        <v>0.22808271739367</v>
      </c>
    </row>
    <row r="550" spans="2:52">
      <c r="B550" t="s">
        <v>177</v>
      </c>
      <c r="C550" s="17">
        <v>0.29532579060479602</v>
      </c>
      <c r="D550" s="17">
        <v>0.29644008296478203</v>
      </c>
      <c r="E550" s="17">
        <v>0.29417671809710699</v>
      </c>
      <c r="F550" s="17"/>
      <c r="G550" s="17">
        <v>0.25402288075687102</v>
      </c>
      <c r="H550" s="17">
        <v>0.25274223354167502</v>
      </c>
      <c r="I550" s="17">
        <v>0.27735054650480701</v>
      </c>
      <c r="J550" s="17">
        <v>0.30010520536080598</v>
      </c>
      <c r="K550" s="17">
        <v>0.30766835660356001</v>
      </c>
      <c r="L550" s="17">
        <v>0.36662228020751397</v>
      </c>
      <c r="M550" s="17"/>
      <c r="N550" s="17">
        <v>0.28134024133617003</v>
      </c>
      <c r="O550" s="17">
        <v>0.31230383486875002</v>
      </c>
      <c r="P550" s="17">
        <v>0.27093530602093702</v>
      </c>
      <c r="Q550" s="17">
        <v>0.31420539505721101</v>
      </c>
      <c r="R550" s="17"/>
      <c r="S550" s="17">
        <v>0.22929348215987</v>
      </c>
      <c r="T550" s="17">
        <v>0.29911059460609801</v>
      </c>
      <c r="U550" s="17">
        <v>0.38487651571440601</v>
      </c>
      <c r="V550" s="17">
        <v>0.27732174165102202</v>
      </c>
      <c r="W550" s="17">
        <v>0.32307539722692402</v>
      </c>
      <c r="X550" s="17">
        <v>0.27573574338964801</v>
      </c>
      <c r="Y550" s="17">
        <v>0.311282979474649</v>
      </c>
      <c r="Z550" s="17">
        <v>0.39195371040332899</v>
      </c>
      <c r="AA550" s="17">
        <v>0.27309830993541601</v>
      </c>
      <c r="AB550" s="17">
        <v>0.31831976998841199</v>
      </c>
      <c r="AC550" s="17">
        <v>0.24912390044859301</v>
      </c>
      <c r="AD550" s="17">
        <v>0.30276032835838201</v>
      </c>
      <c r="AE550" s="17"/>
      <c r="AF550" s="17">
        <v>0.310003442810449</v>
      </c>
      <c r="AG550" s="17">
        <v>0.30280137565130799</v>
      </c>
      <c r="AH550" s="17">
        <v>0.248804604745124</v>
      </c>
      <c r="AI550" s="17"/>
      <c r="AJ550" s="17">
        <v>0.30670890173388499</v>
      </c>
      <c r="AK550" s="17">
        <v>0.317558971844145</v>
      </c>
      <c r="AL550" s="17">
        <v>0.28170272122623502</v>
      </c>
      <c r="AM550" s="17">
        <v>0.31890667389416899</v>
      </c>
      <c r="AN550" s="17">
        <v>0.245101951447244</v>
      </c>
      <c r="AO550" s="17"/>
      <c r="AP550" s="17">
        <v>0.30028455931134002</v>
      </c>
      <c r="AQ550" s="17">
        <v>0.30787354503885001</v>
      </c>
      <c r="AR550" s="17">
        <v>0.26592167882922302</v>
      </c>
      <c r="AS550" s="17">
        <v>0.33492778897272402</v>
      </c>
      <c r="AT550" s="17">
        <v>0.29486828977365498</v>
      </c>
      <c r="AU550" s="17"/>
      <c r="AV550" s="17">
        <v>0.33108770830670797</v>
      </c>
      <c r="AW550" s="17">
        <v>0.27802401191988702</v>
      </c>
      <c r="AX550" s="17">
        <v>0.290441416399078</v>
      </c>
      <c r="AY550" s="17">
        <v>0.24944278214923399</v>
      </c>
      <c r="AZ550" s="17">
        <v>0.28738982321511403</v>
      </c>
    </row>
    <row r="551" spans="2:52">
      <c r="B551" t="s">
        <v>178</v>
      </c>
      <c r="C551" s="17">
        <v>0.17272250701299299</v>
      </c>
      <c r="D551" s="17">
        <v>0.173498172972675</v>
      </c>
      <c r="E551" s="17">
        <v>0.172973052206711</v>
      </c>
      <c r="F551" s="17"/>
      <c r="G551" s="17">
        <v>0.16061201334558201</v>
      </c>
      <c r="H551" s="17">
        <v>0.13973984919434801</v>
      </c>
      <c r="I551" s="17">
        <v>0.1401302157198</v>
      </c>
      <c r="J551" s="17">
        <v>0.17352046874512</v>
      </c>
      <c r="K551" s="17">
        <v>0.22208796665994601</v>
      </c>
      <c r="L551" s="17">
        <v>0.202551378854431</v>
      </c>
      <c r="M551" s="17"/>
      <c r="N551" s="17">
        <v>0.17459944540723399</v>
      </c>
      <c r="O551" s="17">
        <v>0.17081264218942899</v>
      </c>
      <c r="P551" s="17">
        <v>0.19456978570602601</v>
      </c>
      <c r="Q551" s="17">
        <v>0.15127453784508499</v>
      </c>
      <c r="R551" s="17"/>
      <c r="S551" s="17">
        <v>0.18772629346422801</v>
      </c>
      <c r="T551" s="17">
        <v>0.148119281990124</v>
      </c>
      <c r="U551" s="17">
        <v>0.167233476804588</v>
      </c>
      <c r="V551" s="17">
        <v>0.174088530535769</v>
      </c>
      <c r="W551" s="17">
        <v>0.12646705006856199</v>
      </c>
      <c r="X551" s="17">
        <v>0.168863536698312</v>
      </c>
      <c r="Y551" s="17">
        <v>0.231292049209019</v>
      </c>
      <c r="Z551" s="17">
        <v>0.22396692127659601</v>
      </c>
      <c r="AA551" s="17">
        <v>0.143501880684891</v>
      </c>
      <c r="AB551" s="17">
        <v>0.16755744685246399</v>
      </c>
      <c r="AC551" s="17">
        <v>0.221306103503638</v>
      </c>
      <c r="AD551" s="17">
        <v>0.139110938184452</v>
      </c>
      <c r="AE551" s="17"/>
      <c r="AF551" s="17">
        <v>0.173656476664061</v>
      </c>
      <c r="AG551" s="17">
        <v>0.182685018341391</v>
      </c>
      <c r="AH551" s="17">
        <v>0.163422756632354</v>
      </c>
      <c r="AI551" s="17"/>
      <c r="AJ551" s="17">
        <v>0.15755493835396001</v>
      </c>
      <c r="AK551" s="17">
        <v>0.18631008078352501</v>
      </c>
      <c r="AL551" s="17">
        <v>0.20879249738813199</v>
      </c>
      <c r="AM551" s="17">
        <v>0.13050627762570799</v>
      </c>
      <c r="AN551" s="17">
        <v>0.14032694810256199</v>
      </c>
      <c r="AO551" s="17"/>
      <c r="AP551" s="17">
        <v>0.103642751694613</v>
      </c>
      <c r="AQ551" s="17">
        <v>0.19816778351709899</v>
      </c>
      <c r="AR551" s="17">
        <v>0.18378631233276299</v>
      </c>
      <c r="AS551" s="17">
        <v>0.185816220707715</v>
      </c>
      <c r="AT551" s="17">
        <v>0.12863818198737001</v>
      </c>
      <c r="AU551" s="17"/>
      <c r="AV551" s="17">
        <v>0.16337105679278799</v>
      </c>
      <c r="AW551" s="17">
        <v>0.214254749736498</v>
      </c>
      <c r="AX551" s="17">
        <v>0.17329572969646101</v>
      </c>
      <c r="AY551" s="17">
        <v>0.17290657841673901</v>
      </c>
      <c r="AZ551" s="17">
        <v>0.14235507351149801</v>
      </c>
    </row>
    <row r="552" spans="2:52">
      <c r="B552" t="s">
        <v>179</v>
      </c>
      <c r="C552" s="17">
        <v>7.9527077341694202E-2</v>
      </c>
      <c r="D552" s="17">
        <v>8.8395791251098005E-2</v>
      </c>
      <c r="E552" s="17">
        <v>6.9189712541370005E-2</v>
      </c>
      <c r="F552" s="17"/>
      <c r="G552" s="17">
        <v>8.3639214582354196E-2</v>
      </c>
      <c r="H552" s="17">
        <v>8.53329983825733E-2</v>
      </c>
      <c r="I552" s="17">
        <v>9.8039432929912906E-2</v>
      </c>
      <c r="J552" s="17">
        <v>0.110666354494592</v>
      </c>
      <c r="K552" s="17">
        <v>7.3584381599123505E-2</v>
      </c>
      <c r="L552" s="17">
        <v>3.2891311009399897E-2</v>
      </c>
      <c r="M552" s="17"/>
      <c r="N552" s="17">
        <v>6.3360943161322597E-2</v>
      </c>
      <c r="O552" s="17">
        <v>8.4458577842331906E-2</v>
      </c>
      <c r="P552" s="17">
        <v>0.105283009912423</v>
      </c>
      <c r="Q552" s="17">
        <v>7.01738709408367E-2</v>
      </c>
      <c r="R552" s="17"/>
      <c r="S552" s="17">
        <v>8.9351393430355794E-2</v>
      </c>
      <c r="T552" s="17">
        <v>6.5243723909945803E-2</v>
      </c>
      <c r="U552" s="17">
        <v>9.7961053140773094E-2</v>
      </c>
      <c r="V552" s="17">
        <v>3.88846569913021E-2</v>
      </c>
      <c r="W552" s="17">
        <v>6.2162293181251299E-2</v>
      </c>
      <c r="X552" s="17">
        <v>9.4242759900106998E-2</v>
      </c>
      <c r="Y552" s="17">
        <v>6.3601693121594097E-2</v>
      </c>
      <c r="Z552" s="17">
        <v>8.0299029580611095E-2</v>
      </c>
      <c r="AA552" s="17">
        <v>9.1735335030983994E-2</v>
      </c>
      <c r="AB552" s="17">
        <v>9.4798132827648193E-2</v>
      </c>
      <c r="AC552" s="17">
        <v>9.2283064248839905E-2</v>
      </c>
      <c r="AD552" s="17">
        <v>9.3461032419713194E-2</v>
      </c>
      <c r="AE552" s="17"/>
      <c r="AF552" s="17">
        <v>5.4996439944729199E-2</v>
      </c>
      <c r="AG552" s="17">
        <v>9.0846469257956697E-2</v>
      </c>
      <c r="AH552" s="17">
        <v>9.3357793186881796E-2</v>
      </c>
      <c r="AI552" s="17"/>
      <c r="AJ552" s="17">
        <v>4.1433680025869897E-2</v>
      </c>
      <c r="AK552" s="17">
        <v>0.106542250973284</v>
      </c>
      <c r="AL552" s="17">
        <v>9.4427277302186904E-2</v>
      </c>
      <c r="AM552" s="17">
        <v>0</v>
      </c>
      <c r="AN552" s="17">
        <v>9.3506162951111194E-2</v>
      </c>
      <c r="AO552" s="17"/>
      <c r="AP552" s="17">
        <v>1.9454243129951899E-2</v>
      </c>
      <c r="AQ552" s="17">
        <v>9.15587117605655E-2</v>
      </c>
      <c r="AR552" s="17">
        <v>8.42081558245074E-2</v>
      </c>
      <c r="AS552" s="17">
        <v>5.4096138765767597E-2</v>
      </c>
      <c r="AT552" s="17">
        <v>4.9015839204736303E-2</v>
      </c>
      <c r="AU552" s="17"/>
      <c r="AV552" s="17">
        <v>6.5388483818219906E-2</v>
      </c>
      <c r="AW552" s="17">
        <v>7.7220576252354095E-2</v>
      </c>
      <c r="AX552" s="17">
        <v>9.0708007247227898E-2</v>
      </c>
      <c r="AY552" s="17">
        <v>7.4748239166798805E-2</v>
      </c>
      <c r="AZ552" s="17">
        <v>0.140233161445734</v>
      </c>
    </row>
    <row r="553" spans="2:52">
      <c r="B553" t="s">
        <v>107</v>
      </c>
      <c r="C553" s="17">
        <v>0.133471483839185</v>
      </c>
      <c r="D553" s="17">
        <v>9.1068449143071703E-2</v>
      </c>
      <c r="E553" s="17">
        <v>0.17464360536043499</v>
      </c>
      <c r="F553" s="17"/>
      <c r="G553" s="17">
        <v>8.3116796979605695E-2</v>
      </c>
      <c r="H553" s="17">
        <v>0.14121803318984399</v>
      </c>
      <c r="I553" s="17">
        <v>0.143132134124765</v>
      </c>
      <c r="J553" s="17">
        <v>0.16687829397766399</v>
      </c>
      <c r="K553" s="17">
        <v>0.139658789460292</v>
      </c>
      <c r="L553" s="17">
        <v>0.120916053732869</v>
      </c>
      <c r="M553" s="17"/>
      <c r="N553" s="17">
        <v>0.123637488142919</v>
      </c>
      <c r="O553" s="17">
        <v>0.13857451617821101</v>
      </c>
      <c r="P553" s="17">
        <v>0.103196372290476</v>
      </c>
      <c r="Q553" s="17">
        <v>0.168650281046544</v>
      </c>
      <c r="R553" s="17"/>
      <c r="S553" s="17">
        <v>0.121582780214418</v>
      </c>
      <c r="T553" s="17">
        <v>0.17502320120320999</v>
      </c>
      <c r="U553" s="17">
        <v>0.14999447451544501</v>
      </c>
      <c r="V553" s="17">
        <v>0.14733514309568799</v>
      </c>
      <c r="W553" s="17">
        <v>0.103738484630709</v>
      </c>
      <c r="X553" s="17">
        <v>0.111130806061561</v>
      </c>
      <c r="Y553" s="17">
        <v>0.12427339433661801</v>
      </c>
      <c r="Z553" s="17">
        <v>8.0981177506387295E-2</v>
      </c>
      <c r="AA553" s="17">
        <v>0.115420757844586</v>
      </c>
      <c r="AB553" s="17">
        <v>0.16387508073512</v>
      </c>
      <c r="AC553" s="17">
        <v>0.17665029590054299</v>
      </c>
      <c r="AD553" s="17">
        <v>6.5838071480978894E-2</v>
      </c>
      <c r="AE553" s="17"/>
      <c r="AF553" s="17">
        <v>0.125526701358081</v>
      </c>
      <c r="AG553" s="17">
        <v>0.114135374477826</v>
      </c>
      <c r="AH553" s="17">
        <v>0.19671576562076001</v>
      </c>
      <c r="AI553" s="17"/>
      <c r="AJ553" s="17">
        <v>9.8395600738810193E-2</v>
      </c>
      <c r="AK553" s="17">
        <v>9.55069931751545E-2</v>
      </c>
      <c r="AL553" s="17">
        <v>0.172709776129647</v>
      </c>
      <c r="AM553" s="17">
        <v>0.16203265557134799</v>
      </c>
      <c r="AN553" s="17">
        <v>0.254089019090465</v>
      </c>
      <c r="AO553" s="17"/>
      <c r="AP553" s="17">
        <v>8.2432386460088006E-2</v>
      </c>
      <c r="AQ553" s="17">
        <v>0.102032523389064</v>
      </c>
      <c r="AR553" s="17">
        <v>0.10111292347621199</v>
      </c>
      <c r="AS553" s="17">
        <v>0.116213591694662</v>
      </c>
      <c r="AT553" s="17">
        <v>0.29867648851462503</v>
      </c>
      <c r="AU553" s="17"/>
      <c r="AV553" s="17">
        <v>0.14038379579367</v>
      </c>
      <c r="AW553" s="17">
        <v>0.14165760477351599</v>
      </c>
      <c r="AX553" s="17">
        <v>0.121993394215475</v>
      </c>
      <c r="AY553" s="17">
        <v>0.116611952308861</v>
      </c>
      <c r="AZ553" s="17">
        <v>8.9767107413585401E-2</v>
      </c>
    </row>
    <row r="554" spans="2:52">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2:52">
      <c r="B555" s="6" t="s">
        <v>190</v>
      </c>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2:52">
      <c r="B556" s="24" t="s">
        <v>16</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2:52">
      <c r="B557" t="s">
        <v>175</v>
      </c>
      <c r="C557" s="17">
        <v>0.23328403682837401</v>
      </c>
      <c r="D557" s="17">
        <v>0.25137486016412403</v>
      </c>
      <c r="E557" s="17">
        <v>0.21647381530742199</v>
      </c>
      <c r="F557" s="17"/>
      <c r="G557" s="17">
        <v>0.21125923473893901</v>
      </c>
      <c r="H557" s="17">
        <v>0.21935985130307001</v>
      </c>
      <c r="I557" s="17">
        <v>0.25647638211266499</v>
      </c>
      <c r="J557" s="17">
        <v>0.22261417270987799</v>
      </c>
      <c r="K557" s="17">
        <v>0.19429354075795999</v>
      </c>
      <c r="L557" s="17">
        <v>0.27954935613488702</v>
      </c>
      <c r="M557" s="17"/>
      <c r="N557" s="17">
        <v>0.226629199690768</v>
      </c>
      <c r="O557" s="17">
        <v>0.190446880431942</v>
      </c>
      <c r="P557" s="17">
        <v>0.270917491498116</v>
      </c>
      <c r="Q557" s="17">
        <v>0.24820659170461101</v>
      </c>
      <c r="R557" s="17"/>
      <c r="S557" s="17">
        <v>0.24200416582373299</v>
      </c>
      <c r="T557" s="17">
        <v>0.24623374697914099</v>
      </c>
      <c r="U557" s="17">
        <v>0.16896908296534099</v>
      </c>
      <c r="V557" s="17">
        <v>0.26508219395508498</v>
      </c>
      <c r="W557" s="17">
        <v>0.22647376839083999</v>
      </c>
      <c r="X557" s="17">
        <v>0.23346605536373199</v>
      </c>
      <c r="Y557" s="17">
        <v>0.27013865028345402</v>
      </c>
      <c r="Z557" s="17">
        <v>0.124782019216945</v>
      </c>
      <c r="AA557" s="17">
        <v>0.258844406729835</v>
      </c>
      <c r="AB557" s="17">
        <v>0.188658952954047</v>
      </c>
      <c r="AC557" s="17">
        <v>0.243997016729047</v>
      </c>
      <c r="AD557" s="17">
        <v>0.33750210289517402</v>
      </c>
      <c r="AE557" s="17"/>
      <c r="AF557" s="17">
        <v>0.26544257423864998</v>
      </c>
      <c r="AG557" s="17">
        <v>0.23127217670678199</v>
      </c>
      <c r="AH557" s="17">
        <v>0.218880884578639</v>
      </c>
      <c r="AI557" s="17"/>
      <c r="AJ557" s="17">
        <v>0.29490253198648703</v>
      </c>
      <c r="AK557" s="17">
        <v>0.212142454034186</v>
      </c>
      <c r="AL557" s="17">
        <v>0.19397144792462701</v>
      </c>
      <c r="AM557" s="17">
        <v>0.16770738155656001</v>
      </c>
      <c r="AN557" s="17">
        <v>0.18732536326390101</v>
      </c>
      <c r="AO557" s="17"/>
      <c r="AP557" s="17">
        <v>0.35557482444937399</v>
      </c>
      <c r="AQ557" s="17">
        <v>0.196613389811054</v>
      </c>
      <c r="AR557" s="17">
        <v>0.199337281215408</v>
      </c>
      <c r="AS557" s="17">
        <v>0.25131997910002402</v>
      </c>
      <c r="AT557" s="17">
        <v>0.22552707611839001</v>
      </c>
      <c r="AU557" s="17"/>
      <c r="AV557" s="17">
        <v>0.26729916793136699</v>
      </c>
      <c r="AW557" s="17">
        <v>0.20777224791372201</v>
      </c>
      <c r="AX557" s="17">
        <v>0.189637099866211</v>
      </c>
      <c r="AY557" s="17">
        <v>0.271780110725169</v>
      </c>
      <c r="AZ557" s="17">
        <v>0.31410837175815998</v>
      </c>
    </row>
    <row r="558" spans="2:52">
      <c r="B558" t="s">
        <v>176</v>
      </c>
      <c r="C558" s="17">
        <v>0.244938772844004</v>
      </c>
      <c r="D558" s="17">
        <v>0.253209545068319</v>
      </c>
      <c r="E558" s="17">
        <v>0.23659796275716499</v>
      </c>
      <c r="F558" s="17"/>
      <c r="G558" s="17">
        <v>0.26328058149670103</v>
      </c>
      <c r="H558" s="17">
        <v>0.25733752546510502</v>
      </c>
      <c r="I558" s="17">
        <v>0.24745400219865199</v>
      </c>
      <c r="J558" s="17">
        <v>0.191567454962558</v>
      </c>
      <c r="K558" s="17">
        <v>0.24377397740388401</v>
      </c>
      <c r="L558" s="17">
        <v>0.26384486689889303</v>
      </c>
      <c r="M558" s="17"/>
      <c r="N558" s="17">
        <v>0.264211655789864</v>
      </c>
      <c r="O558" s="17">
        <v>0.24424460204607601</v>
      </c>
      <c r="P558" s="17">
        <v>0.23264351900458899</v>
      </c>
      <c r="Q558" s="17">
        <v>0.23304119300095799</v>
      </c>
      <c r="R558" s="17"/>
      <c r="S558" s="17">
        <v>0.273400855270726</v>
      </c>
      <c r="T558" s="17">
        <v>0.24549268008646299</v>
      </c>
      <c r="U558" s="17">
        <v>0.271216432161765</v>
      </c>
      <c r="V558" s="17">
        <v>0.27667126210613202</v>
      </c>
      <c r="W558" s="17">
        <v>0.25402799469306497</v>
      </c>
      <c r="X558" s="17">
        <v>0.25552806546794599</v>
      </c>
      <c r="Y558" s="17">
        <v>0.195598661167036</v>
      </c>
      <c r="Z558" s="17">
        <v>0.25155995089579603</v>
      </c>
      <c r="AA558" s="17">
        <v>0.205733259674165</v>
      </c>
      <c r="AB558" s="17">
        <v>0.245987033556756</v>
      </c>
      <c r="AC558" s="17">
        <v>0.16839519566586</v>
      </c>
      <c r="AD558" s="17">
        <v>0.26802596750148799</v>
      </c>
      <c r="AE558" s="17"/>
      <c r="AF558" s="17">
        <v>0.286475994776418</v>
      </c>
      <c r="AG558" s="17">
        <v>0.21092635493386699</v>
      </c>
      <c r="AH558" s="17">
        <v>0.26512408866884701</v>
      </c>
      <c r="AI558" s="17"/>
      <c r="AJ558" s="17">
        <v>0.336191325797911</v>
      </c>
      <c r="AK558" s="17">
        <v>0.19062198731892199</v>
      </c>
      <c r="AL558" s="17">
        <v>0.16005411360168301</v>
      </c>
      <c r="AM558" s="17">
        <v>0.188921700090836</v>
      </c>
      <c r="AN558" s="17">
        <v>0.244242714675064</v>
      </c>
      <c r="AO558" s="17"/>
      <c r="AP558" s="17">
        <v>0.40659835518288301</v>
      </c>
      <c r="AQ558" s="17">
        <v>0.19729886399627899</v>
      </c>
      <c r="AR558" s="17">
        <v>0.22233165628330701</v>
      </c>
      <c r="AS558" s="17">
        <v>0.275571509663602</v>
      </c>
      <c r="AT558" s="17">
        <v>0.20087095483550199</v>
      </c>
      <c r="AU558" s="17"/>
      <c r="AV558" s="17">
        <v>0.25473093128791102</v>
      </c>
      <c r="AW558" s="17">
        <v>0.22308662443302399</v>
      </c>
      <c r="AX558" s="17">
        <v>0.25205959875880002</v>
      </c>
      <c r="AY558" s="17">
        <v>0.248627872388061</v>
      </c>
      <c r="AZ558" s="17">
        <v>4.6964764751619301E-2</v>
      </c>
    </row>
    <row r="559" spans="2:52">
      <c r="B559" t="s">
        <v>177</v>
      </c>
      <c r="C559" s="17">
        <v>0.18063592683631199</v>
      </c>
      <c r="D559" s="17">
        <v>0.18596050806717701</v>
      </c>
      <c r="E559" s="17">
        <v>0.174690343490702</v>
      </c>
      <c r="F559" s="17"/>
      <c r="G559" s="17">
        <v>0.188356230067422</v>
      </c>
      <c r="H559" s="17">
        <v>0.18673655937828501</v>
      </c>
      <c r="I559" s="17">
        <v>0.14521619701591501</v>
      </c>
      <c r="J559" s="17">
        <v>0.161227299683601</v>
      </c>
      <c r="K559" s="17">
        <v>0.180927003576349</v>
      </c>
      <c r="L559" s="17">
        <v>0.21783712271229899</v>
      </c>
      <c r="M559" s="17"/>
      <c r="N559" s="17">
        <v>0.17251066493009901</v>
      </c>
      <c r="O559" s="17">
        <v>0.20928967660457101</v>
      </c>
      <c r="P559" s="17">
        <v>0.186779582739281</v>
      </c>
      <c r="Q559" s="17">
        <v>0.15800701909669199</v>
      </c>
      <c r="R559" s="17"/>
      <c r="S559" s="17">
        <v>0.184230990136411</v>
      </c>
      <c r="T559" s="17">
        <v>0.161528423797792</v>
      </c>
      <c r="U559" s="17">
        <v>0.176158605997639</v>
      </c>
      <c r="V559" s="17">
        <v>0.197054890220282</v>
      </c>
      <c r="W559" s="17">
        <v>0.20505177195687699</v>
      </c>
      <c r="X559" s="17">
        <v>0.19340994115549501</v>
      </c>
      <c r="Y559" s="17">
        <v>0.19273256146081499</v>
      </c>
      <c r="Z559" s="17">
        <v>0.25647672032433999</v>
      </c>
      <c r="AA559" s="17">
        <v>0.18195560084903201</v>
      </c>
      <c r="AB559" s="17">
        <v>0.13263303483195399</v>
      </c>
      <c r="AC559" s="17">
        <v>0.15677431794218499</v>
      </c>
      <c r="AD559" s="17">
        <v>0.147376104875963</v>
      </c>
      <c r="AE559" s="17"/>
      <c r="AF559" s="17">
        <v>0.20050850022684399</v>
      </c>
      <c r="AG559" s="17">
        <v>0.17118783627022699</v>
      </c>
      <c r="AH559" s="17">
        <v>0.13156593476198999</v>
      </c>
      <c r="AI559" s="17"/>
      <c r="AJ559" s="17">
        <v>0.19370963597684901</v>
      </c>
      <c r="AK559" s="17">
        <v>0.189681719261868</v>
      </c>
      <c r="AL559" s="17">
        <v>0.21807271401437101</v>
      </c>
      <c r="AM559" s="17">
        <v>0.45636691674004698</v>
      </c>
      <c r="AN559" s="17">
        <v>0.112047319882691</v>
      </c>
      <c r="AO559" s="17"/>
      <c r="AP559" s="17">
        <v>0.161452895912128</v>
      </c>
      <c r="AQ559" s="17">
        <v>0.20498609248291599</v>
      </c>
      <c r="AR559" s="17">
        <v>0.18453497001778499</v>
      </c>
      <c r="AS559" s="17">
        <v>0.24240995666920001</v>
      </c>
      <c r="AT559" s="17">
        <v>0.15942515958734199</v>
      </c>
      <c r="AU559" s="17"/>
      <c r="AV559" s="17">
        <v>0.167498014578737</v>
      </c>
      <c r="AW559" s="17">
        <v>0.224364578927778</v>
      </c>
      <c r="AX559" s="17">
        <v>0.18377100744536901</v>
      </c>
      <c r="AY559" s="17">
        <v>0.15077884603031799</v>
      </c>
      <c r="AZ559" s="17">
        <v>0.224098283728183</v>
      </c>
    </row>
    <row r="560" spans="2:52">
      <c r="B560" t="s">
        <v>178</v>
      </c>
      <c r="C560" s="17">
        <v>0.15330971944618199</v>
      </c>
      <c r="D560" s="17">
        <v>0.14494874796050899</v>
      </c>
      <c r="E560" s="17">
        <v>0.161704141689475</v>
      </c>
      <c r="F560" s="17"/>
      <c r="G560" s="17">
        <v>0.177717262296023</v>
      </c>
      <c r="H560" s="17">
        <v>0.12384989458802401</v>
      </c>
      <c r="I560" s="17">
        <v>0.12567399361794801</v>
      </c>
      <c r="J560" s="17">
        <v>0.172037173444923</v>
      </c>
      <c r="K560" s="17">
        <v>0.21834267779865199</v>
      </c>
      <c r="L560" s="17">
        <v>0.122185743520797</v>
      </c>
      <c r="M560" s="17"/>
      <c r="N560" s="17">
        <v>0.162657066795038</v>
      </c>
      <c r="O560" s="17">
        <v>0.14358125484746301</v>
      </c>
      <c r="P560" s="17">
        <v>0.13524954942470499</v>
      </c>
      <c r="Q560" s="17">
        <v>0.16912915986715699</v>
      </c>
      <c r="R560" s="17"/>
      <c r="S560" s="17">
        <v>0.105863302226192</v>
      </c>
      <c r="T560" s="17">
        <v>0.14573471187130299</v>
      </c>
      <c r="U560" s="17">
        <v>0.20321839296796501</v>
      </c>
      <c r="V560" s="17">
        <v>0.12816688371892199</v>
      </c>
      <c r="W560" s="17">
        <v>0.16082689535262601</v>
      </c>
      <c r="X560" s="17">
        <v>0.127735245685136</v>
      </c>
      <c r="Y560" s="17">
        <v>0.17266514522451601</v>
      </c>
      <c r="Z560" s="17">
        <v>0.22643972848018601</v>
      </c>
      <c r="AA560" s="17">
        <v>0.15373939202872999</v>
      </c>
      <c r="AB560" s="17">
        <v>0.172067782585237</v>
      </c>
      <c r="AC560" s="17">
        <v>0.23027389244183299</v>
      </c>
      <c r="AD560" s="17">
        <v>6.7429588668413101E-2</v>
      </c>
      <c r="AE560" s="17"/>
      <c r="AF560" s="17">
        <v>0.11343855915173801</v>
      </c>
      <c r="AG560" s="17">
        <v>0.19152936832643999</v>
      </c>
      <c r="AH560" s="17">
        <v>0.121403447942242</v>
      </c>
      <c r="AI560" s="17"/>
      <c r="AJ560" s="17">
        <v>8.2555130571228E-2</v>
      </c>
      <c r="AK560" s="17">
        <v>0.18807335957979601</v>
      </c>
      <c r="AL560" s="17">
        <v>0.22156512612920701</v>
      </c>
      <c r="AM560" s="17">
        <v>9.0989801355077907E-2</v>
      </c>
      <c r="AN560" s="17">
        <v>0.155106556929309</v>
      </c>
      <c r="AO560" s="17"/>
      <c r="AP560" s="17">
        <v>3.5848399545453297E-2</v>
      </c>
      <c r="AQ560" s="17">
        <v>0.19656021629414899</v>
      </c>
      <c r="AR560" s="17">
        <v>0.231688614130201</v>
      </c>
      <c r="AS560" s="17">
        <v>0.11911480286462101</v>
      </c>
      <c r="AT560" s="17">
        <v>0.152314097191036</v>
      </c>
      <c r="AU560" s="17"/>
      <c r="AV560" s="17">
        <v>0.14801746667857901</v>
      </c>
      <c r="AW560" s="17">
        <v>0.15731215266168899</v>
      </c>
      <c r="AX560" s="17">
        <v>0.15089279741985301</v>
      </c>
      <c r="AY560" s="17">
        <v>0.157532041053141</v>
      </c>
      <c r="AZ560" s="17">
        <v>0.19489352998882001</v>
      </c>
    </row>
    <row r="561" spans="2:52">
      <c r="B561" t="s">
        <v>179</v>
      </c>
      <c r="C561" s="17">
        <v>0.11671623743918801</v>
      </c>
      <c r="D561" s="17">
        <v>0.112572195203047</v>
      </c>
      <c r="E561" s="17">
        <v>0.119694113706352</v>
      </c>
      <c r="F561" s="17"/>
      <c r="G561" s="17">
        <v>0.11635201760228001</v>
      </c>
      <c r="H561" s="17">
        <v>0.112542806528666</v>
      </c>
      <c r="I561" s="17">
        <v>0.150911010046126</v>
      </c>
      <c r="J561" s="17">
        <v>0.16738348175291601</v>
      </c>
      <c r="K561" s="17">
        <v>9.4832603851970398E-2</v>
      </c>
      <c r="L561" s="17">
        <v>6.3987031153088902E-2</v>
      </c>
      <c r="M561" s="17"/>
      <c r="N561" s="17">
        <v>0.118880236391417</v>
      </c>
      <c r="O561" s="17">
        <v>0.14575510879138501</v>
      </c>
      <c r="P561" s="17">
        <v>0.11875106831616999</v>
      </c>
      <c r="Q561" s="17">
        <v>8.3343482178224002E-2</v>
      </c>
      <c r="R561" s="17"/>
      <c r="S561" s="17">
        <v>0.11358518921732</v>
      </c>
      <c r="T561" s="17">
        <v>0.12150962826107101</v>
      </c>
      <c r="U561" s="17">
        <v>0.12138093623900099</v>
      </c>
      <c r="V561" s="17">
        <v>6.2608765210504194E-2</v>
      </c>
      <c r="W561" s="17">
        <v>0.12361790472383601</v>
      </c>
      <c r="X561" s="17">
        <v>9.6119945494208006E-2</v>
      </c>
      <c r="Y561" s="17">
        <v>0.101414841722194</v>
      </c>
      <c r="Z561" s="17">
        <v>0.109036881513581</v>
      </c>
      <c r="AA561" s="17">
        <v>0.12957250681427701</v>
      </c>
      <c r="AB561" s="17">
        <v>0.16446408699777901</v>
      </c>
      <c r="AC561" s="17">
        <v>0.14700446878027301</v>
      </c>
      <c r="AD561" s="17">
        <v>0.113828164577984</v>
      </c>
      <c r="AE561" s="17"/>
      <c r="AF561" s="17">
        <v>7.5880414834400306E-2</v>
      </c>
      <c r="AG561" s="17">
        <v>0.13709887318778299</v>
      </c>
      <c r="AH561" s="17">
        <v>0.127561933894517</v>
      </c>
      <c r="AI561" s="17"/>
      <c r="AJ561" s="17">
        <v>4.9420178646694297E-2</v>
      </c>
      <c r="AK561" s="17">
        <v>0.17402647170227201</v>
      </c>
      <c r="AL561" s="17">
        <v>0.11452549243105099</v>
      </c>
      <c r="AM561" s="17">
        <v>0</v>
      </c>
      <c r="AN561" s="17">
        <v>0.13860325130485401</v>
      </c>
      <c r="AO561" s="17"/>
      <c r="AP561" s="17">
        <v>5.3628628588695496E-3</v>
      </c>
      <c r="AQ561" s="17">
        <v>0.15587710731118601</v>
      </c>
      <c r="AR561" s="17">
        <v>0.14262824258495399</v>
      </c>
      <c r="AS561" s="17">
        <v>5.2855011977138801E-2</v>
      </c>
      <c r="AT561" s="17">
        <v>7.0232885285949107E-2</v>
      </c>
      <c r="AU561" s="17"/>
      <c r="AV561" s="17">
        <v>8.1702584738277906E-2</v>
      </c>
      <c r="AW561" s="17">
        <v>0.116736516423945</v>
      </c>
      <c r="AX561" s="17">
        <v>0.15360363740358801</v>
      </c>
      <c r="AY561" s="17">
        <v>0.13242090917010699</v>
      </c>
      <c r="AZ561" s="17">
        <v>0.18371784261063401</v>
      </c>
    </row>
    <row r="562" spans="2:52">
      <c r="B562" t="s">
        <v>107</v>
      </c>
      <c r="C562" s="17">
        <v>7.1115306605939593E-2</v>
      </c>
      <c r="D562" s="17">
        <v>5.1934143536823803E-2</v>
      </c>
      <c r="E562" s="17">
        <v>9.0839623048883503E-2</v>
      </c>
      <c r="F562" s="17"/>
      <c r="G562" s="17">
        <v>4.3034673798634002E-2</v>
      </c>
      <c r="H562" s="17">
        <v>0.10017336273685</v>
      </c>
      <c r="I562" s="17">
        <v>7.42684150086943E-2</v>
      </c>
      <c r="J562" s="17">
        <v>8.5170417446124205E-2</v>
      </c>
      <c r="K562" s="17">
        <v>6.7830196611184404E-2</v>
      </c>
      <c r="L562" s="17">
        <v>5.2595879580034803E-2</v>
      </c>
      <c r="M562" s="17"/>
      <c r="N562" s="17">
        <v>5.5111176402814703E-2</v>
      </c>
      <c r="O562" s="17">
        <v>6.6682477278563496E-2</v>
      </c>
      <c r="P562" s="17">
        <v>5.5658789017139297E-2</v>
      </c>
      <c r="Q562" s="17">
        <v>0.10827255415235799</v>
      </c>
      <c r="R562" s="17"/>
      <c r="S562" s="17">
        <v>8.0915497325617605E-2</v>
      </c>
      <c r="T562" s="17">
        <v>7.9500809004230399E-2</v>
      </c>
      <c r="U562" s="17">
        <v>5.9056549668289403E-2</v>
      </c>
      <c r="V562" s="17">
        <v>7.0416004789074602E-2</v>
      </c>
      <c r="W562" s="17">
        <v>3.0001664882756299E-2</v>
      </c>
      <c r="X562" s="17">
        <v>9.3740746833482103E-2</v>
      </c>
      <c r="Y562" s="17">
        <v>6.7450140141984194E-2</v>
      </c>
      <c r="Z562" s="17">
        <v>3.1704699569152402E-2</v>
      </c>
      <c r="AA562" s="17">
        <v>7.0154833903961294E-2</v>
      </c>
      <c r="AB562" s="17">
        <v>9.6189109074225801E-2</v>
      </c>
      <c r="AC562" s="17">
        <v>5.3555108440801802E-2</v>
      </c>
      <c r="AD562" s="17">
        <v>6.5838071480978894E-2</v>
      </c>
      <c r="AE562" s="17"/>
      <c r="AF562" s="17">
        <v>5.8253956771949701E-2</v>
      </c>
      <c r="AG562" s="17">
        <v>5.79853905749E-2</v>
      </c>
      <c r="AH562" s="17">
        <v>0.13546371015376499</v>
      </c>
      <c r="AI562" s="17"/>
      <c r="AJ562" s="17">
        <v>4.3221197020830299E-2</v>
      </c>
      <c r="AK562" s="17">
        <v>4.5454008102956897E-2</v>
      </c>
      <c r="AL562" s="17">
        <v>9.1811105899061093E-2</v>
      </c>
      <c r="AM562" s="17">
        <v>9.6014200257480004E-2</v>
      </c>
      <c r="AN562" s="17">
        <v>0.16267479394418199</v>
      </c>
      <c r="AO562" s="17"/>
      <c r="AP562" s="17">
        <v>3.5162662051293002E-2</v>
      </c>
      <c r="AQ562" s="17">
        <v>4.86643301044156E-2</v>
      </c>
      <c r="AR562" s="17">
        <v>1.9479235768343799E-2</v>
      </c>
      <c r="AS562" s="17">
        <v>5.8728739725413703E-2</v>
      </c>
      <c r="AT562" s="17">
        <v>0.19162982698178099</v>
      </c>
      <c r="AU562" s="17"/>
      <c r="AV562" s="17">
        <v>8.0751834785127999E-2</v>
      </c>
      <c r="AW562" s="17">
        <v>7.0727879639842603E-2</v>
      </c>
      <c r="AX562" s="17">
        <v>7.0035859106178502E-2</v>
      </c>
      <c r="AY562" s="17">
        <v>3.8860220633202797E-2</v>
      </c>
      <c r="AZ562" s="17">
        <v>3.6217207162583198E-2</v>
      </c>
    </row>
    <row r="563" spans="2:52">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2:52">
      <c r="B564" s="6" t="s">
        <v>191</v>
      </c>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2:52">
      <c r="B565" s="24" t="s">
        <v>16</v>
      </c>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2:52">
      <c r="B566" t="s">
        <v>175</v>
      </c>
      <c r="C566" s="17">
        <v>7.2623673035678599E-2</v>
      </c>
      <c r="D566" s="17">
        <v>7.2288210678135803E-2</v>
      </c>
      <c r="E566" s="17">
        <v>7.33947133540368E-2</v>
      </c>
      <c r="F566" s="17"/>
      <c r="G566" s="17">
        <v>0.12522132251616699</v>
      </c>
      <c r="H566" s="17">
        <v>0.115543494520811</v>
      </c>
      <c r="I566" s="17">
        <v>9.1309990920958706E-2</v>
      </c>
      <c r="J566" s="17">
        <v>5.1961542012064203E-2</v>
      </c>
      <c r="K566" s="17">
        <v>3.8798867030790198E-2</v>
      </c>
      <c r="L566" s="17">
        <v>2.2105393240415501E-2</v>
      </c>
      <c r="M566" s="17"/>
      <c r="N566" s="17">
        <v>7.9333613386489393E-2</v>
      </c>
      <c r="O566" s="17">
        <v>6.1791385219237299E-2</v>
      </c>
      <c r="P566" s="17">
        <v>9.7114797305586295E-2</v>
      </c>
      <c r="Q566" s="17">
        <v>5.2686906263093899E-2</v>
      </c>
      <c r="R566" s="17"/>
      <c r="S566" s="17">
        <v>9.63424414451447E-2</v>
      </c>
      <c r="T566" s="17">
        <v>4.9055593321351697E-2</v>
      </c>
      <c r="U566" s="17">
        <v>3.4139499096871903E-2</v>
      </c>
      <c r="V566" s="17">
        <v>8.5469278883379102E-2</v>
      </c>
      <c r="W566" s="17">
        <v>0.106785463453704</v>
      </c>
      <c r="X566" s="17">
        <v>9.8403636808618702E-2</v>
      </c>
      <c r="Y566" s="17">
        <v>5.0388623080249502E-2</v>
      </c>
      <c r="Z566" s="17">
        <v>1.58580376236384E-2</v>
      </c>
      <c r="AA566" s="17">
        <v>6.8165454936947201E-2</v>
      </c>
      <c r="AB566" s="17">
        <v>5.5794587599341E-2</v>
      </c>
      <c r="AC566" s="17">
        <v>9.5694870349620195E-2</v>
      </c>
      <c r="AD566" s="17">
        <v>0.152037603916307</v>
      </c>
      <c r="AE566" s="17"/>
      <c r="AF566" s="17">
        <v>6.3217557556325299E-2</v>
      </c>
      <c r="AG566" s="17">
        <v>6.9325068810930104E-2</v>
      </c>
      <c r="AH566" s="17">
        <v>0.11763894658960999</v>
      </c>
      <c r="AI566" s="17"/>
      <c r="AJ566" s="17">
        <v>7.6993236281983402E-2</v>
      </c>
      <c r="AK566" s="17">
        <v>6.9675598075019995E-2</v>
      </c>
      <c r="AL566" s="17">
        <v>3.6165795434679002E-2</v>
      </c>
      <c r="AM566" s="17">
        <v>0.10612191547439601</v>
      </c>
      <c r="AN566" s="17">
        <v>7.3973227675377298E-2</v>
      </c>
      <c r="AO566" s="17"/>
      <c r="AP566" s="17">
        <v>0.10687820955806</v>
      </c>
      <c r="AQ566" s="17">
        <v>7.0404457362045106E-2</v>
      </c>
      <c r="AR566" s="17">
        <v>6.3733721874476304E-2</v>
      </c>
      <c r="AS566" s="17">
        <v>7.3891955922035402E-2</v>
      </c>
      <c r="AT566" s="17">
        <v>4.4766361191731698E-2</v>
      </c>
      <c r="AU566" s="17"/>
      <c r="AV566" s="17">
        <v>5.55881431046127E-2</v>
      </c>
      <c r="AW566" s="17">
        <v>6.7842115668228106E-2</v>
      </c>
      <c r="AX566" s="17">
        <v>7.5608755995773103E-2</v>
      </c>
      <c r="AY566" s="17">
        <v>0.113757819267508</v>
      </c>
      <c r="AZ566" s="17">
        <v>0.171546464836285</v>
      </c>
    </row>
    <row r="567" spans="2:52">
      <c r="B567" t="s">
        <v>176</v>
      </c>
      <c r="C567" s="17">
        <v>0.18508560862995499</v>
      </c>
      <c r="D567" s="17">
        <v>0.211107981468314</v>
      </c>
      <c r="E567" s="17">
        <v>0.160007068765989</v>
      </c>
      <c r="F567" s="17"/>
      <c r="G567" s="17">
        <v>0.26931443193940202</v>
      </c>
      <c r="H567" s="17">
        <v>0.25178314881049702</v>
      </c>
      <c r="I567" s="17">
        <v>0.23260220620121899</v>
      </c>
      <c r="J567" s="17">
        <v>0.107902593697041</v>
      </c>
      <c r="K567" s="17">
        <v>0.117546863645289</v>
      </c>
      <c r="L567" s="17">
        <v>0.137269212315455</v>
      </c>
      <c r="M567" s="17"/>
      <c r="N567" s="17">
        <v>0.191166461172569</v>
      </c>
      <c r="O567" s="17">
        <v>0.17547519022409899</v>
      </c>
      <c r="P567" s="17">
        <v>0.18521587845419701</v>
      </c>
      <c r="Q567" s="17">
        <v>0.18831246415837699</v>
      </c>
      <c r="R567" s="17"/>
      <c r="S567" s="17">
        <v>0.25047749599895802</v>
      </c>
      <c r="T567" s="17">
        <v>0.15492861714289599</v>
      </c>
      <c r="U567" s="17">
        <v>0.12781805606249699</v>
      </c>
      <c r="V567" s="17">
        <v>0.21717362351220701</v>
      </c>
      <c r="W567" s="17">
        <v>0.224663040189619</v>
      </c>
      <c r="X567" s="17">
        <v>0.18550011774351299</v>
      </c>
      <c r="Y567" s="17">
        <v>0.15455692779486299</v>
      </c>
      <c r="Z567" s="17">
        <v>0.175945767817241</v>
      </c>
      <c r="AA567" s="17">
        <v>0.19400539357444399</v>
      </c>
      <c r="AB567" s="17">
        <v>0.15365008316912701</v>
      </c>
      <c r="AC567" s="17">
        <v>0.14174879865255799</v>
      </c>
      <c r="AD567" s="17">
        <v>0.179404737820269</v>
      </c>
      <c r="AE567" s="17"/>
      <c r="AF567" s="17">
        <v>0.17640390853881399</v>
      </c>
      <c r="AG567" s="17">
        <v>0.19136226336213699</v>
      </c>
      <c r="AH567" s="17">
        <v>0.15989096563160399</v>
      </c>
      <c r="AI567" s="17"/>
      <c r="AJ567" s="17">
        <v>0.19341946812130001</v>
      </c>
      <c r="AK567" s="17">
        <v>0.19955846564969901</v>
      </c>
      <c r="AL567" s="17">
        <v>0.18711574476904799</v>
      </c>
      <c r="AM567" s="17">
        <v>0.27908652429459402</v>
      </c>
      <c r="AN567" s="17">
        <v>0.14405526201980801</v>
      </c>
      <c r="AO567" s="17"/>
      <c r="AP567" s="17">
        <v>0.25080479467301697</v>
      </c>
      <c r="AQ567" s="17">
        <v>0.200817897412053</v>
      </c>
      <c r="AR567" s="17">
        <v>0.21516456510471199</v>
      </c>
      <c r="AS567" s="17">
        <v>0.142557612469566</v>
      </c>
      <c r="AT567" s="17">
        <v>8.6347768970538502E-2</v>
      </c>
      <c r="AU567" s="17"/>
      <c r="AV567" s="17">
        <v>0.17247817699970699</v>
      </c>
      <c r="AW567" s="17">
        <v>0.17384136791263999</v>
      </c>
      <c r="AX567" s="17">
        <v>0.20586613082803401</v>
      </c>
      <c r="AY567" s="17">
        <v>0.24804149577756901</v>
      </c>
      <c r="AZ567" s="17">
        <v>0.177764819795386</v>
      </c>
    </row>
    <row r="568" spans="2:52">
      <c r="B568" t="s">
        <v>177</v>
      </c>
      <c r="C568" s="17">
        <v>0.28555851119620201</v>
      </c>
      <c r="D568" s="17">
        <v>0.27377737612903602</v>
      </c>
      <c r="E568" s="17">
        <v>0.29745076012348798</v>
      </c>
      <c r="F568" s="17"/>
      <c r="G568" s="17">
        <v>0.28921698143476798</v>
      </c>
      <c r="H568" s="17">
        <v>0.20566019337966801</v>
      </c>
      <c r="I568" s="17">
        <v>0.22632973291901301</v>
      </c>
      <c r="J568" s="17">
        <v>0.33250852738807701</v>
      </c>
      <c r="K568" s="17">
        <v>0.29990199319979499</v>
      </c>
      <c r="L568" s="17">
        <v>0.359347302170407</v>
      </c>
      <c r="M568" s="17"/>
      <c r="N568" s="17">
        <v>0.27968233548791499</v>
      </c>
      <c r="O568" s="17">
        <v>0.268305862699658</v>
      </c>
      <c r="P568" s="17">
        <v>0.29231450234587802</v>
      </c>
      <c r="Q568" s="17">
        <v>0.30515579378631003</v>
      </c>
      <c r="R568" s="17"/>
      <c r="S568" s="17">
        <v>0.28454929700964798</v>
      </c>
      <c r="T568" s="17">
        <v>0.30443186809879802</v>
      </c>
      <c r="U568" s="17">
        <v>0.26479875862642899</v>
      </c>
      <c r="V568" s="17">
        <v>0.31207858720158999</v>
      </c>
      <c r="W568" s="17">
        <v>0.28623347498940699</v>
      </c>
      <c r="X568" s="17">
        <v>0.19721345811459001</v>
      </c>
      <c r="Y568" s="17">
        <v>0.29875477280032597</v>
      </c>
      <c r="Z568" s="17">
        <v>0.28480366613223701</v>
      </c>
      <c r="AA568" s="17">
        <v>0.30593654015157301</v>
      </c>
      <c r="AB568" s="17">
        <v>0.306504944501864</v>
      </c>
      <c r="AC568" s="17">
        <v>0.25295138889964702</v>
      </c>
      <c r="AD568" s="17">
        <v>0.32460171570032398</v>
      </c>
      <c r="AE568" s="17"/>
      <c r="AF568" s="17">
        <v>0.32462132932648702</v>
      </c>
      <c r="AG568" s="17">
        <v>0.26874394319675199</v>
      </c>
      <c r="AH568" s="17">
        <v>0.23472927112841099</v>
      </c>
      <c r="AI568" s="17"/>
      <c r="AJ568" s="17">
        <v>0.33456695962725602</v>
      </c>
      <c r="AK568" s="17">
        <v>0.25687383425802501</v>
      </c>
      <c r="AL568" s="17">
        <v>0.25734602950736901</v>
      </c>
      <c r="AM568" s="17">
        <v>0.28812437890155901</v>
      </c>
      <c r="AN568" s="17">
        <v>0.23090268957712101</v>
      </c>
      <c r="AO568" s="17"/>
      <c r="AP568" s="17">
        <v>0.34962743384605799</v>
      </c>
      <c r="AQ568" s="17">
        <v>0.26062983041813298</v>
      </c>
      <c r="AR568" s="17">
        <v>0.25591298913798199</v>
      </c>
      <c r="AS568" s="17">
        <v>0.288700290768303</v>
      </c>
      <c r="AT568" s="17">
        <v>0.33396983223147397</v>
      </c>
      <c r="AU568" s="17"/>
      <c r="AV568" s="17">
        <v>0.30232522370908299</v>
      </c>
      <c r="AW568" s="17">
        <v>0.28055949417736697</v>
      </c>
      <c r="AX568" s="17">
        <v>0.26979999575479602</v>
      </c>
      <c r="AY568" s="17">
        <v>0.23522708754788901</v>
      </c>
      <c r="AZ568" s="17">
        <v>0.197229973525087</v>
      </c>
    </row>
    <row r="569" spans="2:52">
      <c r="B569" t="s">
        <v>178</v>
      </c>
      <c r="C569" s="17">
        <v>0.23103632162749699</v>
      </c>
      <c r="D569" s="17">
        <v>0.243516661765702</v>
      </c>
      <c r="E569" s="17">
        <v>0.21744351600402301</v>
      </c>
      <c r="F569" s="17"/>
      <c r="G569" s="17">
        <v>0.167115155692243</v>
      </c>
      <c r="H569" s="17">
        <v>0.17669025958736401</v>
      </c>
      <c r="I569" s="17">
        <v>0.19905913849971399</v>
      </c>
      <c r="J569" s="17">
        <v>0.22927591736387101</v>
      </c>
      <c r="K569" s="17">
        <v>0.31031525261842602</v>
      </c>
      <c r="L569" s="17">
        <v>0.29606068911241901</v>
      </c>
      <c r="M569" s="17"/>
      <c r="N569" s="17">
        <v>0.26554743177446799</v>
      </c>
      <c r="O569" s="17">
        <v>0.24890586658993799</v>
      </c>
      <c r="P569" s="17">
        <v>0.209464388335528</v>
      </c>
      <c r="Q569" s="17">
        <v>0.191986792135245</v>
      </c>
      <c r="R569" s="17"/>
      <c r="S569" s="17">
        <v>0.15266517433802701</v>
      </c>
      <c r="T569" s="17">
        <v>0.22655484024470701</v>
      </c>
      <c r="U569" s="17">
        <v>0.26602625937896301</v>
      </c>
      <c r="V569" s="17">
        <v>0.19016870840802599</v>
      </c>
      <c r="W569" s="17">
        <v>0.19286878787758399</v>
      </c>
      <c r="X569" s="17">
        <v>0.29731226455693199</v>
      </c>
      <c r="Y569" s="17">
        <v>0.28326833108742</v>
      </c>
      <c r="Z569" s="17">
        <v>0.32208736446683101</v>
      </c>
      <c r="AA569" s="17">
        <v>0.19840202540358501</v>
      </c>
      <c r="AB569" s="17">
        <v>0.29580140271760302</v>
      </c>
      <c r="AC569" s="17">
        <v>0.24097327784494699</v>
      </c>
      <c r="AD569" s="17">
        <v>0.157108790096293</v>
      </c>
      <c r="AE569" s="17"/>
      <c r="AF569" s="17">
        <v>0.23194513592159099</v>
      </c>
      <c r="AG569" s="17">
        <v>0.25776980620635997</v>
      </c>
      <c r="AH569" s="17">
        <v>0.191789316554762</v>
      </c>
      <c r="AI569" s="17"/>
      <c r="AJ569" s="17">
        <v>0.236821179048154</v>
      </c>
      <c r="AK569" s="17">
        <v>0.231213679175097</v>
      </c>
      <c r="AL569" s="17">
        <v>0.28160585823605999</v>
      </c>
      <c r="AM569" s="17">
        <v>7.31462659455797E-2</v>
      </c>
      <c r="AN569" s="17">
        <v>0.21139640465624401</v>
      </c>
      <c r="AO569" s="17"/>
      <c r="AP569" s="17">
        <v>0.2015358607753</v>
      </c>
      <c r="AQ569" s="17">
        <v>0.24373845937201999</v>
      </c>
      <c r="AR569" s="17">
        <v>0.290969323265788</v>
      </c>
      <c r="AS569" s="17">
        <v>0.26110407795350599</v>
      </c>
      <c r="AT569" s="17">
        <v>0.19662287210193799</v>
      </c>
      <c r="AU569" s="17"/>
      <c r="AV569" s="17">
        <v>0.233298052680527</v>
      </c>
      <c r="AW569" s="17">
        <v>0.24198847933541601</v>
      </c>
      <c r="AX569" s="17">
        <v>0.22603765350472099</v>
      </c>
      <c r="AY569" s="17">
        <v>0.20963695738042901</v>
      </c>
      <c r="AZ569" s="17">
        <v>0.13571695268116399</v>
      </c>
    </row>
    <row r="570" spans="2:52">
      <c r="B570" t="s">
        <v>179</v>
      </c>
      <c r="C570" s="17">
        <v>0.118442305665134</v>
      </c>
      <c r="D570" s="17">
        <v>0.119832711089222</v>
      </c>
      <c r="E570" s="17">
        <v>0.115861801485331</v>
      </c>
      <c r="F570" s="17"/>
      <c r="G570" s="17">
        <v>0.102763123430568</v>
      </c>
      <c r="H570" s="17">
        <v>0.129300749827507</v>
      </c>
      <c r="I570" s="17">
        <v>0.124724362582788</v>
      </c>
      <c r="J570" s="17">
        <v>0.14953058212586301</v>
      </c>
      <c r="K570" s="17">
        <v>0.109283662246903</v>
      </c>
      <c r="L570" s="17">
        <v>9.5022661575052098E-2</v>
      </c>
      <c r="M570" s="17"/>
      <c r="N570" s="17">
        <v>0.10090042956671701</v>
      </c>
      <c r="O570" s="17">
        <v>0.12908410576703999</v>
      </c>
      <c r="P570" s="17">
        <v>0.14198126019416099</v>
      </c>
      <c r="Q570" s="17">
        <v>0.105519389282155</v>
      </c>
      <c r="R570" s="17"/>
      <c r="S570" s="17">
        <v>0.11908739276194601</v>
      </c>
      <c r="T570" s="17">
        <v>0.114508667321779</v>
      </c>
      <c r="U570" s="17">
        <v>0.17769401282914299</v>
      </c>
      <c r="V570" s="17">
        <v>8.6391195894184994E-2</v>
      </c>
      <c r="W570" s="17">
        <v>0.112099049068627</v>
      </c>
      <c r="X570" s="17">
        <v>0.122130715146682</v>
      </c>
      <c r="Y570" s="17">
        <v>0.10809139362428299</v>
      </c>
      <c r="Z570" s="17">
        <v>0.117758627199569</v>
      </c>
      <c r="AA570" s="17">
        <v>0.124961039516331</v>
      </c>
      <c r="AB570" s="17">
        <v>8.1001386349156199E-2</v>
      </c>
      <c r="AC570" s="17">
        <v>0.16500947730610099</v>
      </c>
      <c r="AD570" s="17">
        <v>0.14172238952775301</v>
      </c>
      <c r="AE570" s="17"/>
      <c r="AF570" s="17">
        <v>9.64156631085651E-2</v>
      </c>
      <c r="AG570" s="17">
        <v>0.12759100665645101</v>
      </c>
      <c r="AH570" s="17">
        <v>0.12215965508823</v>
      </c>
      <c r="AI570" s="17"/>
      <c r="AJ570" s="17">
        <v>7.5968669822373103E-2</v>
      </c>
      <c r="AK570" s="17">
        <v>0.157227804390142</v>
      </c>
      <c r="AL570" s="17">
        <v>0.120978705354449</v>
      </c>
      <c r="AM570" s="17">
        <v>9.6934626107979094E-2</v>
      </c>
      <c r="AN570" s="17">
        <v>0.12724710552268101</v>
      </c>
      <c r="AO570" s="17"/>
      <c r="AP570" s="17">
        <v>1.9733724258788901E-2</v>
      </c>
      <c r="AQ570" s="17">
        <v>0.14014835425554201</v>
      </c>
      <c r="AR570" s="17">
        <v>0.13835937474260501</v>
      </c>
      <c r="AS570" s="17">
        <v>0.12466239513227401</v>
      </c>
      <c r="AT570" s="17">
        <v>7.2903258857396097E-2</v>
      </c>
      <c r="AU570" s="17"/>
      <c r="AV570" s="17">
        <v>0.106623641185703</v>
      </c>
      <c r="AW570" s="17">
        <v>0.119348801657091</v>
      </c>
      <c r="AX570" s="17">
        <v>0.12783594056950001</v>
      </c>
      <c r="AY570" s="17">
        <v>0.13108840924970799</v>
      </c>
      <c r="AZ570" s="17">
        <v>0.21394035790473501</v>
      </c>
    </row>
    <row r="571" spans="2:52">
      <c r="B571" t="s">
        <v>107</v>
      </c>
      <c r="C571" s="17">
        <v>0.10725357984553401</v>
      </c>
      <c r="D571" s="17">
        <v>7.9477058869590098E-2</v>
      </c>
      <c r="E571" s="17">
        <v>0.13584214026713301</v>
      </c>
      <c r="F571" s="17"/>
      <c r="G571" s="17">
        <v>4.6368984986851297E-2</v>
      </c>
      <c r="H571" s="17">
        <v>0.12102215387415299</v>
      </c>
      <c r="I571" s="17">
        <v>0.12597456887630701</v>
      </c>
      <c r="J571" s="17">
        <v>0.12882083741308301</v>
      </c>
      <c r="K571" s="17">
        <v>0.124153361258798</v>
      </c>
      <c r="L571" s="17">
        <v>9.0194741586252097E-2</v>
      </c>
      <c r="M571" s="17"/>
      <c r="N571" s="17">
        <v>8.3369728611841804E-2</v>
      </c>
      <c r="O571" s="17">
        <v>0.116437589500027</v>
      </c>
      <c r="P571" s="17">
        <v>7.39091733646495E-2</v>
      </c>
      <c r="Q571" s="17">
        <v>0.156338654374819</v>
      </c>
      <c r="R571" s="17"/>
      <c r="S571" s="17">
        <v>9.6878198446277194E-2</v>
      </c>
      <c r="T571" s="17">
        <v>0.15052041387046899</v>
      </c>
      <c r="U571" s="17">
        <v>0.12952341400609599</v>
      </c>
      <c r="V571" s="17">
        <v>0.108718606100612</v>
      </c>
      <c r="W571" s="17">
        <v>7.7350184421057996E-2</v>
      </c>
      <c r="X571" s="17">
        <v>9.9439807629663202E-2</v>
      </c>
      <c r="Y571" s="17">
        <v>0.104939951612858</v>
      </c>
      <c r="Z571" s="17">
        <v>8.3546536760483694E-2</v>
      </c>
      <c r="AA571" s="17">
        <v>0.108529546417119</v>
      </c>
      <c r="AB571" s="17">
        <v>0.10724759566290799</v>
      </c>
      <c r="AC571" s="17">
        <v>0.10362218694712701</v>
      </c>
      <c r="AD571" s="17">
        <v>4.5124762939054097E-2</v>
      </c>
      <c r="AE571" s="17"/>
      <c r="AF571" s="17">
        <v>0.107396405548218</v>
      </c>
      <c r="AG571" s="17">
        <v>8.5207911767368402E-2</v>
      </c>
      <c r="AH571" s="17">
        <v>0.17379184500738101</v>
      </c>
      <c r="AI571" s="17"/>
      <c r="AJ571" s="17">
        <v>8.2230487098933699E-2</v>
      </c>
      <c r="AK571" s="17">
        <v>8.5450618452017194E-2</v>
      </c>
      <c r="AL571" s="17">
        <v>0.116787866698395</v>
      </c>
      <c r="AM571" s="17">
        <v>0.15658628927589199</v>
      </c>
      <c r="AN571" s="17">
        <v>0.21242531054876801</v>
      </c>
      <c r="AO571" s="17"/>
      <c r="AP571" s="17">
        <v>7.1419976888776202E-2</v>
      </c>
      <c r="AQ571" s="17">
        <v>8.4261001180206893E-2</v>
      </c>
      <c r="AR571" s="17">
        <v>3.5860025874436798E-2</v>
      </c>
      <c r="AS571" s="17">
        <v>0.10908366775431599</v>
      </c>
      <c r="AT571" s="17">
        <v>0.26538990664692103</v>
      </c>
      <c r="AU571" s="17"/>
      <c r="AV571" s="17">
        <v>0.12968676232036699</v>
      </c>
      <c r="AW571" s="17">
        <v>0.116419741249258</v>
      </c>
      <c r="AX571" s="17">
        <v>9.4851523347175407E-2</v>
      </c>
      <c r="AY571" s="17">
        <v>6.2248230776897298E-2</v>
      </c>
      <c r="AZ571" s="17">
        <v>0.10380143125734401</v>
      </c>
    </row>
    <row r="572" spans="2:52">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2:52">
      <c r="B573" s="6" t="s">
        <v>192</v>
      </c>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2:52">
      <c r="B574" s="24" t="s">
        <v>16</v>
      </c>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2:52">
      <c r="B575" t="s">
        <v>175</v>
      </c>
      <c r="C575" s="17">
        <v>0.234723449981486</v>
      </c>
      <c r="D575" s="17">
        <v>0.23807349386682</v>
      </c>
      <c r="E575" s="17">
        <v>0.23275378615563</v>
      </c>
      <c r="F575" s="17"/>
      <c r="G575" s="17">
        <v>0.269775783673467</v>
      </c>
      <c r="H575" s="17">
        <v>0.21497309723760699</v>
      </c>
      <c r="I575" s="17">
        <v>0.279988519241052</v>
      </c>
      <c r="J575" s="17">
        <v>0.220197440463823</v>
      </c>
      <c r="K575" s="17">
        <v>0.21120915297680401</v>
      </c>
      <c r="L575" s="17">
        <v>0.21666635900004799</v>
      </c>
      <c r="M575" s="17"/>
      <c r="N575" s="17">
        <v>0.19879515214704699</v>
      </c>
      <c r="O575" s="17">
        <v>0.21025797726894399</v>
      </c>
      <c r="P575" s="17">
        <v>0.26859828561308102</v>
      </c>
      <c r="Q575" s="17">
        <v>0.26528711071843902</v>
      </c>
      <c r="R575" s="17"/>
      <c r="S575" s="17">
        <v>0.24678468743857301</v>
      </c>
      <c r="T575" s="17">
        <v>0.25466056158185901</v>
      </c>
      <c r="U575" s="17">
        <v>0.18066971193991299</v>
      </c>
      <c r="V575" s="17">
        <v>0.29019106356538199</v>
      </c>
      <c r="W575" s="17">
        <v>0.26361671794900199</v>
      </c>
      <c r="X575" s="17">
        <v>0.25730761772620198</v>
      </c>
      <c r="Y575" s="17">
        <v>0.18127897710961199</v>
      </c>
      <c r="Z575" s="17">
        <v>0.18025773263355699</v>
      </c>
      <c r="AA575" s="17">
        <v>0.24813063670574201</v>
      </c>
      <c r="AB575" s="17">
        <v>0.179728108977974</v>
      </c>
      <c r="AC575" s="17">
        <v>0.215157615368437</v>
      </c>
      <c r="AD575" s="17">
        <v>0.34180095890830398</v>
      </c>
      <c r="AE575" s="17"/>
      <c r="AF575" s="17">
        <v>0.262159102917149</v>
      </c>
      <c r="AG575" s="17">
        <v>0.219800054046004</v>
      </c>
      <c r="AH575" s="17">
        <v>0.23636457244843601</v>
      </c>
      <c r="AI575" s="17"/>
      <c r="AJ575" s="17">
        <v>0.288289311420247</v>
      </c>
      <c r="AK575" s="17">
        <v>0.207032108846253</v>
      </c>
      <c r="AL575" s="17">
        <v>0.20112388933653</v>
      </c>
      <c r="AM575" s="17">
        <v>0.235084609244196</v>
      </c>
      <c r="AN575" s="17">
        <v>0.215613770827009</v>
      </c>
      <c r="AO575" s="17"/>
      <c r="AP575" s="17">
        <v>0.36279488762168699</v>
      </c>
      <c r="AQ575" s="17">
        <v>0.18798613243596601</v>
      </c>
      <c r="AR575" s="17">
        <v>0.20507344265477701</v>
      </c>
      <c r="AS575" s="17">
        <v>0.275276466106814</v>
      </c>
      <c r="AT575" s="17">
        <v>0.21528724188026099</v>
      </c>
      <c r="AU575" s="17"/>
      <c r="AV575" s="17">
        <v>0.29997941383027099</v>
      </c>
      <c r="AW575" s="17">
        <v>0.20652104491432199</v>
      </c>
      <c r="AX575" s="17">
        <v>0.186615074575158</v>
      </c>
      <c r="AY575" s="17">
        <v>0.22835054364448601</v>
      </c>
      <c r="AZ575" s="17">
        <v>0.223092094051107</v>
      </c>
    </row>
    <row r="576" spans="2:52">
      <c r="B576" t="s">
        <v>176</v>
      </c>
      <c r="C576" s="17">
        <v>0.25193154196864598</v>
      </c>
      <c r="D576" s="17">
        <v>0.28478345105297997</v>
      </c>
      <c r="E576" s="17">
        <v>0.21952289829784</v>
      </c>
      <c r="F576" s="17"/>
      <c r="G576" s="17">
        <v>0.21583876921704001</v>
      </c>
      <c r="H576" s="17">
        <v>0.23696907094625799</v>
      </c>
      <c r="I576" s="17">
        <v>0.22778437744914501</v>
      </c>
      <c r="J576" s="17">
        <v>0.21447919154911299</v>
      </c>
      <c r="K576" s="17">
        <v>0.234138652006534</v>
      </c>
      <c r="L576" s="17">
        <v>0.35848576816692401</v>
      </c>
      <c r="M576" s="17"/>
      <c r="N576" s="17">
        <v>0.31424385299676399</v>
      </c>
      <c r="O576" s="17">
        <v>0.230941357739888</v>
      </c>
      <c r="P576" s="17">
        <v>0.240833916965042</v>
      </c>
      <c r="Q576" s="17">
        <v>0.213528084657998</v>
      </c>
      <c r="R576" s="17"/>
      <c r="S576" s="17">
        <v>0.28121304467467201</v>
      </c>
      <c r="T576" s="17">
        <v>0.244509800281378</v>
      </c>
      <c r="U576" s="17">
        <v>0.23613754895462699</v>
      </c>
      <c r="V576" s="17">
        <v>0.281012836398912</v>
      </c>
      <c r="W576" s="17">
        <v>0.27858984117699698</v>
      </c>
      <c r="X576" s="17">
        <v>0.205079965638678</v>
      </c>
      <c r="Y576" s="17">
        <v>0.26694823434472198</v>
      </c>
      <c r="Z576" s="17">
        <v>0.221164144436127</v>
      </c>
      <c r="AA576" s="17">
        <v>0.26103061090976099</v>
      </c>
      <c r="AB576" s="17">
        <v>0.21541488838488099</v>
      </c>
      <c r="AC576" s="17">
        <v>0.207080244452303</v>
      </c>
      <c r="AD576" s="17">
        <v>0.33913486608686599</v>
      </c>
      <c r="AE576" s="17"/>
      <c r="AF576" s="17">
        <v>0.312807242962858</v>
      </c>
      <c r="AG576" s="17">
        <v>0.23517862464935399</v>
      </c>
      <c r="AH576" s="17">
        <v>0.21071661739661399</v>
      </c>
      <c r="AI576" s="17"/>
      <c r="AJ576" s="17">
        <v>0.393958722226744</v>
      </c>
      <c r="AK576" s="17">
        <v>0.18466775599846899</v>
      </c>
      <c r="AL576" s="17">
        <v>0.219200092781134</v>
      </c>
      <c r="AM576" s="17">
        <v>0.28962944302820498</v>
      </c>
      <c r="AN576" s="17">
        <v>0.18346412142778901</v>
      </c>
      <c r="AO576" s="17"/>
      <c r="AP576" s="17">
        <v>0.44385227283589201</v>
      </c>
      <c r="AQ576" s="17">
        <v>0.18771848112858699</v>
      </c>
      <c r="AR576" s="17">
        <v>0.26679488980602101</v>
      </c>
      <c r="AS576" s="17">
        <v>0.29712560883662498</v>
      </c>
      <c r="AT576" s="17">
        <v>0.244423949588298</v>
      </c>
      <c r="AU576" s="17"/>
      <c r="AV576" s="17">
        <v>0.221472786760883</v>
      </c>
      <c r="AW576" s="17">
        <v>0.248160686763089</v>
      </c>
      <c r="AX576" s="17">
        <v>0.26100726054491702</v>
      </c>
      <c r="AY576" s="17">
        <v>0.27874332594013701</v>
      </c>
      <c r="AZ576" s="17">
        <v>0.257276977722383</v>
      </c>
    </row>
    <row r="577" spans="2:52">
      <c r="B577" t="s">
        <v>177</v>
      </c>
      <c r="C577" s="17">
        <v>0.18918234734690201</v>
      </c>
      <c r="D577" s="17">
        <v>0.189639170716046</v>
      </c>
      <c r="E577" s="17">
        <v>0.188109582140327</v>
      </c>
      <c r="F577" s="17"/>
      <c r="G577" s="17">
        <v>0.219613662281156</v>
      </c>
      <c r="H577" s="17">
        <v>0.15585691612840299</v>
      </c>
      <c r="I577" s="17">
        <v>0.152121310087169</v>
      </c>
      <c r="J577" s="17">
        <v>0.19383054192997401</v>
      </c>
      <c r="K577" s="17">
        <v>0.20733388696343799</v>
      </c>
      <c r="L577" s="17">
        <v>0.213676325655376</v>
      </c>
      <c r="M577" s="17"/>
      <c r="N577" s="17">
        <v>0.205100325602429</v>
      </c>
      <c r="O577" s="17">
        <v>0.212532941052715</v>
      </c>
      <c r="P577" s="17">
        <v>0.14969528804537999</v>
      </c>
      <c r="Q577" s="17">
        <v>0.18685856385181901</v>
      </c>
      <c r="R577" s="17"/>
      <c r="S577" s="17">
        <v>0.182680351240015</v>
      </c>
      <c r="T577" s="17">
        <v>0.19317080751167401</v>
      </c>
      <c r="U577" s="17">
        <v>0.21418987133148901</v>
      </c>
      <c r="V577" s="17">
        <v>0.21261250714829499</v>
      </c>
      <c r="W577" s="17">
        <v>0.22322828500221101</v>
      </c>
      <c r="X577" s="17">
        <v>0.216668761093466</v>
      </c>
      <c r="Y577" s="17">
        <v>0.205612644370679</v>
      </c>
      <c r="Z577" s="17">
        <v>0.232153875612604</v>
      </c>
      <c r="AA577" s="17">
        <v>0.140790588060142</v>
      </c>
      <c r="AB577" s="17">
        <v>0.15942254909544801</v>
      </c>
      <c r="AC577" s="17">
        <v>0.17947700284071899</v>
      </c>
      <c r="AD577" s="17">
        <v>6.5694875730320706E-2</v>
      </c>
      <c r="AE577" s="17"/>
      <c r="AF577" s="17">
        <v>0.19158708138640199</v>
      </c>
      <c r="AG577" s="17">
        <v>0.19325768759015599</v>
      </c>
      <c r="AH577" s="17">
        <v>0.15359770393330699</v>
      </c>
      <c r="AI577" s="17"/>
      <c r="AJ577" s="17">
        <v>0.16600138782873999</v>
      </c>
      <c r="AK577" s="17">
        <v>0.21743761252764901</v>
      </c>
      <c r="AL577" s="17">
        <v>0.19138142885968101</v>
      </c>
      <c r="AM577" s="17">
        <v>0.19331564296065901</v>
      </c>
      <c r="AN577" s="17">
        <v>0.140536191854188</v>
      </c>
      <c r="AO577" s="17"/>
      <c r="AP577" s="17">
        <v>0.103430716615381</v>
      </c>
      <c r="AQ577" s="17">
        <v>0.23362791496357799</v>
      </c>
      <c r="AR577" s="17">
        <v>0.20179382511662999</v>
      </c>
      <c r="AS577" s="17">
        <v>0.20987280673023201</v>
      </c>
      <c r="AT577" s="17">
        <v>0.19890163718350501</v>
      </c>
      <c r="AU577" s="17"/>
      <c r="AV577" s="17">
        <v>0.17191231479800001</v>
      </c>
      <c r="AW577" s="17">
        <v>0.20287175756751999</v>
      </c>
      <c r="AX577" s="17">
        <v>0.20951730378877301</v>
      </c>
      <c r="AY577" s="17">
        <v>0.202997250410798</v>
      </c>
      <c r="AZ577" s="17">
        <v>0.14929308983370801</v>
      </c>
    </row>
    <row r="578" spans="2:52">
      <c r="B578" t="s">
        <v>178</v>
      </c>
      <c r="C578" s="17">
        <v>0.15258043829107401</v>
      </c>
      <c r="D578" s="17">
        <v>0.138336466124409</v>
      </c>
      <c r="E578" s="17">
        <v>0.166342346046045</v>
      </c>
      <c r="F578" s="17"/>
      <c r="G578" s="17">
        <v>0.134545200944272</v>
      </c>
      <c r="H578" s="17">
        <v>0.184198768350608</v>
      </c>
      <c r="I578" s="17">
        <v>0.12656069958150401</v>
      </c>
      <c r="J578" s="17">
        <v>0.15595054411444301</v>
      </c>
      <c r="K578" s="17">
        <v>0.19066863936200901</v>
      </c>
      <c r="L578" s="17">
        <v>0.12825856613967901</v>
      </c>
      <c r="M578" s="17"/>
      <c r="N578" s="17">
        <v>0.13902436405433599</v>
      </c>
      <c r="O578" s="17">
        <v>0.16828174441788801</v>
      </c>
      <c r="P578" s="17">
        <v>0.17475880577941399</v>
      </c>
      <c r="Q578" s="17">
        <v>0.129976097243718</v>
      </c>
      <c r="R578" s="17"/>
      <c r="S578" s="17">
        <v>0.11156111183090001</v>
      </c>
      <c r="T578" s="17">
        <v>0.145952261226657</v>
      </c>
      <c r="U578" s="17">
        <v>0.18554901596404999</v>
      </c>
      <c r="V578" s="17">
        <v>7.3330661161520205E-2</v>
      </c>
      <c r="W578" s="17">
        <v>0.12298316702225</v>
      </c>
      <c r="X578" s="17">
        <v>0.14825434042542099</v>
      </c>
      <c r="Y578" s="17">
        <v>0.17280259204839299</v>
      </c>
      <c r="Z578" s="17">
        <v>0.23033049803946301</v>
      </c>
      <c r="AA578" s="17">
        <v>0.16027012399232499</v>
      </c>
      <c r="AB578" s="17">
        <v>0.23960483120599399</v>
      </c>
      <c r="AC578" s="17">
        <v>0.18572146910823101</v>
      </c>
      <c r="AD578" s="17">
        <v>6.92600278128917E-2</v>
      </c>
      <c r="AE578" s="17"/>
      <c r="AF578" s="17">
        <v>0.107133201472194</v>
      </c>
      <c r="AG578" s="17">
        <v>0.177198453844082</v>
      </c>
      <c r="AH578" s="17">
        <v>0.159156902690997</v>
      </c>
      <c r="AI578" s="17"/>
      <c r="AJ578" s="17">
        <v>6.5798273861056203E-2</v>
      </c>
      <c r="AK578" s="17">
        <v>0.19489705370372501</v>
      </c>
      <c r="AL578" s="17">
        <v>0.18107687334773601</v>
      </c>
      <c r="AM578" s="17">
        <v>0.18553919302987401</v>
      </c>
      <c r="AN578" s="17">
        <v>0.17233310984054101</v>
      </c>
      <c r="AO578" s="17"/>
      <c r="AP578" s="17">
        <v>5.4386884396855198E-2</v>
      </c>
      <c r="AQ578" s="17">
        <v>0.203650651387352</v>
      </c>
      <c r="AR578" s="17">
        <v>0.16210139198977799</v>
      </c>
      <c r="AS578" s="17">
        <v>0.103922746449082</v>
      </c>
      <c r="AT578" s="17">
        <v>0.108189979825061</v>
      </c>
      <c r="AU578" s="17"/>
      <c r="AV578" s="17">
        <v>0.13448243109225499</v>
      </c>
      <c r="AW578" s="17">
        <v>0.15837018250245599</v>
      </c>
      <c r="AX578" s="17">
        <v>0.16303537848112701</v>
      </c>
      <c r="AY578" s="17">
        <v>0.14863755860386399</v>
      </c>
      <c r="AZ578" s="17">
        <v>0.18282506686952699</v>
      </c>
    </row>
    <row r="579" spans="2:52">
      <c r="B579" t="s">
        <v>179</v>
      </c>
      <c r="C579" s="17">
        <v>0.10157922301812899</v>
      </c>
      <c r="D579" s="17">
        <v>9.5859026791657198E-2</v>
      </c>
      <c r="E579" s="17">
        <v>0.10605264797092499</v>
      </c>
      <c r="F579" s="17"/>
      <c r="G579" s="17">
        <v>0.103273719793673</v>
      </c>
      <c r="H579" s="17">
        <v>0.11854318933442901</v>
      </c>
      <c r="I579" s="17">
        <v>0.134824041882251</v>
      </c>
      <c r="J579" s="17">
        <v>0.14237626023449601</v>
      </c>
      <c r="K579" s="17">
        <v>8.2301375466094701E-2</v>
      </c>
      <c r="L579" s="17">
        <v>3.5234993559951001E-2</v>
      </c>
      <c r="M579" s="17"/>
      <c r="N579" s="17">
        <v>9.4719086900002303E-2</v>
      </c>
      <c r="O579" s="17">
        <v>0.102486923096476</v>
      </c>
      <c r="P579" s="17">
        <v>0.11632008303756999</v>
      </c>
      <c r="Q579" s="17">
        <v>9.6262128400777594E-2</v>
      </c>
      <c r="R579" s="17"/>
      <c r="S579" s="17">
        <v>9.5600701358234494E-2</v>
      </c>
      <c r="T579" s="17">
        <v>9.2979813051997595E-2</v>
      </c>
      <c r="U579" s="17">
        <v>0.114775672929538</v>
      </c>
      <c r="V579" s="17">
        <v>6.7946753908323707E-2</v>
      </c>
      <c r="W579" s="17">
        <v>7.6300564775992896E-2</v>
      </c>
      <c r="X579" s="17">
        <v>8.9909790743766899E-2</v>
      </c>
      <c r="Y579" s="17">
        <v>8.8567409382000806E-2</v>
      </c>
      <c r="Z579" s="17">
        <v>9.2728285854303594E-2</v>
      </c>
      <c r="AA579" s="17">
        <v>0.12361759362210201</v>
      </c>
      <c r="AB579" s="17">
        <v>0.13052173162792299</v>
      </c>
      <c r="AC579" s="17">
        <v>0.14750009690764501</v>
      </c>
      <c r="AD579" s="17">
        <v>0.138984508522563</v>
      </c>
      <c r="AE579" s="17"/>
      <c r="AF579" s="17">
        <v>7.0960607282069404E-2</v>
      </c>
      <c r="AG579" s="17">
        <v>0.12036831916261199</v>
      </c>
      <c r="AH579" s="17">
        <v>0.104266395085851</v>
      </c>
      <c r="AI579" s="17"/>
      <c r="AJ579" s="17">
        <v>4.8419181656566099E-2</v>
      </c>
      <c r="AK579" s="17">
        <v>0.143375378727404</v>
      </c>
      <c r="AL579" s="17">
        <v>0.12243273675475699</v>
      </c>
      <c r="AM579" s="17">
        <v>2.9006491096170501E-2</v>
      </c>
      <c r="AN579" s="17">
        <v>0.12290087201623701</v>
      </c>
      <c r="AO579" s="17"/>
      <c r="AP579" s="17">
        <v>7.4018680241304301E-3</v>
      </c>
      <c r="AQ579" s="17">
        <v>0.134827001748407</v>
      </c>
      <c r="AR579" s="17">
        <v>0.13726950009700101</v>
      </c>
      <c r="AS579" s="17">
        <v>6.4463711971954399E-2</v>
      </c>
      <c r="AT579" s="17">
        <v>3.7425435923398302E-2</v>
      </c>
      <c r="AU579" s="17"/>
      <c r="AV579" s="17">
        <v>9.39061360335504E-2</v>
      </c>
      <c r="AW579" s="17">
        <v>9.9910938374796504E-2</v>
      </c>
      <c r="AX579" s="17">
        <v>0.119013557445577</v>
      </c>
      <c r="AY579" s="17">
        <v>0.106580091485102</v>
      </c>
      <c r="AZ579" s="17">
        <v>0.118998062753432</v>
      </c>
    </row>
    <row r="580" spans="2:52">
      <c r="B580" t="s">
        <v>107</v>
      </c>
      <c r="C580" s="17">
        <v>7.0002999393762699E-2</v>
      </c>
      <c r="D580" s="17">
        <v>5.3308391448087501E-2</v>
      </c>
      <c r="E580" s="17">
        <v>8.7218739389233496E-2</v>
      </c>
      <c r="F580" s="17"/>
      <c r="G580" s="17">
        <v>5.6952864090392498E-2</v>
      </c>
      <c r="H580" s="17">
        <v>8.9458958002695196E-2</v>
      </c>
      <c r="I580" s="17">
        <v>7.8721051758878696E-2</v>
      </c>
      <c r="J580" s="17">
        <v>7.3166021708150994E-2</v>
      </c>
      <c r="K580" s="17">
        <v>7.4348293225119405E-2</v>
      </c>
      <c r="L580" s="17">
        <v>4.7677987478021197E-2</v>
      </c>
      <c r="M580" s="17"/>
      <c r="N580" s="17">
        <v>4.8117218299421401E-2</v>
      </c>
      <c r="O580" s="17">
        <v>7.5499056424088995E-2</v>
      </c>
      <c r="P580" s="17">
        <v>4.97936205595138E-2</v>
      </c>
      <c r="Q580" s="17">
        <v>0.108088015127248</v>
      </c>
      <c r="R580" s="17"/>
      <c r="S580" s="17">
        <v>8.2160103457605493E-2</v>
      </c>
      <c r="T580" s="17">
        <v>6.8726756346434006E-2</v>
      </c>
      <c r="U580" s="17">
        <v>6.8678178880382704E-2</v>
      </c>
      <c r="V580" s="17">
        <v>7.4906177817566796E-2</v>
      </c>
      <c r="W580" s="17">
        <v>3.5281424073548E-2</v>
      </c>
      <c r="X580" s="17">
        <v>8.2779524372466898E-2</v>
      </c>
      <c r="Y580" s="17">
        <v>8.47901427445934E-2</v>
      </c>
      <c r="Z580" s="17">
        <v>4.33654634239454E-2</v>
      </c>
      <c r="AA580" s="17">
        <v>6.6160446709928197E-2</v>
      </c>
      <c r="AB580" s="17">
        <v>7.5307890707780697E-2</v>
      </c>
      <c r="AC580" s="17">
        <v>6.5063571322664701E-2</v>
      </c>
      <c r="AD580" s="17">
        <v>4.5124762939054097E-2</v>
      </c>
      <c r="AE580" s="17"/>
      <c r="AF580" s="17">
        <v>5.5352763979327098E-2</v>
      </c>
      <c r="AG580" s="17">
        <v>5.4196860707791603E-2</v>
      </c>
      <c r="AH580" s="17">
        <v>0.13589780844479499</v>
      </c>
      <c r="AI580" s="17"/>
      <c r="AJ580" s="17">
        <v>3.75331230066464E-2</v>
      </c>
      <c r="AK580" s="17">
        <v>5.2590090196499101E-2</v>
      </c>
      <c r="AL580" s="17">
        <v>8.4784978920162402E-2</v>
      </c>
      <c r="AM580" s="17">
        <v>6.7424620640895799E-2</v>
      </c>
      <c r="AN580" s="17">
        <v>0.165151934034236</v>
      </c>
      <c r="AO580" s="17"/>
      <c r="AP580" s="17">
        <v>2.81333705060553E-2</v>
      </c>
      <c r="AQ580" s="17">
        <v>5.2189818336110999E-2</v>
      </c>
      <c r="AR580" s="17">
        <v>2.6966950335793102E-2</v>
      </c>
      <c r="AS580" s="17">
        <v>4.9338659905292202E-2</v>
      </c>
      <c r="AT580" s="17">
        <v>0.19577175559947699</v>
      </c>
      <c r="AU580" s="17"/>
      <c r="AV580" s="17">
        <v>7.8246917485041201E-2</v>
      </c>
      <c r="AW580" s="17">
        <v>8.4165389877815897E-2</v>
      </c>
      <c r="AX580" s="17">
        <v>6.0811425164447999E-2</v>
      </c>
      <c r="AY580" s="17">
        <v>3.4691229915613603E-2</v>
      </c>
      <c r="AZ580" s="17">
        <v>6.8514708769843002E-2</v>
      </c>
    </row>
    <row r="581" spans="2:52">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2:52">
      <c r="B582" s="6" t="s">
        <v>193</v>
      </c>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2:52">
      <c r="B583" s="24" t="s">
        <v>16</v>
      </c>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2:52">
      <c r="B584" t="s">
        <v>194</v>
      </c>
      <c r="C584" s="17">
        <v>0.46217254862500001</v>
      </c>
      <c r="D584" s="17">
        <v>0.54832121750455698</v>
      </c>
      <c r="E584" s="17">
        <v>0.38079547504705502</v>
      </c>
      <c r="F584" s="17"/>
      <c r="G584" s="17">
        <v>0.44413817089832203</v>
      </c>
      <c r="H584" s="17">
        <v>0.48654821684351901</v>
      </c>
      <c r="I584" s="17">
        <v>0.50153293816724898</v>
      </c>
      <c r="J584" s="17">
        <v>0.43360063628322099</v>
      </c>
      <c r="K584" s="17">
        <v>0.41270304489582699</v>
      </c>
      <c r="L584" s="17">
        <v>0.48057343696029298</v>
      </c>
      <c r="M584" s="17"/>
      <c r="N584" s="17">
        <v>0.57232341697488198</v>
      </c>
      <c r="O584" s="17">
        <v>0.44140767200806402</v>
      </c>
      <c r="P584" s="17">
        <v>0.38792039401822498</v>
      </c>
      <c r="Q584" s="17">
        <v>0.42060191152987603</v>
      </c>
      <c r="R584" s="17"/>
      <c r="S584" s="17">
        <v>0.53065890953333095</v>
      </c>
      <c r="T584" s="17">
        <v>0.44076992329315801</v>
      </c>
      <c r="U584" s="17">
        <v>0.49151304197821699</v>
      </c>
      <c r="V584" s="17">
        <v>0.50637306094474799</v>
      </c>
      <c r="W584" s="17">
        <v>0.50494366700745896</v>
      </c>
      <c r="X584" s="17">
        <v>0.42575607922108999</v>
      </c>
      <c r="Y584" s="17">
        <v>0.43678194351353</v>
      </c>
      <c r="Z584" s="17">
        <v>0.40528003088276299</v>
      </c>
      <c r="AA584" s="17">
        <v>0.45115450124964801</v>
      </c>
      <c r="AB584" s="17">
        <v>0.39124787955582102</v>
      </c>
      <c r="AC584" s="17">
        <v>0.35236493882451603</v>
      </c>
      <c r="AD584" s="17">
        <v>0.654074715829567</v>
      </c>
      <c r="AE584" s="17"/>
      <c r="AF584" s="17">
        <v>0.43058321348887701</v>
      </c>
      <c r="AG584" s="17">
        <v>0.53857679672796499</v>
      </c>
      <c r="AH584" s="17">
        <v>0.33907101235952197</v>
      </c>
      <c r="AI584" s="17"/>
      <c r="AJ584" s="17">
        <v>0.48287524696170298</v>
      </c>
      <c r="AK584" s="17">
        <v>0.462957892509402</v>
      </c>
      <c r="AL584" s="17">
        <v>0.581193216574312</v>
      </c>
      <c r="AM584" s="17">
        <v>0.36828535216159602</v>
      </c>
      <c r="AN584" s="17">
        <v>0.291079570221006</v>
      </c>
      <c r="AO584" s="17"/>
      <c r="AP584" s="17">
        <v>0.53448537967419696</v>
      </c>
      <c r="AQ584" s="17">
        <v>0.47205764254787502</v>
      </c>
      <c r="AR584" s="17">
        <v>0.51563426622882502</v>
      </c>
      <c r="AS584" s="17">
        <v>0.43285724819195998</v>
      </c>
      <c r="AT584" s="17">
        <v>0.32902882572432801</v>
      </c>
      <c r="AU584" s="17"/>
      <c r="AV584" s="17">
        <v>0.390096224537403</v>
      </c>
      <c r="AW584" s="17">
        <v>0.413556843670778</v>
      </c>
      <c r="AX584" s="17">
        <v>0.51023965678991801</v>
      </c>
      <c r="AY584" s="17">
        <v>0.55984080844791195</v>
      </c>
      <c r="AZ584" s="17">
        <v>0.52818662362616098</v>
      </c>
    </row>
    <row r="585" spans="2:52">
      <c r="B585" t="s">
        <v>195</v>
      </c>
      <c r="C585" s="17">
        <v>0.43519540867296802</v>
      </c>
      <c r="D585" s="17">
        <v>0.49881413616974102</v>
      </c>
      <c r="E585" s="17">
        <v>0.37411564745412401</v>
      </c>
      <c r="F585" s="17"/>
      <c r="G585" s="17">
        <v>0.34833423495214799</v>
      </c>
      <c r="H585" s="17">
        <v>0.45877189708027899</v>
      </c>
      <c r="I585" s="17">
        <v>0.49486457972359099</v>
      </c>
      <c r="J585" s="17">
        <v>0.41450160916671502</v>
      </c>
      <c r="K585" s="17">
        <v>0.41083246639280002</v>
      </c>
      <c r="L585" s="17">
        <v>0.457448291580411</v>
      </c>
      <c r="M585" s="17"/>
      <c r="N585" s="17">
        <v>0.55201306947113904</v>
      </c>
      <c r="O585" s="17">
        <v>0.43409710362090498</v>
      </c>
      <c r="P585" s="17">
        <v>0.369502507555312</v>
      </c>
      <c r="Q585" s="17">
        <v>0.35776314589809299</v>
      </c>
      <c r="R585" s="17"/>
      <c r="S585" s="17">
        <v>0.46597451994843098</v>
      </c>
      <c r="T585" s="17">
        <v>0.42898241915715002</v>
      </c>
      <c r="U585" s="17">
        <v>0.44416727525501598</v>
      </c>
      <c r="V585" s="17">
        <v>0.43960491526073697</v>
      </c>
      <c r="W585" s="17">
        <v>0.41040899644189799</v>
      </c>
      <c r="X585" s="17">
        <v>0.432270743911428</v>
      </c>
      <c r="Y585" s="17">
        <v>0.47400161760189502</v>
      </c>
      <c r="Z585" s="17">
        <v>0.36136266252326199</v>
      </c>
      <c r="AA585" s="17">
        <v>0.383675590436794</v>
      </c>
      <c r="AB585" s="17">
        <v>0.482746030210496</v>
      </c>
      <c r="AC585" s="17">
        <v>0.36503272481532201</v>
      </c>
      <c r="AD585" s="17">
        <v>0.52105804738043904</v>
      </c>
      <c r="AE585" s="17"/>
      <c r="AF585" s="17">
        <v>0.40871862860605002</v>
      </c>
      <c r="AG585" s="17">
        <v>0.49700531912879298</v>
      </c>
      <c r="AH585" s="17">
        <v>0.32788921769436202</v>
      </c>
      <c r="AI585" s="17"/>
      <c r="AJ585" s="17">
        <v>0.45346120271046098</v>
      </c>
      <c r="AK585" s="17">
        <v>0.47524697916041803</v>
      </c>
      <c r="AL585" s="17">
        <v>0.48024826670895199</v>
      </c>
      <c r="AM585" s="17">
        <v>0.23814811517352899</v>
      </c>
      <c r="AN585" s="17">
        <v>0.29546578668555401</v>
      </c>
      <c r="AO585" s="17"/>
      <c r="AP585" s="17">
        <v>0.477837889245047</v>
      </c>
      <c r="AQ585" s="17">
        <v>0.47180591290776802</v>
      </c>
      <c r="AR585" s="17">
        <v>0.42630339081490898</v>
      </c>
      <c r="AS585" s="17">
        <v>0.35536901034066598</v>
      </c>
      <c r="AT585" s="17">
        <v>0.34047767818568703</v>
      </c>
      <c r="AU585" s="17"/>
      <c r="AV585" s="17">
        <v>0.36283687100531697</v>
      </c>
      <c r="AW585" s="17">
        <v>0.38909741923868302</v>
      </c>
      <c r="AX585" s="17">
        <v>0.48508478407082201</v>
      </c>
      <c r="AY585" s="17">
        <v>0.550136079357051</v>
      </c>
      <c r="AZ585" s="17">
        <v>0.75906211375397403</v>
      </c>
    </row>
    <row r="586" spans="2:52">
      <c r="B586" t="s">
        <v>196</v>
      </c>
      <c r="C586" s="17">
        <v>0.32481612884306599</v>
      </c>
      <c r="D586" s="17">
        <v>0.39410021781864502</v>
      </c>
      <c r="E586" s="17">
        <v>0.25917464956901598</v>
      </c>
      <c r="F586" s="17"/>
      <c r="G586" s="17">
        <v>0.249742847608526</v>
      </c>
      <c r="H586" s="17">
        <v>0.28846900659890301</v>
      </c>
      <c r="I586" s="17">
        <v>0.32945336832706701</v>
      </c>
      <c r="J586" s="17">
        <v>0.29758052895909798</v>
      </c>
      <c r="K586" s="17">
        <v>0.34231424043255398</v>
      </c>
      <c r="L586" s="17">
        <v>0.41358328594112598</v>
      </c>
      <c r="M586" s="17"/>
      <c r="N586" s="17">
        <v>0.42319039813535198</v>
      </c>
      <c r="O586" s="17">
        <v>0.315377519466568</v>
      </c>
      <c r="P586" s="17">
        <v>0.285565728079335</v>
      </c>
      <c r="Q586" s="17">
        <v>0.25460029396828798</v>
      </c>
      <c r="R586" s="17"/>
      <c r="S586" s="17">
        <v>0.37160098011510601</v>
      </c>
      <c r="T586" s="17">
        <v>0.36094834021112499</v>
      </c>
      <c r="U586" s="17">
        <v>0.36899660452852501</v>
      </c>
      <c r="V586" s="17">
        <v>0.32943080248079298</v>
      </c>
      <c r="W586" s="17">
        <v>0.31829849044803499</v>
      </c>
      <c r="X586" s="17">
        <v>0.248081617243682</v>
      </c>
      <c r="Y586" s="17">
        <v>0.31601152338042898</v>
      </c>
      <c r="Z586" s="17">
        <v>0.300905670031959</v>
      </c>
      <c r="AA586" s="17">
        <v>0.28174832834480101</v>
      </c>
      <c r="AB586" s="17">
        <v>0.38637707523088399</v>
      </c>
      <c r="AC586" s="17">
        <v>0.19705361810173899</v>
      </c>
      <c r="AD586" s="17">
        <v>0.34915524258796499</v>
      </c>
      <c r="AE586" s="17"/>
      <c r="AF586" s="17">
        <v>0.318041096839766</v>
      </c>
      <c r="AG586" s="17">
        <v>0.38090498613325602</v>
      </c>
      <c r="AH586" s="17">
        <v>0.20780701609152499</v>
      </c>
      <c r="AI586" s="17"/>
      <c r="AJ586" s="17">
        <v>0.361493367676891</v>
      </c>
      <c r="AK586" s="17">
        <v>0.324158638008538</v>
      </c>
      <c r="AL586" s="17">
        <v>0.42115858255973898</v>
      </c>
      <c r="AM586" s="17">
        <v>0.36098496089593601</v>
      </c>
      <c r="AN586" s="17">
        <v>0.172688268820893</v>
      </c>
      <c r="AO586" s="17"/>
      <c r="AP586" s="17">
        <v>0.37476058244303001</v>
      </c>
      <c r="AQ586" s="17">
        <v>0.33437223157518903</v>
      </c>
      <c r="AR586" s="17">
        <v>0.35553109469253902</v>
      </c>
      <c r="AS586" s="17">
        <v>0.30470682337149801</v>
      </c>
      <c r="AT586" s="17">
        <v>0.26707868379740501</v>
      </c>
      <c r="AU586" s="17"/>
      <c r="AV586" s="17">
        <v>0.236839330609731</v>
      </c>
      <c r="AW586" s="17">
        <v>0.26979458767693598</v>
      </c>
      <c r="AX586" s="17">
        <v>0.38741337355592198</v>
      </c>
      <c r="AY586" s="17">
        <v>0.39136901767274002</v>
      </c>
      <c r="AZ586" s="17">
        <v>0.53617194332434703</v>
      </c>
    </row>
    <row r="587" spans="2:52">
      <c r="B587" t="s">
        <v>107</v>
      </c>
      <c r="C587" s="17">
        <v>0.194806829507879</v>
      </c>
      <c r="D587" s="17">
        <v>0.129791700082144</v>
      </c>
      <c r="E587" s="17">
        <v>0.25569865009589499</v>
      </c>
      <c r="F587" s="17"/>
      <c r="G587" s="17">
        <v>0.179235502652308</v>
      </c>
      <c r="H587" s="17">
        <v>0.18642790887796201</v>
      </c>
      <c r="I587" s="17">
        <v>0.20070424979276999</v>
      </c>
      <c r="J587" s="17">
        <v>0.20594088533957999</v>
      </c>
      <c r="K587" s="17">
        <v>0.21144219300170899</v>
      </c>
      <c r="L587" s="17">
        <v>0.18589507229792099</v>
      </c>
      <c r="M587" s="17"/>
      <c r="N587" s="17">
        <v>0.148171136345981</v>
      </c>
      <c r="O587" s="17">
        <v>0.177939264100344</v>
      </c>
      <c r="P587" s="17">
        <v>0.216708652664484</v>
      </c>
      <c r="Q587" s="17">
        <v>0.24767634059375401</v>
      </c>
      <c r="R587" s="17"/>
      <c r="S587" s="17">
        <v>0.18113496665220999</v>
      </c>
      <c r="T587" s="17">
        <v>0.14964263465945701</v>
      </c>
      <c r="U587" s="17">
        <v>0.15140502923128901</v>
      </c>
      <c r="V587" s="17">
        <v>0.23048974134441599</v>
      </c>
      <c r="W587" s="17">
        <v>0.19226411474585201</v>
      </c>
      <c r="X587" s="17">
        <v>0.216328115723526</v>
      </c>
      <c r="Y587" s="17">
        <v>0.21655313750858399</v>
      </c>
      <c r="Z587" s="17">
        <v>0.17265728241518999</v>
      </c>
      <c r="AA587" s="17">
        <v>0.21184404270310001</v>
      </c>
      <c r="AB587" s="17">
        <v>0.227635772748565</v>
      </c>
      <c r="AC587" s="17">
        <v>0.263492683969898</v>
      </c>
      <c r="AD587" s="17">
        <v>0.101971033057596</v>
      </c>
      <c r="AE587" s="17"/>
      <c r="AF587" s="17">
        <v>0.206238890609379</v>
      </c>
      <c r="AG587" s="17">
        <v>0.140190449058153</v>
      </c>
      <c r="AH587" s="17">
        <v>0.29313881031689198</v>
      </c>
      <c r="AI587" s="17"/>
      <c r="AJ587" s="17">
        <v>0.16528747002261901</v>
      </c>
      <c r="AK587" s="17">
        <v>0.15987750983395199</v>
      </c>
      <c r="AL587" s="17">
        <v>0.15153885845211401</v>
      </c>
      <c r="AM587" s="17">
        <v>0.23039964463038101</v>
      </c>
      <c r="AN587" s="17">
        <v>0.358400321038225</v>
      </c>
      <c r="AO587" s="17"/>
      <c r="AP587" s="17">
        <v>0.132382115613735</v>
      </c>
      <c r="AQ587" s="17">
        <v>0.159026480487373</v>
      </c>
      <c r="AR587" s="17">
        <v>0.14003022082882699</v>
      </c>
      <c r="AS587" s="17">
        <v>0.19542594282653999</v>
      </c>
      <c r="AT587" s="17">
        <v>0.38024871169128899</v>
      </c>
      <c r="AU587" s="17"/>
      <c r="AV587" s="17">
        <v>0.26485564449899202</v>
      </c>
      <c r="AW587" s="17">
        <v>0.19813921150681699</v>
      </c>
      <c r="AX587" s="17">
        <v>0.16368675265191099</v>
      </c>
      <c r="AY587" s="17">
        <v>0.10826330377774</v>
      </c>
      <c r="AZ587" s="17">
        <v>5.0349439467378403E-2</v>
      </c>
    </row>
    <row r="588" spans="2:52">
      <c r="B588" t="s">
        <v>197</v>
      </c>
      <c r="C588" s="17">
        <v>0.145050094530842</v>
      </c>
      <c r="D588" s="17">
        <v>0.162209259850637</v>
      </c>
      <c r="E588" s="17">
        <v>0.12906164518229701</v>
      </c>
      <c r="F588" s="17"/>
      <c r="G588" s="17">
        <v>0.24772813481809999</v>
      </c>
      <c r="H588" s="17">
        <v>0.191143402123094</v>
      </c>
      <c r="I588" s="17">
        <v>0.15127719035152301</v>
      </c>
      <c r="J588" s="17">
        <v>0.10577867203562701</v>
      </c>
      <c r="K588" s="17">
        <v>0.13028327176496801</v>
      </c>
      <c r="L588" s="17">
        <v>7.6818822966212799E-2</v>
      </c>
      <c r="M588" s="17"/>
      <c r="N588" s="17">
        <v>0.12378020974869899</v>
      </c>
      <c r="O588" s="17">
        <v>0.115706624093998</v>
      </c>
      <c r="P588" s="17">
        <v>0.188793164283661</v>
      </c>
      <c r="Q588" s="17">
        <v>0.162606760967859</v>
      </c>
      <c r="R588" s="17"/>
      <c r="S588" s="17">
        <v>0.16460235584208899</v>
      </c>
      <c r="T588" s="17">
        <v>0.13428150833406499</v>
      </c>
      <c r="U588" s="17">
        <v>0.12064726799417901</v>
      </c>
      <c r="V588" s="17">
        <v>0.14081609692510699</v>
      </c>
      <c r="W588" s="17">
        <v>0.101897484850531</v>
      </c>
      <c r="X588" s="17">
        <v>0.199148373525289</v>
      </c>
      <c r="Y588" s="17">
        <v>0.16692348489919101</v>
      </c>
      <c r="Z588" s="17">
        <v>9.9945842247396305E-2</v>
      </c>
      <c r="AA588" s="17">
        <v>0.13361441885845299</v>
      </c>
      <c r="AB588" s="17">
        <v>0.15797863474255899</v>
      </c>
      <c r="AC588" s="17">
        <v>0.125683552353479</v>
      </c>
      <c r="AD588" s="17">
        <v>0.154177384902322</v>
      </c>
      <c r="AE588" s="17"/>
      <c r="AF588" s="17">
        <v>0.133273681221658</v>
      </c>
      <c r="AG588" s="17">
        <v>0.148717788810663</v>
      </c>
      <c r="AH588" s="17">
        <v>8.7654931713099404E-2</v>
      </c>
      <c r="AI588" s="17"/>
      <c r="AJ588" s="17">
        <v>0.14621286632320599</v>
      </c>
      <c r="AK588" s="17">
        <v>0.15855464132685201</v>
      </c>
      <c r="AL588" s="17">
        <v>0.116306715457679</v>
      </c>
      <c r="AM588" s="17">
        <v>0.122211793748901</v>
      </c>
      <c r="AN588" s="17">
        <v>8.6044723125740102E-2</v>
      </c>
      <c r="AO588" s="17"/>
      <c r="AP588" s="17">
        <v>0.15386678318843999</v>
      </c>
      <c r="AQ588" s="17">
        <v>0.15091610776307299</v>
      </c>
      <c r="AR588" s="17">
        <v>0.158666282168198</v>
      </c>
      <c r="AS588" s="17">
        <v>0.14409280572713901</v>
      </c>
      <c r="AT588" s="17">
        <v>9.9900051970500697E-2</v>
      </c>
      <c r="AU588" s="17"/>
      <c r="AV588" s="17">
        <v>0.148612713576556</v>
      </c>
      <c r="AW588" s="17">
        <v>0.14214858982251</v>
      </c>
      <c r="AX588" s="17">
        <v>0.13842875638275501</v>
      </c>
      <c r="AY588" s="17">
        <v>0.16891581205491399</v>
      </c>
      <c r="AZ588" s="17">
        <v>0.20235643168703499</v>
      </c>
    </row>
    <row r="589" spans="2:52">
      <c r="B589" t="s">
        <v>198</v>
      </c>
      <c r="C589" s="17">
        <v>0.142078296144412</v>
      </c>
      <c r="D589" s="17">
        <v>0.154567208564069</v>
      </c>
      <c r="E589" s="17">
        <v>0.13059322801929399</v>
      </c>
      <c r="F589" s="17"/>
      <c r="G589" s="17">
        <v>0.141972487558053</v>
      </c>
      <c r="H589" s="17">
        <v>0.15195148848654999</v>
      </c>
      <c r="I589" s="17">
        <v>0.109759940322927</v>
      </c>
      <c r="J589" s="17">
        <v>0.17063426458757899</v>
      </c>
      <c r="K589" s="17">
        <v>0.15037109429819301</v>
      </c>
      <c r="L589" s="17">
        <v>0.12873636818796799</v>
      </c>
      <c r="M589" s="17"/>
      <c r="N589" s="17">
        <v>0.121386086770974</v>
      </c>
      <c r="O589" s="17">
        <v>0.159982620967351</v>
      </c>
      <c r="P589" s="17">
        <v>0.124406429068594</v>
      </c>
      <c r="Q589" s="17">
        <v>0.162632243720393</v>
      </c>
      <c r="R589" s="17"/>
      <c r="S589" s="17">
        <v>0.10235904288516599</v>
      </c>
      <c r="T589" s="17">
        <v>0.154678362037731</v>
      </c>
      <c r="U589" s="17">
        <v>0.198054366385053</v>
      </c>
      <c r="V589" s="17">
        <v>8.53688025909069E-2</v>
      </c>
      <c r="W589" s="17">
        <v>0.10509809540872</v>
      </c>
      <c r="X589" s="17">
        <v>0.126560489967909</v>
      </c>
      <c r="Y589" s="17">
        <v>0.172326260917612</v>
      </c>
      <c r="Z589" s="17">
        <v>0.19324730493054201</v>
      </c>
      <c r="AA589" s="17">
        <v>0.11134632823593001</v>
      </c>
      <c r="AB589" s="17">
        <v>0.16289261903235899</v>
      </c>
      <c r="AC589" s="17">
        <v>0.21144357393697299</v>
      </c>
      <c r="AD589" s="17">
        <v>0.15781286139985801</v>
      </c>
      <c r="AE589" s="17"/>
      <c r="AF589" s="17">
        <v>0.14640841440919999</v>
      </c>
      <c r="AG589" s="17">
        <v>0.13600162422586201</v>
      </c>
      <c r="AH589" s="17">
        <v>0.12835673920791801</v>
      </c>
      <c r="AI589" s="17"/>
      <c r="AJ589" s="17">
        <v>0.12151009144317</v>
      </c>
      <c r="AK589" s="17">
        <v>0.14688203672074401</v>
      </c>
      <c r="AL589" s="17">
        <v>0.15282815520204099</v>
      </c>
      <c r="AM589" s="17">
        <v>0.117807500967157</v>
      </c>
      <c r="AN589" s="17">
        <v>0.12089862627713099</v>
      </c>
      <c r="AO589" s="17"/>
      <c r="AP589" s="17">
        <v>0.102452575314152</v>
      </c>
      <c r="AQ589" s="17">
        <v>0.141796092891641</v>
      </c>
      <c r="AR589" s="17">
        <v>0.16985978916448299</v>
      </c>
      <c r="AS589" s="17">
        <v>0.20431678416704599</v>
      </c>
      <c r="AT589" s="17">
        <v>0.103504457828033</v>
      </c>
      <c r="AU589" s="17"/>
      <c r="AV589" s="17">
        <v>0.141739884390745</v>
      </c>
      <c r="AW589" s="17">
        <v>0.19141695530459599</v>
      </c>
      <c r="AX589" s="17">
        <v>0.130011601114709</v>
      </c>
      <c r="AY589" s="17">
        <v>8.2941745767608294E-2</v>
      </c>
      <c r="AZ589" s="17">
        <v>4.7796594100951502E-2</v>
      </c>
    </row>
    <row r="590" spans="2:52">
      <c r="B590" t="s">
        <v>199</v>
      </c>
      <c r="C590" s="17">
        <v>0.10098445111318401</v>
      </c>
      <c r="D590" s="17">
        <v>0.14415440186888601</v>
      </c>
      <c r="E590" s="17">
        <v>5.9662606691067599E-2</v>
      </c>
      <c r="F590" s="17"/>
      <c r="G590" s="17">
        <v>0.15030731937494099</v>
      </c>
      <c r="H590" s="17">
        <v>0.128237684388853</v>
      </c>
      <c r="I590" s="17">
        <v>0.12488124915138001</v>
      </c>
      <c r="J590" s="17">
        <v>0.111050119361537</v>
      </c>
      <c r="K590" s="17">
        <v>5.6454443791696902E-2</v>
      </c>
      <c r="L590" s="17">
        <v>4.8349063328771202E-2</v>
      </c>
      <c r="M590" s="17"/>
      <c r="N590" s="17">
        <v>0.10609422123717401</v>
      </c>
      <c r="O590" s="17">
        <v>8.4080355737261997E-2</v>
      </c>
      <c r="P590" s="17">
        <v>0.122184519370968</v>
      </c>
      <c r="Q590" s="17">
        <v>9.4409345433019196E-2</v>
      </c>
      <c r="R590" s="17"/>
      <c r="S590" s="17">
        <v>0.115934143576189</v>
      </c>
      <c r="T590" s="17">
        <v>7.6257497638425806E-2</v>
      </c>
      <c r="U590" s="17">
        <v>0.18585843343826999</v>
      </c>
      <c r="V590" s="17">
        <v>9.2313349650688506E-2</v>
      </c>
      <c r="W590" s="17">
        <v>9.2506392981776403E-2</v>
      </c>
      <c r="X590" s="17">
        <v>0.100473479242808</v>
      </c>
      <c r="Y590" s="17">
        <v>0.11331126266281399</v>
      </c>
      <c r="Z590" s="17">
        <v>7.9636471436076495E-2</v>
      </c>
      <c r="AA590" s="17">
        <v>0.11617328608149199</v>
      </c>
      <c r="AB590" s="17">
        <v>6.5859846336920602E-2</v>
      </c>
      <c r="AC590" s="17">
        <v>7.2238213040822993E-2</v>
      </c>
      <c r="AD590" s="17">
        <v>3.1248214451490799E-2</v>
      </c>
      <c r="AE590" s="17"/>
      <c r="AF590" s="17">
        <v>8.3274277292657697E-2</v>
      </c>
      <c r="AG590" s="17">
        <v>0.11895192622028899</v>
      </c>
      <c r="AH590" s="17">
        <v>6.0388341835993398E-2</v>
      </c>
      <c r="AI590" s="17"/>
      <c r="AJ590" s="17">
        <v>8.5278366166320799E-2</v>
      </c>
      <c r="AK590" s="17">
        <v>0.13543529964759901</v>
      </c>
      <c r="AL590" s="17">
        <v>8.5213969585566096E-2</v>
      </c>
      <c r="AM590" s="17">
        <v>0.178466151579914</v>
      </c>
      <c r="AN590" s="17">
        <v>6.5814788193975196E-2</v>
      </c>
      <c r="AO590" s="17"/>
      <c r="AP590" s="17">
        <v>9.6911433777356906E-2</v>
      </c>
      <c r="AQ590" s="17">
        <v>0.129398291807862</v>
      </c>
      <c r="AR590" s="17">
        <v>9.7082392439317697E-2</v>
      </c>
      <c r="AS590" s="17">
        <v>6.9029927412453104E-2</v>
      </c>
      <c r="AT590" s="17">
        <v>7.3216965961117403E-2</v>
      </c>
      <c r="AU590" s="17"/>
      <c r="AV590" s="17">
        <v>0.100992333709221</v>
      </c>
      <c r="AW590" s="17">
        <v>0.106015813868263</v>
      </c>
      <c r="AX590" s="17">
        <v>0.10858063919201399</v>
      </c>
      <c r="AY590" s="17">
        <v>8.1097892996325097E-2</v>
      </c>
      <c r="AZ590" s="17">
        <v>0.211959592948439</v>
      </c>
    </row>
    <row r="591" spans="2:52">
      <c r="B591" t="s">
        <v>200</v>
      </c>
      <c r="C591" s="17">
        <v>5.8589786236774598E-2</v>
      </c>
      <c r="D591" s="17">
        <v>5.7736001670977199E-2</v>
      </c>
      <c r="E591" s="17">
        <v>5.96588904008672E-2</v>
      </c>
      <c r="F591" s="17"/>
      <c r="G591" s="17">
        <v>8.2044920199875096E-2</v>
      </c>
      <c r="H591" s="17">
        <v>9.8468695971561701E-2</v>
      </c>
      <c r="I591" s="17">
        <v>3.8760973298639201E-2</v>
      </c>
      <c r="J591" s="17">
        <v>5.8902385091968198E-2</v>
      </c>
      <c r="K591" s="17">
        <v>5.3368491513448302E-2</v>
      </c>
      <c r="L591" s="17">
        <v>2.7228666189024701E-2</v>
      </c>
      <c r="M591" s="17"/>
      <c r="N591" s="17">
        <v>3.9861684904792E-2</v>
      </c>
      <c r="O591" s="17">
        <v>6.8942217116252202E-2</v>
      </c>
      <c r="P591" s="17">
        <v>6.5417415207457405E-2</v>
      </c>
      <c r="Q591" s="17">
        <v>6.3519591190506805E-2</v>
      </c>
      <c r="R591" s="17"/>
      <c r="S591" s="17">
        <v>6.5325453677383599E-2</v>
      </c>
      <c r="T591" s="17">
        <v>4.9528620915156203E-2</v>
      </c>
      <c r="U591" s="17">
        <v>6.3315615227586997E-2</v>
      </c>
      <c r="V591" s="17">
        <v>3.0480145963704401E-2</v>
      </c>
      <c r="W591" s="17">
        <v>6.5160861837464099E-2</v>
      </c>
      <c r="X591" s="17">
        <v>4.8834308200246097E-2</v>
      </c>
      <c r="Y591" s="17">
        <v>2.98748718912706E-2</v>
      </c>
      <c r="Z591" s="17">
        <v>8.9590375235613195E-2</v>
      </c>
      <c r="AA591" s="17">
        <v>4.9804060555234099E-2</v>
      </c>
      <c r="AB591" s="17">
        <v>8.7536197881234998E-2</v>
      </c>
      <c r="AC591" s="17">
        <v>0.10939818091642201</v>
      </c>
      <c r="AD591" s="17">
        <v>5.7962999560830598E-2</v>
      </c>
      <c r="AE591" s="17"/>
      <c r="AF591" s="17">
        <v>4.6584921105207303E-2</v>
      </c>
      <c r="AG591" s="17">
        <v>6.2237648853715397E-2</v>
      </c>
      <c r="AH591" s="17">
        <v>6.5250055633640502E-2</v>
      </c>
      <c r="AI591" s="17"/>
      <c r="AJ591" s="17">
        <v>5.3493423114482401E-2</v>
      </c>
      <c r="AK591" s="17">
        <v>7.5695519293779295E-2</v>
      </c>
      <c r="AL591" s="17">
        <v>1.26169960058407E-2</v>
      </c>
      <c r="AM591" s="17">
        <v>6.4934200712669796E-2</v>
      </c>
      <c r="AN591" s="17">
        <v>4.8801457896009301E-2</v>
      </c>
      <c r="AO591" s="17"/>
      <c r="AP591" s="17">
        <v>5.0469361816596399E-2</v>
      </c>
      <c r="AQ591" s="17">
        <v>7.0396430311939498E-2</v>
      </c>
      <c r="AR591" s="17">
        <v>4.7734668872334698E-2</v>
      </c>
      <c r="AS591" s="17">
        <v>6.4583736040167997E-2</v>
      </c>
      <c r="AT591" s="17">
        <v>4.0645001556198497E-2</v>
      </c>
      <c r="AU591" s="17"/>
      <c r="AV591" s="17">
        <v>6.4956113700314802E-2</v>
      </c>
      <c r="AW591" s="17">
        <v>5.44913448797388E-2</v>
      </c>
      <c r="AX591" s="17">
        <v>5.7915895377386999E-2</v>
      </c>
      <c r="AY591" s="17">
        <v>6.5838907795743307E-2</v>
      </c>
      <c r="AZ591" s="17">
        <v>0</v>
      </c>
    </row>
    <row r="592" spans="2:52">
      <c r="B592" t="s">
        <v>201</v>
      </c>
      <c r="C592" s="17">
        <v>4.77095115479437E-2</v>
      </c>
      <c r="D592" s="17">
        <v>6.0607883475071497E-2</v>
      </c>
      <c r="E592" s="17">
        <v>3.5436224400798202E-2</v>
      </c>
      <c r="F592" s="17"/>
      <c r="G592" s="17">
        <v>0.10363040342341</v>
      </c>
      <c r="H592" s="17">
        <v>8.0299022498962203E-2</v>
      </c>
      <c r="I592" s="17">
        <v>3.91495624100196E-2</v>
      </c>
      <c r="J592" s="17">
        <v>3.3187301712629701E-2</v>
      </c>
      <c r="K592" s="17">
        <v>1.5882600625619601E-2</v>
      </c>
      <c r="L592" s="17">
        <v>2.4772540050541299E-2</v>
      </c>
      <c r="M592" s="17"/>
      <c r="N592" s="17">
        <v>3.22755191740891E-2</v>
      </c>
      <c r="O592" s="17">
        <v>6.5798760929110495E-2</v>
      </c>
      <c r="P592" s="17">
        <v>7.0777165124885896E-2</v>
      </c>
      <c r="Q592" s="17">
        <v>2.6567638196509001E-2</v>
      </c>
      <c r="R592" s="17"/>
      <c r="S592" s="17">
        <v>7.2836338665069403E-2</v>
      </c>
      <c r="T592" s="17">
        <v>6.2716556017988395E-2</v>
      </c>
      <c r="U592" s="17">
        <v>3.3676920441406397E-2</v>
      </c>
      <c r="V592" s="17">
        <v>1.9815129253945098E-2</v>
      </c>
      <c r="W592" s="17">
        <v>2.67745508098335E-2</v>
      </c>
      <c r="X592" s="17">
        <v>4.0743100563542502E-2</v>
      </c>
      <c r="Y592" s="17">
        <v>4.62189042742202E-2</v>
      </c>
      <c r="Z592" s="17">
        <v>9.2998338797209507E-2</v>
      </c>
      <c r="AA592" s="17">
        <v>4.7157954430845701E-2</v>
      </c>
      <c r="AB592" s="17">
        <v>4.5434457624400501E-2</v>
      </c>
      <c r="AC592" s="17">
        <v>2.6729351371745799E-2</v>
      </c>
      <c r="AD592" s="17">
        <v>4.9449316904120702E-2</v>
      </c>
      <c r="AE592" s="17"/>
      <c r="AF592" s="17">
        <v>2.5284112758911001E-2</v>
      </c>
      <c r="AG592" s="17">
        <v>6.3406494386336401E-2</v>
      </c>
      <c r="AH592" s="17">
        <v>4.2724691727707403E-2</v>
      </c>
      <c r="AI592" s="17"/>
      <c r="AJ592" s="17">
        <v>2.8774805563495699E-2</v>
      </c>
      <c r="AK592" s="17">
        <v>5.9872353268324199E-2</v>
      </c>
      <c r="AL592" s="17">
        <v>6.6054417208130503E-2</v>
      </c>
      <c r="AM592" s="17">
        <v>5.59254272678818E-2</v>
      </c>
      <c r="AN592" s="17">
        <v>3.53135553881882E-2</v>
      </c>
      <c r="AO592" s="17"/>
      <c r="AP592" s="17">
        <v>3.7177661148557903E-2</v>
      </c>
      <c r="AQ592" s="17">
        <v>5.42952909782062E-2</v>
      </c>
      <c r="AR592" s="17">
        <v>7.7578938623979604E-2</v>
      </c>
      <c r="AS592" s="17">
        <v>4.29297905332632E-2</v>
      </c>
      <c r="AT592" s="17">
        <v>7.9464705072638392E-3</v>
      </c>
      <c r="AU592" s="17"/>
      <c r="AV592" s="17">
        <v>3.9096242083271802E-2</v>
      </c>
      <c r="AW592" s="17">
        <v>4.19799441030431E-2</v>
      </c>
      <c r="AX592" s="17">
        <v>6.3116073383035098E-2</v>
      </c>
      <c r="AY592" s="17">
        <v>5.9682667103456703E-2</v>
      </c>
      <c r="AZ592" s="17">
        <v>0</v>
      </c>
    </row>
    <row r="593" spans="2:52">
      <c r="B593" t="s">
        <v>202</v>
      </c>
      <c r="C593" s="17">
        <v>4.2872948901326702E-2</v>
      </c>
      <c r="D593" s="17">
        <v>4.7897262442619402E-2</v>
      </c>
      <c r="E593" s="17">
        <v>3.8193096983353603E-2</v>
      </c>
      <c r="F593" s="17"/>
      <c r="G593" s="17">
        <v>8.3512140111698094E-2</v>
      </c>
      <c r="H593" s="17">
        <v>5.59619325467954E-2</v>
      </c>
      <c r="I593" s="17">
        <v>5.1393012046281598E-2</v>
      </c>
      <c r="J593" s="17">
        <v>3.6857211270038701E-2</v>
      </c>
      <c r="K593" s="17">
        <v>1.9124849428019501E-2</v>
      </c>
      <c r="L593" s="17">
        <v>2.0170332932343799E-2</v>
      </c>
      <c r="M593" s="17"/>
      <c r="N593" s="17">
        <v>4.69400606885986E-2</v>
      </c>
      <c r="O593" s="17">
        <v>5.6588398323381903E-2</v>
      </c>
      <c r="P593" s="17">
        <v>2.85431611206707E-2</v>
      </c>
      <c r="Q593" s="17">
        <v>3.6175294998325003E-2</v>
      </c>
      <c r="R593" s="17"/>
      <c r="S593" s="17">
        <v>4.57305132420988E-2</v>
      </c>
      <c r="T593" s="17">
        <v>5.0969678547294103E-2</v>
      </c>
      <c r="U593" s="17">
        <v>2.4955910393028798E-2</v>
      </c>
      <c r="V593" s="17">
        <v>3.6645659224144402E-2</v>
      </c>
      <c r="W593" s="17">
        <v>6.6889921727246102E-2</v>
      </c>
      <c r="X593" s="17">
        <v>3.5528493533017701E-2</v>
      </c>
      <c r="Y593" s="17">
        <v>2.5116628746898802E-2</v>
      </c>
      <c r="Z593" s="17">
        <v>9.2410283469983895E-2</v>
      </c>
      <c r="AA593" s="17">
        <v>2.5115744999116799E-2</v>
      </c>
      <c r="AB593" s="17">
        <v>5.4063130837915398E-2</v>
      </c>
      <c r="AC593" s="17">
        <v>5.3706589967473899E-2</v>
      </c>
      <c r="AD593" s="17">
        <v>4.1601815442550601E-2</v>
      </c>
      <c r="AE593" s="17"/>
      <c r="AF593" s="17">
        <v>3.1805915371120701E-2</v>
      </c>
      <c r="AG593" s="17">
        <v>4.8107616069876402E-2</v>
      </c>
      <c r="AH593" s="17">
        <v>4.87053570496883E-2</v>
      </c>
      <c r="AI593" s="17"/>
      <c r="AJ593" s="17">
        <v>3.75249244405335E-2</v>
      </c>
      <c r="AK593" s="17">
        <v>6.2337149426735898E-2</v>
      </c>
      <c r="AL593" s="17">
        <v>4.1446866117334599E-2</v>
      </c>
      <c r="AM593" s="17">
        <v>0</v>
      </c>
      <c r="AN593" s="17">
        <v>2.7082885352118301E-2</v>
      </c>
      <c r="AO593" s="17"/>
      <c r="AP593" s="17">
        <v>5.1013166027912699E-2</v>
      </c>
      <c r="AQ593" s="17">
        <v>5.2994478095837599E-2</v>
      </c>
      <c r="AR593" s="17">
        <v>7.6692244927887607E-2</v>
      </c>
      <c r="AS593" s="17">
        <v>1.2113250772427499E-2</v>
      </c>
      <c r="AT593" s="17">
        <v>2.2806571644685299E-2</v>
      </c>
      <c r="AU593" s="17"/>
      <c r="AV593" s="17">
        <v>2.81989072444861E-2</v>
      </c>
      <c r="AW593" s="17">
        <v>3.7666178394729598E-2</v>
      </c>
      <c r="AX593" s="17">
        <v>6.2897263621465499E-2</v>
      </c>
      <c r="AY593" s="17">
        <v>4.32973642543312E-2</v>
      </c>
      <c r="AZ593" s="17">
        <v>8.9645154783066394E-2</v>
      </c>
    </row>
    <row r="594" spans="2:52">
      <c r="B594" t="s">
        <v>203</v>
      </c>
      <c r="C594" s="17">
        <v>4.0908740438699E-2</v>
      </c>
      <c r="D594" s="17">
        <v>4.2521473637797999E-2</v>
      </c>
      <c r="E594" s="17">
        <v>3.95194296523304E-2</v>
      </c>
      <c r="F594" s="17"/>
      <c r="G594" s="17">
        <v>7.7069439300574E-2</v>
      </c>
      <c r="H594" s="17">
        <v>4.3881620049722903E-2</v>
      </c>
      <c r="I594" s="17">
        <v>5.4886422511723501E-2</v>
      </c>
      <c r="J594" s="17">
        <v>4.1018159262816802E-2</v>
      </c>
      <c r="K594" s="17">
        <v>1.30430137418244E-2</v>
      </c>
      <c r="L594" s="17">
        <v>2.3371527710055899E-2</v>
      </c>
      <c r="M594" s="17"/>
      <c r="N594" s="17">
        <v>4.0758298873498897E-2</v>
      </c>
      <c r="O594" s="17">
        <v>4.2217299381164301E-2</v>
      </c>
      <c r="P594" s="17">
        <v>4.5078044461312201E-2</v>
      </c>
      <c r="Q594" s="17">
        <v>3.6084927001921403E-2</v>
      </c>
      <c r="R594" s="17"/>
      <c r="S594" s="17">
        <v>4.5429035544181498E-2</v>
      </c>
      <c r="T594" s="17">
        <v>3.4021738262019201E-2</v>
      </c>
      <c r="U594" s="17">
        <v>4.0133136602899903E-2</v>
      </c>
      <c r="V594" s="17">
        <v>3.5699784652182098E-2</v>
      </c>
      <c r="W594" s="17">
        <v>6.6375226483723099E-2</v>
      </c>
      <c r="X594" s="17">
        <v>5.1806625005837097E-2</v>
      </c>
      <c r="Y594" s="17">
        <v>4.4745510849567099E-2</v>
      </c>
      <c r="Z594" s="17">
        <v>3.7033574270346599E-2</v>
      </c>
      <c r="AA594" s="17">
        <v>5.77090993715677E-2</v>
      </c>
      <c r="AB594" s="17">
        <v>2.1261051247249401E-2</v>
      </c>
      <c r="AC594" s="17">
        <v>1.3871713507894101E-2</v>
      </c>
      <c r="AD594" s="17">
        <v>1.7453291074351202E-2</v>
      </c>
      <c r="AE594" s="17"/>
      <c r="AF594" s="17">
        <v>4.5707928895180001E-2</v>
      </c>
      <c r="AG594" s="17">
        <v>3.7630734620555398E-2</v>
      </c>
      <c r="AH594" s="17">
        <v>3.2760507477232297E-2</v>
      </c>
      <c r="AI594" s="17"/>
      <c r="AJ594" s="17">
        <v>3.5976344022446698E-2</v>
      </c>
      <c r="AK594" s="17">
        <v>5.7080692129765701E-2</v>
      </c>
      <c r="AL594" s="17">
        <v>0</v>
      </c>
      <c r="AM594" s="17">
        <v>5.59254272678818E-2</v>
      </c>
      <c r="AN594" s="17">
        <v>3.0521053692684302E-2</v>
      </c>
      <c r="AO594" s="17"/>
      <c r="AP594" s="17">
        <v>4.8299653999820197E-2</v>
      </c>
      <c r="AQ594" s="17">
        <v>5.7191941776392502E-2</v>
      </c>
      <c r="AR594" s="17">
        <v>2.6182865953876901E-2</v>
      </c>
      <c r="AS594" s="17">
        <v>2.7903446248060099E-2</v>
      </c>
      <c r="AT594" s="17">
        <v>2.1477271981350701E-2</v>
      </c>
      <c r="AU594" s="17"/>
      <c r="AV594" s="17">
        <v>3.8808275526247403E-2</v>
      </c>
      <c r="AW594" s="17">
        <v>4.4047643239569299E-2</v>
      </c>
      <c r="AX594" s="17">
        <v>3.1765796778495302E-2</v>
      </c>
      <c r="AY594" s="17">
        <v>6.9902838653331301E-2</v>
      </c>
      <c r="AZ594" s="17">
        <v>9.1571422542324005E-2</v>
      </c>
    </row>
    <row r="595" spans="2:52">
      <c r="B595" t="s">
        <v>85</v>
      </c>
      <c r="C595" s="17">
        <v>4.8938211529510597E-2</v>
      </c>
      <c r="D595" s="17">
        <v>4.3643493994155701E-2</v>
      </c>
      <c r="E595" s="17">
        <v>5.4261195203091001E-2</v>
      </c>
      <c r="F595" s="17"/>
      <c r="G595" s="17">
        <v>3.04245952340268E-2</v>
      </c>
      <c r="H595" s="17">
        <v>3.11459066389305E-2</v>
      </c>
      <c r="I595" s="17">
        <v>4.9208876850650098E-2</v>
      </c>
      <c r="J595" s="17">
        <v>6.0929443952441702E-2</v>
      </c>
      <c r="K595" s="17">
        <v>5.1161247210901699E-2</v>
      </c>
      <c r="L595" s="17">
        <v>6.4646033573863504E-2</v>
      </c>
      <c r="M595" s="17"/>
      <c r="N595" s="17">
        <v>2.5183360615625601E-2</v>
      </c>
      <c r="O595" s="17">
        <v>6.0560380031531899E-2</v>
      </c>
      <c r="P595" s="17">
        <v>3.9242461726828999E-2</v>
      </c>
      <c r="Q595" s="17">
        <v>7.2725962452874507E-2</v>
      </c>
      <c r="R595" s="17"/>
      <c r="S595" s="17">
        <v>2.5149555122821202E-2</v>
      </c>
      <c r="T595" s="17">
        <v>6.1702774785020897E-2</v>
      </c>
      <c r="U595" s="17">
        <v>5.9088611116432502E-2</v>
      </c>
      <c r="V595" s="17">
        <v>5.3387306166543698E-2</v>
      </c>
      <c r="W595" s="17">
        <v>6.2514852611593494E-2</v>
      </c>
      <c r="X595" s="17">
        <v>7.43526178681089E-2</v>
      </c>
      <c r="Y595" s="17">
        <v>3.4682858303078601E-2</v>
      </c>
      <c r="Z595" s="17">
        <v>2.01828926351563E-2</v>
      </c>
      <c r="AA595" s="17">
        <v>6.1622290318185398E-2</v>
      </c>
      <c r="AB595" s="17">
        <v>2.2427274943374102E-2</v>
      </c>
      <c r="AC595" s="17">
        <v>6.6192740730447605E-2</v>
      </c>
      <c r="AD595" s="17">
        <v>2.3714608306257799E-2</v>
      </c>
      <c r="AE595" s="17"/>
      <c r="AF595" s="17">
        <v>5.5039542377511803E-2</v>
      </c>
      <c r="AG595" s="17">
        <v>4.1673326875471102E-2</v>
      </c>
      <c r="AH595" s="17">
        <v>6.8936450073196501E-2</v>
      </c>
      <c r="AI595" s="17"/>
      <c r="AJ595" s="17">
        <v>5.7080088096582701E-2</v>
      </c>
      <c r="AK595" s="17">
        <v>3.5281456634274601E-2</v>
      </c>
      <c r="AL595" s="17">
        <v>3.2849026246322098E-2</v>
      </c>
      <c r="AM595" s="17">
        <v>3.59787769248575E-2</v>
      </c>
      <c r="AN595" s="17">
        <v>8.1242672383969802E-2</v>
      </c>
      <c r="AO595" s="17"/>
      <c r="AP595" s="17">
        <v>4.4561386750592402E-2</v>
      </c>
      <c r="AQ595" s="17">
        <v>4.1967382589230197E-2</v>
      </c>
      <c r="AR595" s="17">
        <v>6.5356136839053294E-2</v>
      </c>
      <c r="AS595" s="17">
        <v>7.9506074948111502E-2</v>
      </c>
      <c r="AT595" s="17">
        <v>3.3524270397958397E-2</v>
      </c>
      <c r="AU595" s="17"/>
      <c r="AV595" s="17">
        <v>4.9363028663736902E-2</v>
      </c>
      <c r="AW595" s="17">
        <v>7.1303531057196501E-2</v>
      </c>
      <c r="AX595" s="17">
        <v>4.1121690294597002E-2</v>
      </c>
      <c r="AY595" s="17">
        <v>4.0064118930167397E-2</v>
      </c>
      <c r="AZ595" s="17">
        <v>2.7442016508216E-2</v>
      </c>
    </row>
    <row r="596" spans="2:52">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2:52">
      <c r="B597" s="6" t="s">
        <v>204</v>
      </c>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2:52">
      <c r="B598" s="24" t="s">
        <v>16</v>
      </c>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2:52">
      <c r="B599" t="s">
        <v>195</v>
      </c>
      <c r="C599" s="17">
        <v>0.45708101694812397</v>
      </c>
      <c r="D599" s="17">
        <v>0.460164669467368</v>
      </c>
      <c r="E599" s="17">
        <v>0.45319585052433098</v>
      </c>
      <c r="F599" s="17"/>
      <c r="G599" s="17">
        <v>0.46716052177657702</v>
      </c>
      <c r="H599" s="17">
        <v>0.49294151772440098</v>
      </c>
      <c r="I599" s="17">
        <v>0.46168568248346598</v>
      </c>
      <c r="J599" s="17">
        <v>0.41733586201640999</v>
      </c>
      <c r="K599" s="17">
        <v>0.44207795022318702</v>
      </c>
      <c r="L599" s="17">
        <v>0.459958197846216</v>
      </c>
      <c r="M599" s="17"/>
      <c r="N599" s="17">
        <v>0.579882703778271</v>
      </c>
      <c r="O599" s="17">
        <v>0.45909585214613802</v>
      </c>
      <c r="P599" s="17">
        <v>0.40322408221856398</v>
      </c>
      <c r="Q599" s="17">
        <v>0.38099928898633401</v>
      </c>
      <c r="R599" s="17"/>
      <c r="S599" s="17">
        <v>0.42818469759461603</v>
      </c>
      <c r="T599" s="17">
        <v>0.41577341248765798</v>
      </c>
      <c r="U599" s="17">
        <v>0.50521888465836795</v>
      </c>
      <c r="V599" s="17">
        <v>0.46157750171085099</v>
      </c>
      <c r="W599" s="17">
        <v>0.42350671872972301</v>
      </c>
      <c r="X599" s="17">
        <v>0.40080965513696398</v>
      </c>
      <c r="Y599" s="17">
        <v>0.48328762601348901</v>
      </c>
      <c r="Z599" s="17">
        <v>0.41681689280588802</v>
      </c>
      <c r="AA599" s="17">
        <v>0.50908009262481102</v>
      </c>
      <c r="AB599" s="17">
        <v>0.52717104198325704</v>
      </c>
      <c r="AC599" s="17">
        <v>0.435669624881863</v>
      </c>
      <c r="AD599" s="17">
        <v>0.47195313701066</v>
      </c>
      <c r="AE599" s="17"/>
      <c r="AF599" s="17">
        <v>0.434122424445961</v>
      </c>
      <c r="AG599" s="17">
        <v>0.49583165992540801</v>
      </c>
      <c r="AH599" s="17">
        <v>0.41799972728115398</v>
      </c>
      <c r="AI599" s="17"/>
      <c r="AJ599" s="17">
        <v>0.49429392607832401</v>
      </c>
      <c r="AK599" s="17">
        <v>0.43939154800082197</v>
      </c>
      <c r="AL599" s="17">
        <v>0.56320485507706497</v>
      </c>
      <c r="AM599" s="17">
        <v>0.36915156076573302</v>
      </c>
      <c r="AN599" s="17">
        <v>0.393610777716767</v>
      </c>
      <c r="AO599" s="17"/>
      <c r="AP599" s="17">
        <v>0.51823098105670395</v>
      </c>
      <c r="AQ599" s="17">
        <v>0.47024752861667402</v>
      </c>
      <c r="AR599" s="17">
        <v>0.56087846431497601</v>
      </c>
      <c r="AS599" s="17">
        <v>0.425829069587016</v>
      </c>
      <c r="AT599" s="17">
        <v>0.38965874456807997</v>
      </c>
      <c r="AU599" s="17"/>
      <c r="AV599" s="17">
        <v>0.36551986146065601</v>
      </c>
      <c r="AW599" s="17">
        <v>0.46226613827631202</v>
      </c>
      <c r="AX599" s="17">
        <v>0.54000454755034299</v>
      </c>
      <c r="AY599" s="17">
        <v>0.57092282182099197</v>
      </c>
      <c r="AZ599" s="17">
        <v>0.63175880430073605</v>
      </c>
    </row>
    <row r="600" spans="2:52">
      <c r="B600" t="s">
        <v>194</v>
      </c>
      <c r="C600" s="17">
        <v>0.430071450468061</v>
      </c>
      <c r="D600" s="17">
        <v>0.474869942938901</v>
      </c>
      <c r="E600" s="17">
        <v>0.38109697613299098</v>
      </c>
      <c r="F600" s="17"/>
      <c r="G600" s="17">
        <v>0.441999262300875</v>
      </c>
      <c r="H600" s="17">
        <v>0.50324342952690304</v>
      </c>
      <c r="I600" s="17">
        <v>0.40387445669196897</v>
      </c>
      <c r="J600" s="17">
        <v>0.38156147164623699</v>
      </c>
      <c r="K600" s="17">
        <v>0.395577919836131</v>
      </c>
      <c r="L600" s="17">
        <v>0.44703743115222999</v>
      </c>
      <c r="M600" s="17"/>
      <c r="N600" s="17">
        <v>0.53273834545309295</v>
      </c>
      <c r="O600" s="17">
        <v>0.41503101718408703</v>
      </c>
      <c r="P600" s="17">
        <v>0.39153673362054098</v>
      </c>
      <c r="Q600" s="17">
        <v>0.37995347941748697</v>
      </c>
      <c r="R600" s="17"/>
      <c r="S600" s="17">
        <v>0.45601359555100002</v>
      </c>
      <c r="T600" s="17">
        <v>0.40685269912602801</v>
      </c>
      <c r="U600" s="17">
        <v>0.43392450827793799</v>
      </c>
      <c r="V600" s="17">
        <v>0.43132435430064198</v>
      </c>
      <c r="W600" s="17">
        <v>0.35626111258799198</v>
      </c>
      <c r="X600" s="17">
        <v>0.39171240762300302</v>
      </c>
      <c r="Y600" s="17">
        <v>0.52225991349276002</v>
      </c>
      <c r="Z600" s="17">
        <v>0.39153984229456701</v>
      </c>
      <c r="AA600" s="17">
        <v>0.446474109676186</v>
      </c>
      <c r="AB600" s="17">
        <v>0.40734098143216702</v>
      </c>
      <c r="AC600" s="17">
        <v>0.43206604573072199</v>
      </c>
      <c r="AD600" s="17">
        <v>0.50250109440016699</v>
      </c>
      <c r="AE600" s="17"/>
      <c r="AF600" s="17">
        <v>0.39560882473902398</v>
      </c>
      <c r="AG600" s="17">
        <v>0.47857513414744701</v>
      </c>
      <c r="AH600" s="17">
        <v>0.37663788845232099</v>
      </c>
      <c r="AI600" s="17"/>
      <c r="AJ600" s="17">
        <v>0.44350400186236</v>
      </c>
      <c r="AK600" s="17">
        <v>0.45411190595272599</v>
      </c>
      <c r="AL600" s="17">
        <v>0.51642208412110902</v>
      </c>
      <c r="AM600" s="17">
        <v>0.35556372460437002</v>
      </c>
      <c r="AN600" s="17">
        <v>0.36948797232240499</v>
      </c>
      <c r="AO600" s="17"/>
      <c r="AP600" s="17">
        <v>0.49538360193354303</v>
      </c>
      <c r="AQ600" s="17">
        <v>0.46921710257931398</v>
      </c>
      <c r="AR600" s="17">
        <v>0.53839118874845004</v>
      </c>
      <c r="AS600" s="17">
        <v>0.34119520069354298</v>
      </c>
      <c r="AT600" s="17">
        <v>0.30981932651058702</v>
      </c>
      <c r="AU600" s="17"/>
      <c r="AV600" s="17">
        <v>0.33440265881332798</v>
      </c>
      <c r="AW600" s="17">
        <v>0.39358535563203301</v>
      </c>
      <c r="AX600" s="17">
        <v>0.534236532171946</v>
      </c>
      <c r="AY600" s="17">
        <v>0.54494874798501503</v>
      </c>
      <c r="AZ600" s="17">
        <v>0.86150975180477896</v>
      </c>
    </row>
    <row r="601" spans="2:52">
      <c r="B601" t="s">
        <v>196</v>
      </c>
      <c r="C601" s="17">
        <v>0.31230672829206402</v>
      </c>
      <c r="D601" s="17">
        <v>0.35433360079805798</v>
      </c>
      <c r="E601" s="17">
        <v>0.26966348931769801</v>
      </c>
      <c r="F601" s="17"/>
      <c r="G601" s="17">
        <v>0.26013666459873502</v>
      </c>
      <c r="H601" s="17">
        <v>0.34339531725835898</v>
      </c>
      <c r="I601" s="17">
        <v>0.29109542732996802</v>
      </c>
      <c r="J601" s="17">
        <v>0.299980515957886</v>
      </c>
      <c r="K601" s="17">
        <v>0.29989143676551699</v>
      </c>
      <c r="L601" s="17">
        <v>0.35570890736481803</v>
      </c>
      <c r="M601" s="17"/>
      <c r="N601" s="17">
        <v>0.43818768398365898</v>
      </c>
      <c r="O601" s="17">
        <v>0.30555994255996499</v>
      </c>
      <c r="P601" s="17">
        <v>0.29111935671176098</v>
      </c>
      <c r="Q601" s="17">
        <v>0.217785186456178</v>
      </c>
      <c r="R601" s="17"/>
      <c r="S601" s="17">
        <v>0.31408697171135103</v>
      </c>
      <c r="T601" s="17">
        <v>0.29761556138392697</v>
      </c>
      <c r="U601" s="17">
        <v>0.35497852738576302</v>
      </c>
      <c r="V601" s="17">
        <v>0.28423261519402698</v>
      </c>
      <c r="W601" s="17">
        <v>0.26672272915981698</v>
      </c>
      <c r="X601" s="17">
        <v>0.28611355574535502</v>
      </c>
      <c r="Y601" s="17">
        <v>0.27654578491027498</v>
      </c>
      <c r="Z601" s="17">
        <v>0.42142204788329601</v>
      </c>
      <c r="AA601" s="17">
        <v>0.27147919402348297</v>
      </c>
      <c r="AB601" s="17">
        <v>0.40796252755020301</v>
      </c>
      <c r="AC601" s="17">
        <v>0.29881121793098597</v>
      </c>
      <c r="AD601" s="17">
        <v>0.35182718186999501</v>
      </c>
      <c r="AE601" s="17"/>
      <c r="AF601" s="17">
        <v>0.31210795590310197</v>
      </c>
      <c r="AG601" s="17">
        <v>0.35208469945163501</v>
      </c>
      <c r="AH601" s="17">
        <v>0.23208870375080701</v>
      </c>
      <c r="AI601" s="17"/>
      <c r="AJ601" s="17">
        <v>0.37851998883751298</v>
      </c>
      <c r="AK601" s="17">
        <v>0.29678401443636798</v>
      </c>
      <c r="AL601" s="17">
        <v>0.36775838189214499</v>
      </c>
      <c r="AM601" s="17">
        <v>8.4064161840679802E-2</v>
      </c>
      <c r="AN601" s="17">
        <v>0.20626435007382299</v>
      </c>
      <c r="AO601" s="17"/>
      <c r="AP601" s="17">
        <v>0.42077624479314102</v>
      </c>
      <c r="AQ601" s="17">
        <v>0.29803788032533801</v>
      </c>
      <c r="AR601" s="17">
        <v>0.42354390991573698</v>
      </c>
      <c r="AS601" s="17">
        <v>0.27372515162050098</v>
      </c>
      <c r="AT601" s="17">
        <v>0.245331114976993</v>
      </c>
      <c r="AU601" s="17"/>
      <c r="AV601" s="17">
        <v>0.201789951082676</v>
      </c>
      <c r="AW601" s="17">
        <v>0.308280645003636</v>
      </c>
      <c r="AX601" s="17">
        <v>0.41180512750210302</v>
      </c>
      <c r="AY601" s="17">
        <v>0.399225108554988</v>
      </c>
      <c r="AZ601" s="17">
        <v>0.41157766908750498</v>
      </c>
    </row>
    <row r="602" spans="2:52">
      <c r="B602" t="s">
        <v>107</v>
      </c>
      <c r="C602" s="17">
        <v>0.1809589442841</v>
      </c>
      <c r="D602" s="17">
        <v>0.13556636136428199</v>
      </c>
      <c r="E602" s="17">
        <v>0.22929366477403701</v>
      </c>
      <c r="F602" s="17"/>
      <c r="G602" s="17">
        <v>6.92191161528138E-2</v>
      </c>
      <c r="H602" s="17">
        <v>0.104048191060251</v>
      </c>
      <c r="I602" s="17">
        <v>0.15734476425431901</v>
      </c>
      <c r="J602" s="17">
        <v>0.20726147243777299</v>
      </c>
      <c r="K602" s="17">
        <v>0.24870797840745701</v>
      </c>
      <c r="L602" s="17">
        <v>0.262628242673551</v>
      </c>
      <c r="M602" s="17"/>
      <c r="N602" s="17">
        <v>0.11162624056371701</v>
      </c>
      <c r="O602" s="17">
        <v>0.197959324029644</v>
      </c>
      <c r="P602" s="17">
        <v>0.15932584594532201</v>
      </c>
      <c r="Q602" s="17">
        <v>0.25089618199566399</v>
      </c>
      <c r="R602" s="17"/>
      <c r="S602" s="17">
        <v>0.13356609688608401</v>
      </c>
      <c r="T602" s="17">
        <v>0.205372421704623</v>
      </c>
      <c r="U602" s="17">
        <v>0.16938962724655299</v>
      </c>
      <c r="V602" s="17">
        <v>0.22538549863410801</v>
      </c>
      <c r="W602" s="17">
        <v>0.19314158140832999</v>
      </c>
      <c r="X602" s="17">
        <v>0.18398745325744101</v>
      </c>
      <c r="Y602" s="17">
        <v>0.181382534706342</v>
      </c>
      <c r="Z602" s="17">
        <v>0.157359038111721</v>
      </c>
      <c r="AA602" s="17">
        <v>0.20090112156790199</v>
      </c>
      <c r="AB602" s="17">
        <v>0.17244064506037701</v>
      </c>
      <c r="AC602" s="17">
        <v>0.148445605205098</v>
      </c>
      <c r="AD602" s="17">
        <v>0.18573483678566999</v>
      </c>
      <c r="AE602" s="17"/>
      <c r="AF602" s="17">
        <v>0.19932909365469501</v>
      </c>
      <c r="AG602" s="17">
        <v>0.16451123874791701</v>
      </c>
      <c r="AH602" s="17">
        <v>0.206746213228055</v>
      </c>
      <c r="AI602" s="17"/>
      <c r="AJ602" s="17">
        <v>0.15184594855967201</v>
      </c>
      <c r="AK602" s="17">
        <v>0.14615386844869699</v>
      </c>
      <c r="AL602" s="17">
        <v>0.171307151988558</v>
      </c>
      <c r="AM602" s="17">
        <v>0.22870574859069501</v>
      </c>
      <c r="AN602" s="17">
        <v>0.28742697563289799</v>
      </c>
      <c r="AO602" s="17"/>
      <c r="AP602" s="17">
        <v>0.11887510798687401</v>
      </c>
      <c r="AQ602" s="17">
        <v>0.16226889593292801</v>
      </c>
      <c r="AR602" s="17">
        <v>0.127561636051337</v>
      </c>
      <c r="AS602" s="17">
        <v>0.22243545749531901</v>
      </c>
      <c r="AT602" s="17">
        <v>0.34481836003698901</v>
      </c>
      <c r="AU602" s="17"/>
      <c r="AV602" s="17">
        <v>0.24106941730789899</v>
      </c>
      <c r="AW602" s="17">
        <v>0.21347686696263499</v>
      </c>
      <c r="AX602" s="17">
        <v>9.0660452439713907E-2</v>
      </c>
      <c r="AY602" s="17">
        <v>7.8781568324145596E-2</v>
      </c>
      <c r="AZ602" s="17">
        <v>5.5223728416580999E-2</v>
      </c>
    </row>
    <row r="603" spans="2:52">
      <c r="B603" t="s">
        <v>197</v>
      </c>
      <c r="C603" s="17">
        <v>0.13960785899269201</v>
      </c>
      <c r="D603" s="17">
        <v>0.14515275639047401</v>
      </c>
      <c r="E603" s="17">
        <v>0.13488149901511301</v>
      </c>
      <c r="F603" s="17"/>
      <c r="G603" s="17">
        <v>0.16722741383512801</v>
      </c>
      <c r="H603" s="17">
        <v>0.19464358281628</v>
      </c>
      <c r="I603" s="17">
        <v>0.17825751088125599</v>
      </c>
      <c r="J603" s="17">
        <v>0.104493450072679</v>
      </c>
      <c r="K603" s="17">
        <v>0.124508556980929</v>
      </c>
      <c r="L603" s="17">
        <v>8.6413178563977497E-2</v>
      </c>
      <c r="M603" s="17"/>
      <c r="N603" s="17">
        <v>0.113241677022281</v>
      </c>
      <c r="O603" s="17">
        <v>0.125800123002939</v>
      </c>
      <c r="P603" s="17">
        <v>0.16919629051746199</v>
      </c>
      <c r="Q603" s="17">
        <v>0.15482529325070901</v>
      </c>
      <c r="R603" s="17"/>
      <c r="S603" s="17">
        <v>0.180285083770753</v>
      </c>
      <c r="T603" s="17">
        <v>0.101291401238097</v>
      </c>
      <c r="U603" s="17">
        <v>0.134899504734321</v>
      </c>
      <c r="V603" s="17">
        <v>0.14449200792911501</v>
      </c>
      <c r="W603" s="17">
        <v>0.170464086244319</v>
      </c>
      <c r="X603" s="17">
        <v>0.141115028404867</v>
      </c>
      <c r="Y603" s="17">
        <v>0.114220826225929</v>
      </c>
      <c r="Z603" s="17">
        <v>9.6784629645110504E-2</v>
      </c>
      <c r="AA603" s="17">
        <v>0.15669467657029701</v>
      </c>
      <c r="AB603" s="17">
        <v>0.13893304288691699</v>
      </c>
      <c r="AC603" s="17">
        <v>0.103132694257541</v>
      </c>
      <c r="AD603" s="17">
        <v>0.17868273437187401</v>
      </c>
      <c r="AE603" s="17"/>
      <c r="AF603" s="17">
        <v>0.13579264885710099</v>
      </c>
      <c r="AG603" s="17">
        <v>0.138783291230058</v>
      </c>
      <c r="AH603" s="17">
        <v>0.14844102218858399</v>
      </c>
      <c r="AI603" s="17"/>
      <c r="AJ603" s="17">
        <v>0.126856527297142</v>
      </c>
      <c r="AK603" s="17">
        <v>0.17758579058193399</v>
      </c>
      <c r="AL603" s="17">
        <v>0.11020239982034399</v>
      </c>
      <c r="AM603" s="17">
        <v>8.0868109858287907E-2</v>
      </c>
      <c r="AN603" s="17">
        <v>0.117794962389744</v>
      </c>
      <c r="AO603" s="17"/>
      <c r="AP603" s="17">
        <v>0.141444045921438</v>
      </c>
      <c r="AQ603" s="17">
        <v>0.17351189289885199</v>
      </c>
      <c r="AR603" s="17">
        <v>0.16332970794134699</v>
      </c>
      <c r="AS603" s="17">
        <v>9.3486662845627594E-2</v>
      </c>
      <c r="AT603" s="17">
        <v>0.10182505095246</v>
      </c>
      <c r="AU603" s="17"/>
      <c r="AV603" s="17">
        <v>0.123277011670924</v>
      </c>
      <c r="AW603" s="17">
        <v>0.11567436171949</v>
      </c>
      <c r="AX603" s="17">
        <v>0.15631575331374101</v>
      </c>
      <c r="AY603" s="17">
        <v>0.174335361777466</v>
      </c>
      <c r="AZ603" s="17">
        <v>0.164453433111625</v>
      </c>
    </row>
    <row r="604" spans="2:52">
      <c r="B604" t="s">
        <v>198</v>
      </c>
      <c r="C604" s="17">
        <v>0.12788906076166001</v>
      </c>
      <c r="D604" s="17">
        <v>0.151810080434233</v>
      </c>
      <c r="E604" s="17">
        <v>0.10404377347176701</v>
      </c>
      <c r="F604" s="17"/>
      <c r="G604" s="17">
        <v>0.21526018361746899</v>
      </c>
      <c r="H604" s="17">
        <v>0.122242848012091</v>
      </c>
      <c r="I604" s="17">
        <v>0.119921024587227</v>
      </c>
      <c r="J604" s="17">
        <v>0.134438306415747</v>
      </c>
      <c r="K604" s="17">
        <v>0.129783984057461</v>
      </c>
      <c r="L604" s="17">
        <v>7.69148891508636E-2</v>
      </c>
      <c r="M604" s="17"/>
      <c r="N604" s="17">
        <v>9.8545173534948696E-2</v>
      </c>
      <c r="O604" s="17">
        <v>0.10026347666605701</v>
      </c>
      <c r="P604" s="17">
        <v>0.177723017866596</v>
      </c>
      <c r="Q604" s="17">
        <v>0.13940679521299101</v>
      </c>
      <c r="R604" s="17"/>
      <c r="S604" s="17">
        <v>0.12816757405431201</v>
      </c>
      <c r="T604" s="17">
        <v>0.10647237091686999</v>
      </c>
      <c r="U604" s="17">
        <v>0.15248785369578999</v>
      </c>
      <c r="V604" s="17">
        <v>0.136129187389709</v>
      </c>
      <c r="W604" s="17">
        <v>0.140593998891617</v>
      </c>
      <c r="X604" s="17">
        <v>9.4502152375262605E-2</v>
      </c>
      <c r="Y604" s="17">
        <v>8.5170186914111198E-2</v>
      </c>
      <c r="Z604" s="17">
        <v>0.112080300563789</v>
      </c>
      <c r="AA604" s="17">
        <v>0.11245654360829301</v>
      </c>
      <c r="AB604" s="17">
        <v>0.159321931338197</v>
      </c>
      <c r="AC604" s="17">
        <v>0.18135374862825901</v>
      </c>
      <c r="AD604" s="17">
        <v>0.20149155149171699</v>
      </c>
      <c r="AE604" s="17"/>
      <c r="AF604" s="17">
        <v>0.102322954694208</v>
      </c>
      <c r="AG604" s="17">
        <v>0.12806076321412199</v>
      </c>
      <c r="AH604" s="17">
        <v>0.138305441856895</v>
      </c>
      <c r="AI604" s="17"/>
      <c r="AJ604" s="17">
        <v>0.124410315687479</v>
      </c>
      <c r="AK604" s="17">
        <v>0.120694873241699</v>
      </c>
      <c r="AL604" s="17">
        <v>0.121128284490753</v>
      </c>
      <c r="AM604" s="17">
        <v>4.2092198556667099E-2</v>
      </c>
      <c r="AN604" s="17">
        <v>0.12141890413628</v>
      </c>
      <c r="AO604" s="17"/>
      <c r="AP604" s="17">
        <v>0.12824776519900299</v>
      </c>
      <c r="AQ604" s="17">
        <v>0.110247504969956</v>
      </c>
      <c r="AR604" s="17">
        <v>0.12741513988888001</v>
      </c>
      <c r="AS604" s="17">
        <v>0.149648882498466</v>
      </c>
      <c r="AT604" s="17">
        <v>9.5365685410798401E-2</v>
      </c>
      <c r="AU604" s="17"/>
      <c r="AV604" s="17">
        <v>0.105321062642314</v>
      </c>
      <c r="AW604" s="17">
        <v>0.152892149300178</v>
      </c>
      <c r="AX604" s="17">
        <v>0.14320725577714999</v>
      </c>
      <c r="AY604" s="17">
        <v>0.140353856881205</v>
      </c>
      <c r="AZ604" s="17">
        <v>5.9474488270923498E-2</v>
      </c>
    </row>
    <row r="605" spans="2:52">
      <c r="B605" t="s">
        <v>199</v>
      </c>
      <c r="C605" s="17">
        <v>7.7362469503781103E-2</v>
      </c>
      <c r="D605" s="17">
        <v>9.9701905838379706E-2</v>
      </c>
      <c r="E605" s="17">
        <v>5.3428892959504398E-2</v>
      </c>
      <c r="F605" s="17"/>
      <c r="G605" s="17">
        <v>0.13340666610801899</v>
      </c>
      <c r="H605" s="17">
        <v>9.2464176628123507E-2</v>
      </c>
      <c r="I605" s="17">
        <v>0.10081386795597801</v>
      </c>
      <c r="J605" s="17">
        <v>8.8863512206648398E-2</v>
      </c>
      <c r="K605" s="17">
        <v>5.0380853227436101E-2</v>
      </c>
      <c r="L605" s="17">
        <v>2.1913656211103201E-2</v>
      </c>
      <c r="M605" s="17"/>
      <c r="N605" s="17">
        <v>8.3282590348109406E-2</v>
      </c>
      <c r="O605" s="17">
        <v>7.2437313486158006E-2</v>
      </c>
      <c r="P605" s="17">
        <v>8.5719142425077804E-2</v>
      </c>
      <c r="Q605" s="17">
        <v>6.7544121936227802E-2</v>
      </c>
      <c r="R605" s="17"/>
      <c r="S605" s="17">
        <v>0.120635264770142</v>
      </c>
      <c r="T605" s="17">
        <v>4.1376499486799799E-2</v>
      </c>
      <c r="U605" s="17">
        <v>4.6133054408388698E-2</v>
      </c>
      <c r="V605" s="17">
        <v>9.1245900407995198E-2</v>
      </c>
      <c r="W605" s="17">
        <v>8.1914039062986499E-2</v>
      </c>
      <c r="X605" s="17">
        <v>0.10866538144146599</v>
      </c>
      <c r="Y605" s="17">
        <v>7.0889597498995205E-2</v>
      </c>
      <c r="Z605" s="17">
        <v>9.4343698201225498E-2</v>
      </c>
      <c r="AA605" s="17">
        <v>8.8974956062309901E-2</v>
      </c>
      <c r="AB605" s="17">
        <v>4.7830417149560302E-2</v>
      </c>
      <c r="AC605" s="17">
        <v>4.3560885900587001E-2</v>
      </c>
      <c r="AD605" s="17">
        <v>8.0413159538795298E-2</v>
      </c>
      <c r="AE605" s="17"/>
      <c r="AF605" s="17">
        <v>6.2123321738763698E-2</v>
      </c>
      <c r="AG605" s="17">
        <v>7.1737602856421598E-2</v>
      </c>
      <c r="AH605" s="17">
        <v>0.102310714581573</v>
      </c>
      <c r="AI605" s="17"/>
      <c r="AJ605" s="17">
        <v>7.4535252759942702E-2</v>
      </c>
      <c r="AK605" s="17">
        <v>8.4794713517861997E-2</v>
      </c>
      <c r="AL605" s="17">
        <v>2.5579313976614601E-2</v>
      </c>
      <c r="AM605" s="17">
        <v>0</v>
      </c>
      <c r="AN605" s="17">
        <v>0.101714618827027</v>
      </c>
      <c r="AO605" s="17"/>
      <c r="AP605" s="17">
        <v>0.10207952933450801</v>
      </c>
      <c r="AQ605" s="17">
        <v>8.3730464330397603E-2</v>
      </c>
      <c r="AR605" s="17">
        <v>4.07096597785606E-2</v>
      </c>
      <c r="AS605" s="17">
        <v>3.9395629183219802E-2</v>
      </c>
      <c r="AT605" s="17">
        <v>2.5376959303037998E-2</v>
      </c>
      <c r="AU605" s="17"/>
      <c r="AV605" s="17">
        <v>6.7906369539790998E-2</v>
      </c>
      <c r="AW605" s="17">
        <v>6.47026880675068E-2</v>
      </c>
      <c r="AX605" s="17">
        <v>9.9806272403153595E-2</v>
      </c>
      <c r="AY605" s="17">
        <v>9.7449259257921306E-2</v>
      </c>
      <c r="AZ605" s="17">
        <v>0.12595174727366301</v>
      </c>
    </row>
    <row r="606" spans="2:52">
      <c r="B606" t="s">
        <v>203</v>
      </c>
      <c r="C606" s="17">
        <v>6.3620492246955096E-2</v>
      </c>
      <c r="D606" s="17">
        <v>6.9145458542317906E-2</v>
      </c>
      <c r="E606" s="17">
        <v>5.8361276819863799E-2</v>
      </c>
      <c r="F606" s="17"/>
      <c r="G606" s="17">
        <v>0.15126580709672499</v>
      </c>
      <c r="H606" s="17">
        <v>7.7449496696301995E-2</v>
      </c>
      <c r="I606" s="17">
        <v>7.1021827248750599E-2</v>
      </c>
      <c r="J606" s="17">
        <v>5.6364703940021597E-2</v>
      </c>
      <c r="K606" s="17">
        <v>2.6877737597565999E-2</v>
      </c>
      <c r="L606" s="17">
        <v>2.2820963590409499E-2</v>
      </c>
      <c r="M606" s="17"/>
      <c r="N606" s="17">
        <v>7.1630885368827904E-2</v>
      </c>
      <c r="O606" s="17">
        <v>4.0982126128131298E-2</v>
      </c>
      <c r="P606" s="17">
        <v>7.9328919270547193E-2</v>
      </c>
      <c r="Q606" s="17">
        <v>6.6132993532341602E-2</v>
      </c>
      <c r="R606" s="17"/>
      <c r="S606" s="17">
        <v>5.9327352345815203E-2</v>
      </c>
      <c r="T606" s="17">
        <v>5.94253438514665E-2</v>
      </c>
      <c r="U606" s="17">
        <v>5.1136342249096002E-2</v>
      </c>
      <c r="V606" s="17">
        <v>5.3675439835898599E-2</v>
      </c>
      <c r="W606" s="17">
        <v>6.8235406435167095E-2</v>
      </c>
      <c r="X606" s="17">
        <v>0.116908654896504</v>
      </c>
      <c r="Y606" s="17">
        <v>2.4239583106286801E-2</v>
      </c>
      <c r="Z606" s="17">
        <v>5.7218891874636801E-2</v>
      </c>
      <c r="AA606" s="17">
        <v>6.2959460630444705E-2</v>
      </c>
      <c r="AB606" s="17">
        <v>7.5501532696045495E-2</v>
      </c>
      <c r="AC606" s="17">
        <v>6.3095791313235894E-2</v>
      </c>
      <c r="AD606" s="17">
        <v>9.8931931340536405E-2</v>
      </c>
      <c r="AE606" s="17"/>
      <c r="AF606" s="17">
        <v>5.2521106590771797E-2</v>
      </c>
      <c r="AG606" s="17">
        <v>5.73654380283583E-2</v>
      </c>
      <c r="AH606" s="17">
        <v>7.7939151057196704E-2</v>
      </c>
      <c r="AI606" s="17"/>
      <c r="AJ606" s="17">
        <v>6.0560704348750202E-2</v>
      </c>
      <c r="AK606" s="17">
        <v>5.5255697624020203E-2</v>
      </c>
      <c r="AL606" s="17">
        <v>3.2818719252073698E-2</v>
      </c>
      <c r="AM606" s="17">
        <v>0.17084249370590601</v>
      </c>
      <c r="AN606" s="17">
        <v>4.7665268680594501E-2</v>
      </c>
      <c r="AO606" s="17"/>
      <c r="AP606" s="17">
        <v>7.0242443098567003E-2</v>
      </c>
      <c r="AQ606" s="17">
        <v>5.2693600355366001E-2</v>
      </c>
      <c r="AR606" s="17">
        <v>3.3457458702714798E-2</v>
      </c>
      <c r="AS606" s="17">
        <v>8.46926269983585E-2</v>
      </c>
      <c r="AT606" s="17">
        <v>2.5498940143183199E-2</v>
      </c>
      <c r="AU606" s="17"/>
      <c r="AV606" s="17">
        <v>4.4747246625789001E-2</v>
      </c>
      <c r="AW606" s="17">
        <v>6.8632261131297501E-2</v>
      </c>
      <c r="AX606" s="17">
        <v>6.6885574062508502E-2</v>
      </c>
      <c r="AY606" s="17">
        <v>8.4540485240359495E-2</v>
      </c>
      <c r="AZ606" s="17">
        <v>0.124134115829764</v>
      </c>
    </row>
    <row r="607" spans="2:52">
      <c r="B607" t="s">
        <v>200</v>
      </c>
      <c r="C607" s="17">
        <v>6.2530792867198606E-2</v>
      </c>
      <c r="D607" s="17">
        <v>6.0197164153717599E-2</v>
      </c>
      <c r="E607" s="17">
        <v>6.5403392608943803E-2</v>
      </c>
      <c r="F607" s="17"/>
      <c r="G607" s="17">
        <v>0.118341835351431</v>
      </c>
      <c r="H607" s="17">
        <v>8.5157178956792506E-2</v>
      </c>
      <c r="I607" s="17">
        <v>6.0564166644048602E-2</v>
      </c>
      <c r="J607" s="17">
        <v>5.1219935302343603E-2</v>
      </c>
      <c r="K607" s="17">
        <v>3.9358161267141603E-2</v>
      </c>
      <c r="L607" s="17">
        <v>3.5938310572672799E-2</v>
      </c>
      <c r="M607" s="17"/>
      <c r="N607" s="17">
        <v>4.7386196519590501E-2</v>
      </c>
      <c r="O607" s="17">
        <v>6.5748514879897399E-2</v>
      </c>
      <c r="P607" s="17">
        <v>6.5040280052434701E-2</v>
      </c>
      <c r="Q607" s="17">
        <v>7.2286079346390794E-2</v>
      </c>
      <c r="R607" s="17"/>
      <c r="S607" s="17">
        <v>8.18152115586471E-2</v>
      </c>
      <c r="T607" s="17">
        <v>5.2253445086463297E-2</v>
      </c>
      <c r="U607" s="17">
        <v>6.1828742821528303E-2</v>
      </c>
      <c r="V607" s="17">
        <v>5.4045549628127E-2</v>
      </c>
      <c r="W607" s="17">
        <v>5.5036644843531803E-2</v>
      </c>
      <c r="X607" s="17">
        <v>9.62483936830138E-2</v>
      </c>
      <c r="Y607" s="17">
        <v>8.1816646201505801E-3</v>
      </c>
      <c r="Z607" s="17">
        <v>7.8833781165308703E-2</v>
      </c>
      <c r="AA607" s="17">
        <v>7.3422873291109206E-2</v>
      </c>
      <c r="AB607" s="17">
        <v>2.2853715486691999E-2</v>
      </c>
      <c r="AC607" s="17">
        <v>0.10364579741930199</v>
      </c>
      <c r="AD607" s="17">
        <v>0.106804585974643</v>
      </c>
      <c r="AE607" s="17"/>
      <c r="AF607" s="17">
        <v>4.66889010143147E-2</v>
      </c>
      <c r="AG607" s="17">
        <v>6.3552424653460796E-2</v>
      </c>
      <c r="AH607" s="17">
        <v>8.1167932188777894E-2</v>
      </c>
      <c r="AI607" s="17"/>
      <c r="AJ607" s="17">
        <v>6.0394815169766497E-2</v>
      </c>
      <c r="AK607" s="17">
        <v>6.5020715746794994E-2</v>
      </c>
      <c r="AL607" s="17">
        <v>1.7501857186181701E-2</v>
      </c>
      <c r="AM607" s="17">
        <v>9.7844273508970597E-2</v>
      </c>
      <c r="AN607" s="17">
        <v>5.4470396262503898E-2</v>
      </c>
      <c r="AO607" s="17"/>
      <c r="AP607" s="17">
        <v>6.1835050120531102E-2</v>
      </c>
      <c r="AQ607" s="17">
        <v>5.3913803759154999E-2</v>
      </c>
      <c r="AR607" s="17">
        <v>5.5502221485990197E-2</v>
      </c>
      <c r="AS607" s="17">
        <v>7.6628244169265794E-2</v>
      </c>
      <c r="AT607" s="17">
        <v>2.7633374509952201E-2</v>
      </c>
      <c r="AU607" s="17"/>
      <c r="AV607" s="17">
        <v>4.4689748633776699E-2</v>
      </c>
      <c r="AW607" s="17">
        <v>6.5257190453225103E-2</v>
      </c>
      <c r="AX607" s="17">
        <v>7.2070280775169901E-2</v>
      </c>
      <c r="AY607" s="17">
        <v>5.8967646569409303E-2</v>
      </c>
      <c r="AZ607" s="17">
        <v>8.3266519778639594E-2</v>
      </c>
    </row>
    <row r="608" spans="2:52">
      <c r="B608" t="s">
        <v>201</v>
      </c>
      <c r="C608" s="17">
        <v>6.1236263120238901E-2</v>
      </c>
      <c r="D608" s="17">
        <v>7.5721083290118299E-2</v>
      </c>
      <c r="E608" s="17">
        <v>4.6679269379073601E-2</v>
      </c>
      <c r="F608" s="17"/>
      <c r="G608" s="17">
        <v>0.11133499103166999</v>
      </c>
      <c r="H608" s="17">
        <v>0.11301360943910201</v>
      </c>
      <c r="I608" s="17">
        <v>5.7178004205375298E-2</v>
      </c>
      <c r="J608" s="17">
        <v>5.4808302165591703E-2</v>
      </c>
      <c r="K608" s="17">
        <v>3.0936755801517501E-2</v>
      </c>
      <c r="L608" s="17">
        <v>1.8425784579856299E-2</v>
      </c>
      <c r="M608" s="17"/>
      <c r="N608" s="17">
        <v>6.4784964744913395E-2</v>
      </c>
      <c r="O608" s="17">
        <v>5.05080484173593E-2</v>
      </c>
      <c r="P608" s="17">
        <v>6.5254659417649102E-2</v>
      </c>
      <c r="Q608" s="17">
        <v>6.6002511081491799E-2</v>
      </c>
      <c r="R608" s="17"/>
      <c r="S608" s="17">
        <v>0.110456357849463</v>
      </c>
      <c r="T608" s="17">
        <v>3.6954230817974498E-2</v>
      </c>
      <c r="U608" s="17">
        <v>8.7863883298434906E-2</v>
      </c>
      <c r="V608" s="17">
        <v>4.9669554752810201E-2</v>
      </c>
      <c r="W608" s="17">
        <v>6.3326718148437502E-2</v>
      </c>
      <c r="X608" s="17">
        <v>7.4209396905704994E-2</v>
      </c>
      <c r="Y608" s="17">
        <v>4.6104404239159298E-2</v>
      </c>
      <c r="Z608" s="17">
        <v>2.9185198143706299E-2</v>
      </c>
      <c r="AA608" s="17">
        <v>4.3160895883129803E-2</v>
      </c>
      <c r="AB608" s="17">
        <v>7.4594908632302198E-2</v>
      </c>
      <c r="AC608" s="17">
        <v>2.6598004016116901E-2</v>
      </c>
      <c r="AD608" s="17">
        <v>4.0361960038753801E-2</v>
      </c>
      <c r="AE608" s="17"/>
      <c r="AF608" s="17">
        <v>5.7058994025321802E-2</v>
      </c>
      <c r="AG608" s="17">
        <v>5.8788590961193599E-2</v>
      </c>
      <c r="AH608" s="17">
        <v>6.0707485233593497E-2</v>
      </c>
      <c r="AI608" s="17"/>
      <c r="AJ608" s="17">
        <v>4.13679600218693E-2</v>
      </c>
      <c r="AK608" s="17">
        <v>8.9946080437104406E-2</v>
      </c>
      <c r="AL608" s="17">
        <v>4.0883604188979003E-2</v>
      </c>
      <c r="AM608" s="17">
        <v>0.167258082341015</v>
      </c>
      <c r="AN608" s="17">
        <v>4.3302516971143602E-2</v>
      </c>
      <c r="AO608" s="17"/>
      <c r="AP608" s="17">
        <v>4.6192992005863402E-2</v>
      </c>
      <c r="AQ608" s="17">
        <v>6.6445909859409805E-2</v>
      </c>
      <c r="AR608" s="17">
        <v>3.74319412442084E-2</v>
      </c>
      <c r="AS608" s="17">
        <v>6.2841288676251494E-2</v>
      </c>
      <c r="AT608" s="17">
        <v>1.8539865896320999E-2</v>
      </c>
      <c r="AU608" s="17"/>
      <c r="AV608" s="17">
        <v>6.6589979345788003E-2</v>
      </c>
      <c r="AW608" s="17">
        <v>6.68030792511492E-2</v>
      </c>
      <c r="AX608" s="17">
        <v>5.8328289715541798E-2</v>
      </c>
      <c r="AY608" s="17">
        <v>7.0062397315472397E-2</v>
      </c>
      <c r="AZ608" s="17">
        <v>4.0528536161735199E-2</v>
      </c>
    </row>
    <row r="609" spans="2:52">
      <c r="B609" t="s">
        <v>202</v>
      </c>
      <c r="C609" s="17">
        <v>4.6401756072960598E-2</v>
      </c>
      <c r="D609" s="17">
        <v>6.5223585333796394E-2</v>
      </c>
      <c r="E609" s="17">
        <v>2.72445316451508E-2</v>
      </c>
      <c r="F609" s="17"/>
      <c r="G609" s="17">
        <v>6.4154493376336802E-2</v>
      </c>
      <c r="H609" s="17">
        <v>6.1510777595219703E-2</v>
      </c>
      <c r="I609" s="17">
        <v>5.9813126298256698E-2</v>
      </c>
      <c r="J609" s="17">
        <v>4.9506377391591701E-2</v>
      </c>
      <c r="K609" s="17">
        <v>2.4466919038178499E-2</v>
      </c>
      <c r="L609" s="17">
        <v>2.58848764536182E-2</v>
      </c>
      <c r="M609" s="17"/>
      <c r="N609" s="17">
        <v>4.1859607805522697E-2</v>
      </c>
      <c r="O609" s="17">
        <v>4.5144518028974998E-2</v>
      </c>
      <c r="P609" s="17">
        <v>7.4628017209976999E-2</v>
      </c>
      <c r="Q609" s="17">
        <v>2.8018400760729499E-2</v>
      </c>
      <c r="R609" s="17"/>
      <c r="S609" s="17">
        <v>6.5365500290578804E-2</v>
      </c>
      <c r="T609" s="17">
        <v>4.1109297199523401E-2</v>
      </c>
      <c r="U609" s="17">
        <v>2.2689054947236401E-2</v>
      </c>
      <c r="V609" s="17">
        <v>6.7808990430875599E-2</v>
      </c>
      <c r="W609" s="17">
        <v>4.7871659275429398E-2</v>
      </c>
      <c r="X609" s="17">
        <v>8.4428906715681803E-2</v>
      </c>
      <c r="Y609" s="17">
        <v>3.6318283513833101E-2</v>
      </c>
      <c r="Z609" s="17">
        <v>5.4527407514585201E-2</v>
      </c>
      <c r="AA609" s="17">
        <v>1.8611403465554299E-2</v>
      </c>
      <c r="AB609" s="17">
        <v>5.2229399161939097E-2</v>
      </c>
      <c r="AC609" s="17">
        <v>1.35711734404356E-2</v>
      </c>
      <c r="AD609" s="17">
        <v>3.1172367512440801E-2</v>
      </c>
      <c r="AE609" s="17"/>
      <c r="AF609" s="17">
        <v>4.15740910455017E-2</v>
      </c>
      <c r="AG609" s="17">
        <v>5.2062389416152502E-2</v>
      </c>
      <c r="AH609" s="17">
        <v>5.9792743304400001E-2</v>
      </c>
      <c r="AI609" s="17"/>
      <c r="AJ609" s="17">
        <v>4.8862712183027797E-2</v>
      </c>
      <c r="AK609" s="17">
        <v>4.47731150277021E-2</v>
      </c>
      <c r="AL609" s="17">
        <v>5.0027885280531599E-2</v>
      </c>
      <c r="AM609" s="17">
        <v>0.12124339460431401</v>
      </c>
      <c r="AN609" s="17">
        <v>4.5243215348321701E-2</v>
      </c>
      <c r="AO609" s="17"/>
      <c r="AP609" s="17">
        <v>5.5882661228243702E-2</v>
      </c>
      <c r="AQ609" s="17">
        <v>3.27145057019224E-2</v>
      </c>
      <c r="AR609" s="17">
        <v>5.08100683849819E-2</v>
      </c>
      <c r="AS609" s="17">
        <v>6.0510850160125501E-2</v>
      </c>
      <c r="AT609" s="17">
        <v>1.5657074572828399E-2</v>
      </c>
      <c r="AU609" s="17"/>
      <c r="AV609" s="17">
        <v>4.4595378254483398E-2</v>
      </c>
      <c r="AW609" s="17">
        <v>5.7966716270493303E-2</v>
      </c>
      <c r="AX609" s="17">
        <v>3.3942627986725801E-2</v>
      </c>
      <c r="AY609" s="17">
        <v>4.3392379167431099E-2</v>
      </c>
      <c r="AZ609" s="17">
        <v>4.0336560864518797E-2</v>
      </c>
    </row>
    <row r="610" spans="2:52">
      <c r="B610" t="s">
        <v>85</v>
      </c>
      <c r="C610" s="17">
        <v>4.7895577940352603E-2</v>
      </c>
      <c r="D610" s="17">
        <v>4.3258583056805397E-2</v>
      </c>
      <c r="E610" s="17">
        <v>5.1469152565335997E-2</v>
      </c>
      <c r="F610" s="17"/>
      <c r="G610" s="17">
        <v>3.9525959673587997E-2</v>
      </c>
      <c r="H610" s="17">
        <v>2.2894490253214599E-2</v>
      </c>
      <c r="I610" s="17">
        <v>6.9295463964508905E-2</v>
      </c>
      <c r="J610" s="17">
        <v>5.2986912330335298E-2</v>
      </c>
      <c r="K610" s="17">
        <v>5.1937296322050998E-2</v>
      </c>
      <c r="L610" s="17">
        <v>4.9268574667279103E-2</v>
      </c>
      <c r="M610" s="17"/>
      <c r="N610" s="17">
        <v>3.4801416422931802E-2</v>
      </c>
      <c r="O610" s="17">
        <v>4.1330091451357201E-2</v>
      </c>
      <c r="P610" s="17">
        <v>5.5386071683544098E-2</v>
      </c>
      <c r="Q610" s="17">
        <v>5.8192121030503301E-2</v>
      </c>
      <c r="R610" s="17"/>
      <c r="S610" s="17">
        <v>6.4745699303100604E-2</v>
      </c>
      <c r="T610" s="17">
        <v>5.2463905701488497E-2</v>
      </c>
      <c r="U610" s="17">
        <v>5.8238900593104201E-2</v>
      </c>
      <c r="V610" s="17">
        <v>4.4756672970171503E-2</v>
      </c>
      <c r="W610" s="17">
        <v>4.9778930441223397E-2</v>
      </c>
      <c r="X610" s="17">
        <v>6.2714779610411095E-2</v>
      </c>
      <c r="Y610" s="17">
        <v>8.1099065348141194E-2</v>
      </c>
      <c r="Z610" s="17">
        <v>8.9661567142751697E-2</v>
      </c>
      <c r="AA610" s="17">
        <v>1.8095667812379701E-2</v>
      </c>
      <c r="AB610" s="17">
        <v>9.4217259725364304E-3</v>
      </c>
      <c r="AC610" s="17">
        <v>3.0434667229184399E-2</v>
      </c>
      <c r="AD610" s="17">
        <v>0</v>
      </c>
      <c r="AE610" s="17"/>
      <c r="AF610" s="17">
        <v>5.78336934865019E-2</v>
      </c>
      <c r="AG610" s="17">
        <v>2.6076331336405901E-2</v>
      </c>
      <c r="AH610" s="17">
        <v>9.1736541559259699E-2</v>
      </c>
      <c r="AI610" s="17"/>
      <c r="AJ610" s="17">
        <v>4.3895490959539103E-2</v>
      </c>
      <c r="AK610" s="17">
        <v>4.5235226794151602E-2</v>
      </c>
      <c r="AL610" s="17">
        <v>3.4025162523537003E-2</v>
      </c>
      <c r="AM610" s="17">
        <v>0</v>
      </c>
      <c r="AN610" s="17">
        <v>8.7227270995606093E-2</v>
      </c>
      <c r="AO610" s="17"/>
      <c r="AP610" s="17">
        <v>1.86757764125252E-2</v>
      </c>
      <c r="AQ610" s="17">
        <v>4.3714130687253099E-2</v>
      </c>
      <c r="AR610" s="17">
        <v>2.23221158363252E-2</v>
      </c>
      <c r="AS610" s="17">
        <v>4.5043514498491498E-2</v>
      </c>
      <c r="AT610" s="17">
        <v>8.5091507655194396E-2</v>
      </c>
      <c r="AU610" s="17"/>
      <c r="AV610" s="17">
        <v>7.5642462438258798E-2</v>
      </c>
      <c r="AW610" s="17">
        <v>2.7129099803280099E-2</v>
      </c>
      <c r="AX610" s="17">
        <v>4.26682637795881E-2</v>
      </c>
      <c r="AY610" s="17">
        <v>2.7776698785831899E-2</v>
      </c>
      <c r="AZ610" s="17">
        <v>0</v>
      </c>
    </row>
    <row r="611" spans="2:52">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2:52">
      <c r="B612" s="6" t="s">
        <v>205</v>
      </c>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2:52">
      <c r="B613" s="24" t="s">
        <v>16</v>
      </c>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2:52">
      <c r="B614" t="s">
        <v>194</v>
      </c>
      <c r="C614" s="17">
        <v>0.44729955341434302</v>
      </c>
      <c r="D614" s="17">
        <v>0.51724908637766798</v>
      </c>
      <c r="E614" s="17">
        <v>0.38122769001177398</v>
      </c>
      <c r="F614" s="17"/>
      <c r="G614" s="17">
        <v>0.40209486666438299</v>
      </c>
      <c r="H614" s="17">
        <v>0.48321126616682702</v>
      </c>
      <c r="I614" s="17">
        <v>0.46377530776342002</v>
      </c>
      <c r="J614" s="17">
        <v>0.45030461808778299</v>
      </c>
      <c r="K614" s="17">
        <v>0.44965873246990601</v>
      </c>
      <c r="L614" s="17">
        <v>0.42687888867325102</v>
      </c>
      <c r="M614" s="17"/>
      <c r="N614" s="17">
        <v>0.52928323685697798</v>
      </c>
      <c r="O614" s="17">
        <v>0.45654177377637201</v>
      </c>
      <c r="P614" s="17">
        <v>0.41070050793158702</v>
      </c>
      <c r="Q614" s="17">
        <v>0.37728772528305998</v>
      </c>
      <c r="R614" s="17"/>
      <c r="S614" s="17">
        <v>0.42098749922323703</v>
      </c>
      <c r="T614" s="17">
        <v>0.46434463281184701</v>
      </c>
      <c r="U614" s="17">
        <v>0.55771396625785796</v>
      </c>
      <c r="V614" s="17">
        <v>0.464951717941613</v>
      </c>
      <c r="W614" s="17">
        <v>0.42742730924486999</v>
      </c>
      <c r="X614" s="17">
        <v>0.50778869575696595</v>
      </c>
      <c r="Y614" s="17">
        <v>0.385557589576841</v>
      </c>
      <c r="Z614" s="17">
        <v>0.39697288086659799</v>
      </c>
      <c r="AA614" s="17">
        <v>0.38830751499291799</v>
      </c>
      <c r="AB614" s="17">
        <v>0.44080332673187</v>
      </c>
      <c r="AC614" s="17">
        <v>0.42402737876619201</v>
      </c>
      <c r="AD614" s="17">
        <v>0.46784182111782102</v>
      </c>
      <c r="AE614" s="17"/>
      <c r="AF614" s="17">
        <v>0.402374096292549</v>
      </c>
      <c r="AG614" s="17">
        <v>0.50392394477971003</v>
      </c>
      <c r="AH614" s="17">
        <v>0.39137194041626</v>
      </c>
      <c r="AI614" s="17"/>
      <c r="AJ614" s="17">
        <v>0.478862378320626</v>
      </c>
      <c r="AK614" s="17">
        <v>0.48827485230114398</v>
      </c>
      <c r="AL614" s="17">
        <v>0.49448282118481202</v>
      </c>
      <c r="AM614" s="17">
        <v>0.17999033452986901</v>
      </c>
      <c r="AN614" s="17">
        <v>0.34694644379779599</v>
      </c>
      <c r="AO614" s="17"/>
      <c r="AP614" s="17">
        <v>0.54117142624785597</v>
      </c>
      <c r="AQ614" s="17">
        <v>0.48859161751775099</v>
      </c>
      <c r="AR614" s="17">
        <v>0.464958090869871</v>
      </c>
      <c r="AS614" s="17">
        <v>0.36206972248811697</v>
      </c>
      <c r="AT614" s="17">
        <v>0.31419034644505001</v>
      </c>
      <c r="AU614" s="17"/>
      <c r="AV614" s="17">
        <v>0.35268179609671602</v>
      </c>
      <c r="AW614" s="17">
        <v>0.41669675903957099</v>
      </c>
      <c r="AX614" s="17">
        <v>0.47617117200668502</v>
      </c>
      <c r="AY614" s="17">
        <v>0.61025000111431005</v>
      </c>
      <c r="AZ614" s="17">
        <v>0.56530641077688104</v>
      </c>
    </row>
    <row r="615" spans="2:52">
      <c r="B615" t="s">
        <v>195</v>
      </c>
      <c r="C615" s="17">
        <v>0.44630659941732598</v>
      </c>
      <c r="D615" s="17">
        <v>0.50678844148372604</v>
      </c>
      <c r="E615" s="17">
        <v>0.38778367321552099</v>
      </c>
      <c r="F615" s="17"/>
      <c r="G615" s="17">
        <v>0.39448859620384502</v>
      </c>
      <c r="H615" s="17">
        <v>0.49075891730040799</v>
      </c>
      <c r="I615" s="17">
        <v>0.42473352551475402</v>
      </c>
      <c r="J615" s="17">
        <v>0.47666608413321598</v>
      </c>
      <c r="K615" s="17">
        <v>0.43704917682378902</v>
      </c>
      <c r="L615" s="17">
        <v>0.440872350326031</v>
      </c>
      <c r="M615" s="17"/>
      <c r="N615" s="17">
        <v>0.52844593069081602</v>
      </c>
      <c r="O615" s="17">
        <v>0.479617864415879</v>
      </c>
      <c r="P615" s="17">
        <v>0.42216892121022298</v>
      </c>
      <c r="Q615" s="17">
        <v>0.34399746104367201</v>
      </c>
      <c r="R615" s="17"/>
      <c r="S615" s="17">
        <v>0.44851355179116398</v>
      </c>
      <c r="T615" s="17">
        <v>0.47099225742287698</v>
      </c>
      <c r="U615" s="17">
        <v>0.46994917503168998</v>
      </c>
      <c r="V615" s="17">
        <v>0.47306509089873</v>
      </c>
      <c r="W615" s="17">
        <v>0.49778553714978802</v>
      </c>
      <c r="X615" s="17">
        <v>0.48893003835842103</v>
      </c>
      <c r="Y615" s="17">
        <v>0.36159917862908802</v>
      </c>
      <c r="Z615" s="17">
        <v>0.30549428139858098</v>
      </c>
      <c r="AA615" s="17">
        <v>0.411713647626684</v>
      </c>
      <c r="AB615" s="17">
        <v>0.47654303112450802</v>
      </c>
      <c r="AC615" s="17">
        <v>0.416200375007377</v>
      </c>
      <c r="AD615" s="17">
        <v>0.41217120020570502</v>
      </c>
      <c r="AE615" s="17"/>
      <c r="AF615" s="17">
        <v>0.39903788927683098</v>
      </c>
      <c r="AG615" s="17">
        <v>0.529026744489689</v>
      </c>
      <c r="AH615" s="17">
        <v>0.32199735778414601</v>
      </c>
      <c r="AI615" s="17"/>
      <c r="AJ615" s="17">
        <v>0.49103430618340799</v>
      </c>
      <c r="AK615" s="17">
        <v>0.48073158517855102</v>
      </c>
      <c r="AL615" s="17">
        <v>0.48575411711458899</v>
      </c>
      <c r="AM615" s="17">
        <v>0.27793654083870201</v>
      </c>
      <c r="AN615" s="17">
        <v>0.29052638888860999</v>
      </c>
      <c r="AO615" s="17"/>
      <c r="AP615" s="17">
        <v>0.55647876571963195</v>
      </c>
      <c r="AQ615" s="17">
        <v>0.48089460746239798</v>
      </c>
      <c r="AR615" s="17">
        <v>0.44546626513205401</v>
      </c>
      <c r="AS615" s="17">
        <v>0.36244206699119502</v>
      </c>
      <c r="AT615" s="17">
        <v>0.37492477005289998</v>
      </c>
      <c r="AU615" s="17"/>
      <c r="AV615" s="17">
        <v>0.36525137838919602</v>
      </c>
      <c r="AW615" s="17">
        <v>0.43093236687372599</v>
      </c>
      <c r="AX615" s="17">
        <v>0.49273543032321099</v>
      </c>
      <c r="AY615" s="17">
        <v>0.55173637550601295</v>
      </c>
      <c r="AZ615" s="17">
        <v>0.53286570988882098</v>
      </c>
    </row>
    <row r="616" spans="2:52">
      <c r="B616" t="s">
        <v>196</v>
      </c>
      <c r="C616" s="17">
        <v>0.29549238969490099</v>
      </c>
      <c r="D616" s="17">
        <v>0.35618094157826502</v>
      </c>
      <c r="E616" s="17">
        <v>0.23860856244401199</v>
      </c>
      <c r="F616" s="17"/>
      <c r="G616" s="17">
        <v>0.23089612777315899</v>
      </c>
      <c r="H616" s="17">
        <v>0.28860226793317101</v>
      </c>
      <c r="I616" s="17">
        <v>0.31271346100263098</v>
      </c>
      <c r="J616" s="17">
        <v>0.277558891875056</v>
      </c>
      <c r="K616" s="17">
        <v>0.33000955660919001</v>
      </c>
      <c r="L616" s="17">
        <v>0.31820769641407098</v>
      </c>
      <c r="M616" s="17"/>
      <c r="N616" s="17">
        <v>0.35822239110555998</v>
      </c>
      <c r="O616" s="17">
        <v>0.274085401068559</v>
      </c>
      <c r="P616" s="17">
        <v>0.29881236656002702</v>
      </c>
      <c r="Q616" s="17">
        <v>0.24467786961930399</v>
      </c>
      <c r="R616" s="17"/>
      <c r="S616" s="17">
        <v>0.27306882891279</v>
      </c>
      <c r="T616" s="17">
        <v>0.284330705831213</v>
      </c>
      <c r="U616" s="17">
        <v>0.29985949234371601</v>
      </c>
      <c r="V616" s="17">
        <v>0.302146809491113</v>
      </c>
      <c r="W616" s="17">
        <v>0.34079214940177899</v>
      </c>
      <c r="X616" s="17">
        <v>0.37297504084319599</v>
      </c>
      <c r="Y616" s="17">
        <v>0.20530456345447501</v>
      </c>
      <c r="Z616" s="17">
        <v>0.29135899462836801</v>
      </c>
      <c r="AA616" s="17">
        <v>0.30532619982376602</v>
      </c>
      <c r="AB616" s="17">
        <v>0.31115721431044602</v>
      </c>
      <c r="AC616" s="17">
        <v>0.27013848273429197</v>
      </c>
      <c r="AD616" s="17">
        <v>0.28961416130010897</v>
      </c>
      <c r="AE616" s="17"/>
      <c r="AF616" s="17">
        <v>0.25897691210998403</v>
      </c>
      <c r="AG616" s="17">
        <v>0.35394673588504399</v>
      </c>
      <c r="AH616" s="17">
        <v>0.24601627187418401</v>
      </c>
      <c r="AI616" s="17"/>
      <c r="AJ616" s="17">
        <v>0.31945697039142101</v>
      </c>
      <c r="AK616" s="17">
        <v>0.293211155118075</v>
      </c>
      <c r="AL616" s="17">
        <v>0.35960665147915999</v>
      </c>
      <c r="AM616" s="17">
        <v>0.201753628949985</v>
      </c>
      <c r="AN616" s="17">
        <v>0.23753119110444099</v>
      </c>
      <c r="AO616" s="17"/>
      <c r="AP616" s="17">
        <v>0.385845050776152</v>
      </c>
      <c r="AQ616" s="17">
        <v>0.31590525371743799</v>
      </c>
      <c r="AR616" s="17">
        <v>0.34199518621685399</v>
      </c>
      <c r="AS616" s="17">
        <v>0.27039754602786498</v>
      </c>
      <c r="AT616" s="17">
        <v>0.19076778543879599</v>
      </c>
      <c r="AU616" s="17"/>
      <c r="AV616" s="17">
        <v>0.22858041751150199</v>
      </c>
      <c r="AW616" s="17">
        <v>0.24862217208246401</v>
      </c>
      <c r="AX616" s="17">
        <v>0.35992427166843899</v>
      </c>
      <c r="AY616" s="17">
        <v>0.364025947186365</v>
      </c>
      <c r="AZ616" s="17">
        <v>0.33253568671538702</v>
      </c>
    </row>
    <row r="617" spans="2:52">
      <c r="B617" t="s">
        <v>107</v>
      </c>
      <c r="C617" s="17">
        <v>0.22266522088862301</v>
      </c>
      <c r="D617" s="17">
        <v>0.15637199218862999</v>
      </c>
      <c r="E617" s="17">
        <v>0.28486530902472601</v>
      </c>
      <c r="F617" s="17"/>
      <c r="G617" s="17">
        <v>0.13958397674036299</v>
      </c>
      <c r="H617" s="17">
        <v>0.16255246586008501</v>
      </c>
      <c r="I617" s="17">
        <v>0.20841155767029201</v>
      </c>
      <c r="J617" s="17">
        <v>0.27447370839627799</v>
      </c>
      <c r="K617" s="17">
        <v>0.257371912425994</v>
      </c>
      <c r="L617" s="17">
        <v>0.27507962369640099</v>
      </c>
      <c r="M617" s="17"/>
      <c r="N617" s="17">
        <v>0.16957404468898701</v>
      </c>
      <c r="O617" s="17">
        <v>0.23980058456813999</v>
      </c>
      <c r="P617" s="17">
        <v>0.193055636511891</v>
      </c>
      <c r="Q617" s="17">
        <v>0.29466841948032502</v>
      </c>
      <c r="R617" s="17"/>
      <c r="S617" s="17">
        <v>0.17954396419032501</v>
      </c>
      <c r="T617" s="17">
        <v>0.232399387187229</v>
      </c>
      <c r="U617" s="17">
        <v>0.16130909699221199</v>
      </c>
      <c r="V617" s="17">
        <v>0.24824796951777001</v>
      </c>
      <c r="W617" s="17">
        <v>0.25704940064500797</v>
      </c>
      <c r="X617" s="17">
        <v>0.126428884070065</v>
      </c>
      <c r="Y617" s="17">
        <v>0.29178126686738998</v>
      </c>
      <c r="Z617" s="17">
        <v>0.322445265840484</v>
      </c>
      <c r="AA617" s="17">
        <v>0.22752080356253401</v>
      </c>
      <c r="AB617" s="17">
        <v>0.20718625880459099</v>
      </c>
      <c r="AC617" s="17">
        <v>0.23701194485924401</v>
      </c>
      <c r="AD617" s="17">
        <v>0.31696627123322002</v>
      </c>
      <c r="AE617" s="17"/>
      <c r="AF617" s="17">
        <v>0.26952694444303799</v>
      </c>
      <c r="AG617" s="17">
        <v>0.15517018724626899</v>
      </c>
      <c r="AH617" s="17">
        <v>0.309259810588419</v>
      </c>
      <c r="AI617" s="17"/>
      <c r="AJ617" s="17">
        <v>0.19990458277509901</v>
      </c>
      <c r="AK617" s="17">
        <v>0.16777821848944199</v>
      </c>
      <c r="AL617" s="17">
        <v>0.228593425019635</v>
      </c>
      <c r="AM617" s="17">
        <v>0.37247219862109998</v>
      </c>
      <c r="AN617" s="17">
        <v>0.33558253581872699</v>
      </c>
      <c r="AO617" s="17"/>
      <c r="AP617" s="17">
        <v>0.137699811858499</v>
      </c>
      <c r="AQ617" s="17">
        <v>0.17362240376157501</v>
      </c>
      <c r="AR617" s="17">
        <v>0.216358070234452</v>
      </c>
      <c r="AS617" s="17">
        <v>0.24674007900269501</v>
      </c>
      <c r="AT617" s="17">
        <v>0.39073920606444101</v>
      </c>
      <c r="AU617" s="17"/>
      <c r="AV617" s="17">
        <v>0.28396501501997601</v>
      </c>
      <c r="AW617" s="17">
        <v>0.25225975639021297</v>
      </c>
      <c r="AX617" s="17">
        <v>0.17601406055750701</v>
      </c>
      <c r="AY617" s="17">
        <v>0.13036461064551</v>
      </c>
      <c r="AZ617" s="17">
        <v>6.8026123301315494E-2</v>
      </c>
    </row>
    <row r="618" spans="2:52">
      <c r="B618" t="s">
        <v>197</v>
      </c>
      <c r="C618" s="17">
        <v>0.14959857476188501</v>
      </c>
      <c r="D618" s="17">
        <v>0.16042726595968099</v>
      </c>
      <c r="E618" s="17">
        <v>0.14020955628668599</v>
      </c>
      <c r="F618" s="17"/>
      <c r="G618" s="17">
        <v>0.20156239240104201</v>
      </c>
      <c r="H618" s="17">
        <v>0.175234448394193</v>
      </c>
      <c r="I618" s="17">
        <v>0.14124983458882301</v>
      </c>
      <c r="J618" s="17">
        <v>0.12903410181042699</v>
      </c>
      <c r="K618" s="17">
        <v>0.14465720949953501</v>
      </c>
      <c r="L618" s="17">
        <v>0.12131403468503001</v>
      </c>
      <c r="M618" s="17"/>
      <c r="N618" s="17">
        <v>0.14315111445828499</v>
      </c>
      <c r="O618" s="17">
        <v>9.67903422709495E-2</v>
      </c>
      <c r="P618" s="17">
        <v>0.17820488087106701</v>
      </c>
      <c r="Q618" s="17">
        <v>0.17947391848626401</v>
      </c>
      <c r="R618" s="17"/>
      <c r="S618" s="17">
        <v>0.19161709414227601</v>
      </c>
      <c r="T618" s="17">
        <v>0.103993736286436</v>
      </c>
      <c r="U618" s="17">
        <v>0.15949521554020299</v>
      </c>
      <c r="V618" s="17">
        <v>0.185017506566513</v>
      </c>
      <c r="W618" s="17">
        <v>8.2233711301939696E-2</v>
      </c>
      <c r="X618" s="17">
        <v>0.22452454625024701</v>
      </c>
      <c r="Y618" s="17">
        <v>0.11373179880576401</v>
      </c>
      <c r="Z618" s="17">
        <v>0.192201512919421</v>
      </c>
      <c r="AA618" s="17">
        <v>9.5301204845575194E-2</v>
      </c>
      <c r="AB618" s="17">
        <v>0.104497249566724</v>
      </c>
      <c r="AC618" s="17">
        <v>0.225568217620289</v>
      </c>
      <c r="AD618" s="17">
        <v>0.19957818168662</v>
      </c>
      <c r="AE618" s="17"/>
      <c r="AF618" s="17">
        <v>0.121288118180329</v>
      </c>
      <c r="AG618" s="17">
        <v>0.16244943611705201</v>
      </c>
      <c r="AH618" s="17">
        <v>0.14630821283036799</v>
      </c>
      <c r="AI618" s="17"/>
      <c r="AJ618" s="17">
        <v>0.11369299630290799</v>
      </c>
      <c r="AK618" s="17">
        <v>0.17049888457639001</v>
      </c>
      <c r="AL618" s="17">
        <v>0.131547982968092</v>
      </c>
      <c r="AM618" s="17">
        <v>9.6755844430075205E-2</v>
      </c>
      <c r="AN618" s="17">
        <v>0.166158978307338</v>
      </c>
      <c r="AO618" s="17"/>
      <c r="AP618" s="17">
        <v>0.12970826550438</v>
      </c>
      <c r="AQ618" s="17">
        <v>0.17228223750421801</v>
      </c>
      <c r="AR618" s="17">
        <v>0.139362970903186</v>
      </c>
      <c r="AS618" s="17">
        <v>0.14134610654654001</v>
      </c>
      <c r="AT618" s="17">
        <v>0.141427184038181</v>
      </c>
      <c r="AU618" s="17"/>
      <c r="AV618" s="17">
        <v>0.131740105671528</v>
      </c>
      <c r="AW618" s="17">
        <v>0.14923250188505799</v>
      </c>
      <c r="AX618" s="17">
        <v>0.14672724419866501</v>
      </c>
      <c r="AY618" s="17">
        <v>0.16709410823126</v>
      </c>
      <c r="AZ618" s="17">
        <v>0.110583707458485</v>
      </c>
    </row>
    <row r="619" spans="2:52">
      <c r="B619" t="s">
        <v>198</v>
      </c>
      <c r="C619" s="17">
        <v>0.137254377144199</v>
      </c>
      <c r="D619" s="17">
        <v>0.149058995101013</v>
      </c>
      <c r="E619" s="17">
        <v>0.12687893602806899</v>
      </c>
      <c r="F619" s="17"/>
      <c r="G619" s="17">
        <v>0.181294800652958</v>
      </c>
      <c r="H619" s="17">
        <v>0.121144225204305</v>
      </c>
      <c r="I619" s="17">
        <v>0.14946119127424501</v>
      </c>
      <c r="J619" s="17">
        <v>0.13442216738558199</v>
      </c>
      <c r="K619" s="17">
        <v>0.143171093531095</v>
      </c>
      <c r="L619" s="17">
        <v>0.111962002937695</v>
      </c>
      <c r="M619" s="17"/>
      <c r="N619" s="17">
        <v>0.132240034419674</v>
      </c>
      <c r="O619" s="17">
        <v>0.13667504717770801</v>
      </c>
      <c r="P619" s="17">
        <v>0.149591876174822</v>
      </c>
      <c r="Q619" s="17">
        <v>0.13149215995660499</v>
      </c>
      <c r="R619" s="17"/>
      <c r="S619" s="17">
        <v>0.137209834486864</v>
      </c>
      <c r="T619" s="17">
        <v>9.4443070644359001E-2</v>
      </c>
      <c r="U619" s="17">
        <v>0.12390758644898001</v>
      </c>
      <c r="V619" s="17">
        <v>0.137501739647407</v>
      </c>
      <c r="W619" s="17">
        <v>0.121104444265316</v>
      </c>
      <c r="X619" s="17">
        <v>0.156239185469282</v>
      </c>
      <c r="Y619" s="17">
        <v>0.124846855210914</v>
      </c>
      <c r="Z619" s="17">
        <v>0.18347910064442199</v>
      </c>
      <c r="AA619" s="17">
        <v>0.14324430500063901</v>
      </c>
      <c r="AB619" s="17">
        <v>0.182226053703921</v>
      </c>
      <c r="AC619" s="17">
        <v>0.16895956809399501</v>
      </c>
      <c r="AD619" s="17">
        <v>0.12856458019979999</v>
      </c>
      <c r="AE619" s="17"/>
      <c r="AF619" s="17">
        <v>0.13045700723870701</v>
      </c>
      <c r="AG619" s="17">
        <v>0.150182257683875</v>
      </c>
      <c r="AH619" s="17">
        <v>0.13036115959649999</v>
      </c>
      <c r="AI619" s="17"/>
      <c r="AJ619" s="17">
        <v>0.111254565249621</v>
      </c>
      <c r="AK619" s="17">
        <v>0.170354928383362</v>
      </c>
      <c r="AL619" s="17">
        <v>0.12890638825592399</v>
      </c>
      <c r="AM619" s="17">
        <v>0.26003792621245198</v>
      </c>
      <c r="AN619" s="17">
        <v>0.12825766851731499</v>
      </c>
      <c r="AO619" s="17"/>
      <c r="AP619" s="17">
        <v>0.103055980641962</v>
      </c>
      <c r="AQ619" s="17">
        <v>0.151470369548312</v>
      </c>
      <c r="AR619" s="17">
        <v>0.15617323128305499</v>
      </c>
      <c r="AS619" s="17">
        <v>0.16398059755160099</v>
      </c>
      <c r="AT619" s="17">
        <v>7.9664114465057195E-2</v>
      </c>
      <c r="AU619" s="17"/>
      <c r="AV619" s="17">
        <v>0.12831982997959601</v>
      </c>
      <c r="AW619" s="17">
        <v>0.14126527886298501</v>
      </c>
      <c r="AX619" s="17">
        <v>0.13880752585856501</v>
      </c>
      <c r="AY619" s="17">
        <v>0.16089390249146801</v>
      </c>
      <c r="AZ619" s="17">
        <v>0.133427588803057</v>
      </c>
    </row>
    <row r="620" spans="2:52">
      <c r="B620" t="s">
        <v>199</v>
      </c>
      <c r="C620" s="17">
        <v>8.9010264045856394E-2</v>
      </c>
      <c r="D620" s="17">
        <v>0.10988554367197501</v>
      </c>
      <c r="E620" s="17">
        <v>6.85397520042587E-2</v>
      </c>
      <c r="F620" s="17"/>
      <c r="G620" s="17">
        <v>0.15418093969739299</v>
      </c>
      <c r="H620" s="17">
        <v>0.11553752965190001</v>
      </c>
      <c r="I620" s="17">
        <v>0.101603914470354</v>
      </c>
      <c r="J620" s="17">
        <v>7.7311866724982803E-2</v>
      </c>
      <c r="K620" s="17">
        <v>6.2338357875264802E-2</v>
      </c>
      <c r="L620" s="17">
        <v>4.1878134154478303E-2</v>
      </c>
      <c r="M620" s="17"/>
      <c r="N620" s="17">
        <v>9.6691956441107701E-2</v>
      </c>
      <c r="O620" s="17">
        <v>8.1515904320014404E-2</v>
      </c>
      <c r="P620" s="17">
        <v>9.4963890213393298E-2</v>
      </c>
      <c r="Q620" s="17">
        <v>8.3731400359160602E-2</v>
      </c>
      <c r="R620" s="17"/>
      <c r="S620" s="17">
        <v>0.12372762496242699</v>
      </c>
      <c r="T620" s="17">
        <v>6.11375944860158E-2</v>
      </c>
      <c r="U620" s="17">
        <v>5.9573779709334002E-2</v>
      </c>
      <c r="V620" s="17">
        <v>7.3427885958725903E-2</v>
      </c>
      <c r="W620" s="17">
        <v>5.8829808270778702E-2</v>
      </c>
      <c r="X620" s="17">
        <v>0.133944700174916</v>
      </c>
      <c r="Y620" s="17">
        <v>5.0532704061603997E-2</v>
      </c>
      <c r="Z620" s="17">
        <v>0.118758933687549</v>
      </c>
      <c r="AA620" s="17">
        <v>8.3425303701502806E-2</v>
      </c>
      <c r="AB620" s="17">
        <v>0.108851029337117</v>
      </c>
      <c r="AC620" s="17">
        <v>0.101809081208299</v>
      </c>
      <c r="AD620" s="17">
        <v>0.13141022822884199</v>
      </c>
      <c r="AE620" s="17"/>
      <c r="AF620" s="17">
        <v>6.6628883504955799E-2</v>
      </c>
      <c r="AG620" s="17">
        <v>0.10186708409174</v>
      </c>
      <c r="AH620" s="17">
        <v>8.2272391588468205E-2</v>
      </c>
      <c r="AI620" s="17"/>
      <c r="AJ620" s="17">
        <v>9.4063277632894002E-2</v>
      </c>
      <c r="AK620" s="17">
        <v>9.3120592843418504E-2</v>
      </c>
      <c r="AL620" s="17">
        <v>0.10355950446282</v>
      </c>
      <c r="AM620" s="17">
        <v>5.2534759421713997E-2</v>
      </c>
      <c r="AN620" s="17">
        <v>6.3863568024282794E-2</v>
      </c>
      <c r="AO620" s="17"/>
      <c r="AP620" s="17">
        <v>9.5219944952183402E-2</v>
      </c>
      <c r="AQ620" s="17">
        <v>0.10451153794696499</v>
      </c>
      <c r="AR620" s="17">
        <v>9.5265644746594699E-2</v>
      </c>
      <c r="AS620" s="17">
        <v>9.0435596603251497E-2</v>
      </c>
      <c r="AT620" s="17">
        <v>1.5924981854165798E-2</v>
      </c>
      <c r="AU620" s="17"/>
      <c r="AV620" s="17">
        <v>5.2284544977927103E-2</v>
      </c>
      <c r="AW620" s="17">
        <v>9.15041292385321E-2</v>
      </c>
      <c r="AX620" s="17">
        <v>0.121406623171044</v>
      </c>
      <c r="AY620" s="17">
        <v>9.08823378874314E-2</v>
      </c>
      <c r="AZ620" s="17">
        <v>0.19641198068385199</v>
      </c>
    </row>
    <row r="621" spans="2:52">
      <c r="B621" t="s">
        <v>200</v>
      </c>
      <c r="C621" s="17">
        <v>5.8795851533287799E-2</v>
      </c>
      <c r="D621" s="17">
        <v>6.5559159255621696E-2</v>
      </c>
      <c r="E621" s="17">
        <v>5.2743623943146203E-2</v>
      </c>
      <c r="F621" s="17"/>
      <c r="G621" s="17">
        <v>0.14044620754364401</v>
      </c>
      <c r="H621" s="17">
        <v>5.53567917428891E-2</v>
      </c>
      <c r="I621" s="17">
        <v>7.6183781691728597E-2</v>
      </c>
      <c r="J621" s="17">
        <v>3.9017376106878998E-2</v>
      </c>
      <c r="K621" s="17">
        <v>2.4061876959083E-2</v>
      </c>
      <c r="L621" s="17">
        <v>3.4761897413336199E-2</v>
      </c>
      <c r="M621" s="17"/>
      <c r="N621" s="17">
        <v>4.5085029137229497E-2</v>
      </c>
      <c r="O621" s="17">
        <v>5.94548888657737E-2</v>
      </c>
      <c r="P621" s="17">
        <v>7.6465867542262395E-2</v>
      </c>
      <c r="Q621" s="17">
        <v>5.85011493822278E-2</v>
      </c>
      <c r="R621" s="17"/>
      <c r="S621" s="17">
        <v>8.9914891726411705E-2</v>
      </c>
      <c r="T621" s="17">
        <v>3.3564652341559302E-2</v>
      </c>
      <c r="U621" s="17">
        <v>4.5108332162692201E-2</v>
      </c>
      <c r="V621" s="17">
        <v>5.6390248952004701E-2</v>
      </c>
      <c r="W621" s="17">
        <v>5.5328269256143703E-2</v>
      </c>
      <c r="X621" s="17">
        <v>7.3739527821444398E-2</v>
      </c>
      <c r="Y621" s="17">
        <v>4.9994110735225201E-2</v>
      </c>
      <c r="Z621" s="17">
        <v>4.0806961951717201E-2</v>
      </c>
      <c r="AA621" s="17">
        <v>8.7017345223313003E-2</v>
      </c>
      <c r="AB621" s="17">
        <v>8.3401123016874801E-2</v>
      </c>
      <c r="AC621" s="17">
        <v>1.73772287137994E-2</v>
      </c>
      <c r="AD621" s="17">
        <v>1.24750959894339E-2</v>
      </c>
      <c r="AE621" s="17"/>
      <c r="AF621" s="17">
        <v>4.3450584627741803E-2</v>
      </c>
      <c r="AG621" s="17">
        <v>6.6899699991035094E-2</v>
      </c>
      <c r="AH621" s="17">
        <v>3.0436568068996799E-2</v>
      </c>
      <c r="AI621" s="17"/>
      <c r="AJ621" s="17">
        <v>3.3451738004018003E-2</v>
      </c>
      <c r="AK621" s="17">
        <v>7.1458863710614107E-2</v>
      </c>
      <c r="AL621" s="17">
        <v>5.9354489249419801E-2</v>
      </c>
      <c r="AM621" s="17">
        <v>0</v>
      </c>
      <c r="AN621" s="17">
        <v>5.2934785820224102E-2</v>
      </c>
      <c r="AO621" s="17"/>
      <c r="AP621" s="17">
        <v>4.5395381651851002E-2</v>
      </c>
      <c r="AQ621" s="17">
        <v>7.2358803404531505E-2</v>
      </c>
      <c r="AR621" s="17">
        <v>8.4913101903591803E-2</v>
      </c>
      <c r="AS621" s="17">
        <v>3.9776543225129697E-2</v>
      </c>
      <c r="AT621" s="17">
        <v>5.0222756733207197E-2</v>
      </c>
      <c r="AU621" s="17"/>
      <c r="AV621" s="17">
        <v>5.7362577970088299E-2</v>
      </c>
      <c r="AW621" s="17">
        <v>6.6545405237786806E-2</v>
      </c>
      <c r="AX621" s="17">
        <v>5.4181298939339401E-2</v>
      </c>
      <c r="AY621" s="17">
        <v>8.4298238059112907E-2</v>
      </c>
      <c r="AZ621" s="17">
        <v>2.9556555666740401E-2</v>
      </c>
    </row>
    <row r="622" spans="2:52">
      <c r="B622" t="s">
        <v>202</v>
      </c>
      <c r="C622" s="17">
        <v>5.3189043515640202E-2</v>
      </c>
      <c r="D622" s="17">
        <v>6.6284158549333796E-2</v>
      </c>
      <c r="E622" s="17">
        <v>4.1141368915965801E-2</v>
      </c>
      <c r="F622" s="17"/>
      <c r="G622" s="17">
        <v>8.1455791354223095E-2</v>
      </c>
      <c r="H622" s="17">
        <v>9.0366763520249901E-2</v>
      </c>
      <c r="I622" s="17">
        <v>5.2742167734518501E-2</v>
      </c>
      <c r="J622" s="17">
        <v>3.5185443481629199E-2</v>
      </c>
      <c r="K622" s="17">
        <v>1.56439418434383E-2</v>
      </c>
      <c r="L622" s="17">
        <v>4.2595497906891197E-2</v>
      </c>
      <c r="M622" s="17"/>
      <c r="N622" s="17">
        <v>5.2923899978333903E-2</v>
      </c>
      <c r="O622" s="17">
        <v>5.0835563690275899E-2</v>
      </c>
      <c r="P622" s="17">
        <v>7.3578476312916294E-2</v>
      </c>
      <c r="Q622" s="17">
        <v>3.8337673335141098E-2</v>
      </c>
      <c r="R622" s="17"/>
      <c r="S622" s="17">
        <v>7.2300615237429505E-2</v>
      </c>
      <c r="T622" s="17">
        <v>4.47388815072602E-2</v>
      </c>
      <c r="U622" s="17">
        <v>4.3055483203321102E-2</v>
      </c>
      <c r="V622" s="17">
        <v>7.3289064117736696E-2</v>
      </c>
      <c r="W622" s="17">
        <v>6.0119929122319199E-2</v>
      </c>
      <c r="X622" s="17">
        <v>7.7749423378658894E-2</v>
      </c>
      <c r="Y622" s="17">
        <v>4.6358856618299797E-2</v>
      </c>
      <c r="Z622" s="17">
        <v>1.62415857442181E-2</v>
      </c>
      <c r="AA622" s="17">
        <v>4.53346957900378E-2</v>
      </c>
      <c r="AB622" s="17">
        <v>4.2228825794799703E-2</v>
      </c>
      <c r="AC622" s="17">
        <v>4.6676186135702999E-2</v>
      </c>
      <c r="AD622" s="17">
        <v>3.1030733920236399E-2</v>
      </c>
      <c r="AE622" s="17"/>
      <c r="AF622" s="17">
        <v>5.7737669142405301E-2</v>
      </c>
      <c r="AG622" s="17">
        <v>6.1045687712996802E-2</v>
      </c>
      <c r="AH622" s="17">
        <v>2.8388871315908101E-2</v>
      </c>
      <c r="AI622" s="17"/>
      <c r="AJ622" s="17">
        <v>6.0513327149499099E-2</v>
      </c>
      <c r="AK622" s="17">
        <v>6.9991006837076097E-2</v>
      </c>
      <c r="AL622" s="17">
        <v>4.7626373123762701E-2</v>
      </c>
      <c r="AM622" s="17">
        <v>3.0681080686685701E-2</v>
      </c>
      <c r="AN622" s="17">
        <v>1.13535867926978E-2</v>
      </c>
      <c r="AO622" s="17"/>
      <c r="AP622" s="17">
        <v>7.5630233329793503E-2</v>
      </c>
      <c r="AQ622" s="17">
        <v>5.79094166622433E-2</v>
      </c>
      <c r="AR622" s="17">
        <v>4.1336657082273499E-2</v>
      </c>
      <c r="AS622" s="17">
        <v>5.8008308720489302E-2</v>
      </c>
      <c r="AT622" s="17">
        <v>2.6221336471542001E-2</v>
      </c>
      <c r="AU622" s="17"/>
      <c r="AV622" s="17">
        <v>6.0850716852782497E-2</v>
      </c>
      <c r="AW622" s="17">
        <v>5.0129002064020302E-2</v>
      </c>
      <c r="AX622" s="17">
        <v>5.8854526938623697E-2</v>
      </c>
      <c r="AY622" s="17">
        <v>5.5055563864713802E-2</v>
      </c>
      <c r="AZ622" s="17">
        <v>0.108176769686589</v>
      </c>
    </row>
    <row r="623" spans="2:52">
      <c r="B623" t="s">
        <v>203</v>
      </c>
      <c r="C623" s="17">
        <v>4.8044599260681498E-2</v>
      </c>
      <c r="D623" s="17">
        <v>5.59511471888312E-2</v>
      </c>
      <c r="E623" s="17">
        <v>4.0856978279635602E-2</v>
      </c>
      <c r="F623" s="17"/>
      <c r="G623" s="17">
        <v>0.111156238145664</v>
      </c>
      <c r="H623" s="17">
        <v>4.6287174110230103E-2</v>
      </c>
      <c r="I623" s="17">
        <v>6.0169482149437702E-2</v>
      </c>
      <c r="J623" s="17">
        <v>2.49129651078078E-2</v>
      </c>
      <c r="K623" s="17">
        <v>2.1547351295126201E-2</v>
      </c>
      <c r="L623" s="17">
        <v>3.5577827414597002E-2</v>
      </c>
      <c r="M623" s="17"/>
      <c r="N623" s="17">
        <v>3.99285738377817E-2</v>
      </c>
      <c r="O623" s="17">
        <v>4.0541979293526403E-2</v>
      </c>
      <c r="P623" s="17">
        <v>7.42222822136102E-2</v>
      </c>
      <c r="Q623" s="17">
        <v>4.1772178451758103E-2</v>
      </c>
      <c r="R623" s="17"/>
      <c r="S623" s="17">
        <v>4.7407727345987298E-2</v>
      </c>
      <c r="T623" s="17">
        <v>4.7432671823138498E-2</v>
      </c>
      <c r="U623" s="17">
        <v>3.2532443616604498E-2</v>
      </c>
      <c r="V623" s="17">
        <v>6.4192098719330501E-2</v>
      </c>
      <c r="W623" s="17">
        <v>1.8723329394115699E-2</v>
      </c>
      <c r="X623" s="17">
        <v>8.9936765560158394E-2</v>
      </c>
      <c r="Y623" s="17">
        <v>4.20807851974433E-2</v>
      </c>
      <c r="Z623" s="17">
        <v>3.9527399002202902E-2</v>
      </c>
      <c r="AA623" s="17">
        <v>4.0556444971312701E-2</v>
      </c>
      <c r="AB623" s="17">
        <v>4.7080177135875999E-2</v>
      </c>
      <c r="AC623" s="17">
        <v>7.8024505240000305E-2</v>
      </c>
      <c r="AD623" s="17">
        <v>1.9311509928006499E-2</v>
      </c>
      <c r="AE623" s="17"/>
      <c r="AF623" s="17">
        <v>3.93978575341105E-2</v>
      </c>
      <c r="AG623" s="17">
        <v>6.3608087113572298E-2</v>
      </c>
      <c r="AH623" s="17">
        <v>2.87069634326181E-2</v>
      </c>
      <c r="AI623" s="17"/>
      <c r="AJ623" s="17">
        <v>4.7513914418500398E-2</v>
      </c>
      <c r="AK623" s="17">
        <v>6.4167821056915E-2</v>
      </c>
      <c r="AL623" s="17">
        <v>0</v>
      </c>
      <c r="AM623" s="17">
        <v>0</v>
      </c>
      <c r="AN623" s="17">
        <v>2.2348612433114701E-2</v>
      </c>
      <c r="AO623" s="17"/>
      <c r="AP623" s="17">
        <v>5.4952011905032003E-2</v>
      </c>
      <c r="AQ623" s="17">
        <v>5.4862901609793097E-2</v>
      </c>
      <c r="AR623" s="17">
        <v>1.15186909463712E-2</v>
      </c>
      <c r="AS623" s="17">
        <v>4.1765461245220598E-2</v>
      </c>
      <c r="AT623" s="17">
        <v>1.6402591999700799E-2</v>
      </c>
      <c r="AU623" s="17"/>
      <c r="AV623" s="17">
        <v>3.9183646010479203E-2</v>
      </c>
      <c r="AW623" s="17">
        <v>6.4710702371596998E-2</v>
      </c>
      <c r="AX623" s="17">
        <v>4.7483330412700503E-2</v>
      </c>
      <c r="AY623" s="17">
        <v>6.05396429357642E-2</v>
      </c>
      <c r="AZ623" s="17">
        <v>0</v>
      </c>
    </row>
    <row r="624" spans="2:52">
      <c r="B624" t="s">
        <v>201</v>
      </c>
      <c r="C624" s="17">
        <v>4.0334212161326599E-2</v>
      </c>
      <c r="D624" s="17">
        <v>5.3758408654456399E-2</v>
      </c>
      <c r="E624" s="17">
        <v>2.790671508288E-2</v>
      </c>
      <c r="F624" s="17"/>
      <c r="G624" s="17">
        <v>0.112074122006024</v>
      </c>
      <c r="H624" s="17">
        <v>5.7488826094817702E-2</v>
      </c>
      <c r="I624" s="17">
        <v>3.8067266462830901E-2</v>
      </c>
      <c r="J624" s="17">
        <v>1.7902552249907999E-2</v>
      </c>
      <c r="K624" s="17">
        <v>1.4370227854296799E-2</v>
      </c>
      <c r="L624" s="17">
        <v>1.7311212176570799E-2</v>
      </c>
      <c r="M624" s="17"/>
      <c r="N624" s="17">
        <v>3.8001884732426203E-2</v>
      </c>
      <c r="O624" s="17">
        <v>3.3505151528767797E-2</v>
      </c>
      <c r="P624" s="17">
        <v>5.3265960214323199E-2</v>
      </c>
      <c r="Q624" s="17">
        <v>3.58394842186203E-2</v>
      </c>
      <c r="R624" s="17"/>
      <c r="S624" s="17">
        <v>2.8468342553705599E-2</v>
      </c>
      <c r="T624" s="17">
        <v>2.50458080744109E-2</v>
      </c>
      <c r="U624" s="17">
        <v>5.2972119605317398E-2</v>
      </c>
      <c r="V624" s="17">
        <v>3.6524115856895301E-2</v>
      </c>
      <c r="W624" s="17">
        <v>4.7614538453098203E-2</v>
      </c>
      <c r="X624" s="17">
        <v>5.1392648781491398E-2</v>
      </c>
      <c r="Y624" s="17">
        <v>6.00368417519586E-2</v>
      </c>
      <c r="Z624" s="17">
        <v>1.4505648207033E-2</v>
      </c>
      <c r="AA624" s="17">
        <v>7.4942620942016994E-2</v>
      </c>
      <c r="AB624" s="17">
        <v>2.01590401496206E-2</v>
      </c>
      <c r="AC624" s="17">
        <v>4.4845055739164398E-2</v>
      </c>
      <c r="AD624" s="17">
        <v>1.9396323605872502E-2</v>
      </c>
      <c r="AE624" s="17"/>
      <c r="AF624" s="17">
        <v>4.1737208775840598E-2</v>
      </c>
      <c r="AG624" s="17">
        <v>3.2772075091437002E-2</v>
      </c>
      <c r="AH624" s="17">
        <v>3.8438487300116897E-2</v>
      </c>
      <c r="AI624" s="17"/>
      <c r="AJ624" s="17">
        <v>4.1560493662415397E-2</v>
      </c>
      <c r="AK624" s="17">
        <v>5.2541100079922902E-2</v>
      </c>
      <c r="AL624" s="17">
        <v>3.3875147236266598E-2</v>
      </c>
      <c r="AM624" s="17">
        <v>3.0681080686685701E-2</v>
      </c>
      <c r="AN624" s="17">
        <v>3.3607394292576698E-2</v>
      </c>
      <c r="AO624" s="17"/>
      <c r="AP624" s="17">
        <v>4.5594456083185603E-2</v>
      </c>
      <c r="AQ624" s="17">
        <v>4.9420187092155898E-2</v>
      </c>
      <c r="AR624" s="17">
        <v>4.8944343610351597E-2</v>
      </c>
      <c r="AS624" s="17">
        <v>3.7009574034313798E-2</v>
      </c>
      <c r="AT624" s="17">
        <v>2.44371566512223E-2</v>
      </c>
      <c r="AU624" s="17"/>
      <c r="AV624" s="17">
        <v>3.5654366768549703E-2</v>
      </c>
      <c r="AW624" s="17">
        <v>4.2554627944122701E-2</v>
      </c>
      <c r="AX624" s="17">
        <v>5.5581319119366299E-2</v>
      </c>
      <c r="AY624" s="17">
        <v>4.2945868127219899E-2</v>
      </c>
      <c r="AZ624" s="17">
        <v>0</v>
      </c>
    </row>
    <row r="625" spans="2:52">
      <c r="B625" t="s">
        <v>85</v>
      </c>
      <c r="C625" s="17">
        <v>5.1363083650462098E-2</v>
      </c>
      <c r="D625" s="17">
        <v>4.10583472898393E-2</v>
      </c>
      <c r="E625" s="17">
        <v>6.1349772842483503E-2</v>
      </c>
      <c r="F625" s="17"/>
      <c r="G625" s="17">
        <v>2.43842088222531E-2</v>
      </c>
      <c r="H625" s="17">
        <v>5.8438270467326997E-2</v>
      </c>
      <c r="I625" s="17">
        <v>5.3360231913199899E-2</v>
      </c>
      <c r="J625" s="17">
        <v>3.9991307746650197E-2</v>
      </c>
      <c r="K625" s="17">
        <v>6.1103026287529602E-2</v>
      </c>
      <c r="L625" s="17">
        <v>6.2660832107520506E-2</v>
      </c>
      <c r="M625" s="17"/>
      <c r="N625" s="17">
        <v>4.6345192425697797E-2</v>
      </c>
      <c r="O625" s="17">
        <v>4.0066591269687403E-2</v>
      </c>
      <c r="P625" s="17">
        <v>5.2232677238092197E-2</v>
      </c>
      <c r="Q625" s="17">
        <v>6.8003655147042902E-2</v>
      </c>
      <c r="R625" s="17"/>
      <c r="S625" s="17">
        <v>4.03350657391877E-2</v>
      </c>
      <c r="T625" s="17">
        <v>6.1025515387058402E-2</v>
      </c>
      <c r="U625" s="17">
        <v>7.4892421722552796E-2</v>
      </c>
      <c r="V625" s="17">
        <v>3.1726431556853903E-2</v>
      </c>
      <c r="W625" s="17">
        <v>6.4453541192496203E-2</v>
      </c>
      <c r="X625" s="17">
        <v>3.7165074626553399E-2</v>
      </c>
      <c r="Y625" s="17">
        <v>0.100263722291351</v>
      </c>
      <c r="Z625" s="17">
        <v>3.1029241600692099E-2</v>
      </c>
      <c r="AA625" s="17">
        <v>3.9635482887300399E-2</v>
      </c>
      <c r="AB625" s="17">
        <v>4.17787006656124E-2</v>
      </c>
      <c r="AC625" s="17">
        <v>5.9187947441971797E-2</v>
      </c>
      <c r="AD625" s="17">
        <v>2.5160419374551001E-2</v>
      </c>
      <c r="AE625" s="17"/>
      <c r="AF625" s="17">
        <v>6.3647648426124206E-2</v>
      </c>
      <c r="AG625" s="17">
        <v>3.7904571351892402E-2</v>
      </c>
      <c r="AH625" s="17">
        <v>6.5026943193747702E-2</v>
      </c>
      <c r="AI625" s="17"/>
      <c r="AJ625" s="17">
        <v>5.5093346446001598E-2</v>
      </c>
      <c r="AK625" s="17">
        <v>3.7430248079734302E-2</v>
      </c>
      <c r="AL625" s="17">
        <v>3.7202014414837802E-2</v>
      </c>
      <c r="AM625" s="17">
        <v>8.3657269090296901E-2</v>
      </c>
      <c r="AN625" s="17">
        <v>8.3067266955124605E-2</v>
      </c>
      <c r="AO625" s="17"/>
      <c r="AP625" s="17">
        <v>3.4727680686614797E-2</v>
      </c>
      <c r="AQ625" s="17">
        <v>4.1598891851841499E-2</v>
      </c>
      <c r="AR625" s="17">
        <v>5.00254316385952E-2</v>
      </c>
      <c r="AS625" s="17">
        <v>7.6077241128369402E-2</v>
      </c>
      <c r="AT625" s="17">
        <v>6.36217761235639E-2</v>
      </c>
      <c r="AU625" s="17"/>
      <c r="AV625" s="17">
        <v>7.3769275971068804E-2</v>
      </c>
      <c r="AW625" s="17">
        <v>3.6949127697829799E-2</v>
      </c>
      <c r="AX625" s="17">
        <v>4.5052321923083498E-2</v>
      </c>
      <c r="AY625" s="17">
        <v>4.2190677150473303E-2</v>
      </c>
      <c r="AZ625" s="17">
        <v>2.9416552372859402E-2</v>
      </c>
    </row>
    <row r="626" spans="2:52">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2:52">
      <c r="B627" s="6" t="s">
        <v>206</v>
      </c>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2:52">
      <c r="B628" s="24" t="s">
        <v>16</v>
      </c>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2:52">
      <c r="B629" t="s">
        <v>195</v>
      </c>
      <c r="C629" s="17">
        <v>0.44246034440638998</v>
      </c>
      <c r="D629" s="17">
        <v>0.45515518348761802</v>
      </c>
      <c r="E629" s="17">
        <v>0.43326924685497298</v>
      </c>
      <c r="F629" s="17"/>
      <c r="G629" s="17">
        <v>0.44339949708731902</v>
      </c>
      <c r="H629" s="17">
        <v>0.47005408224165401</v>
      </c>
      <c r="I629" s="17">
        <v>0.39831595550591498</v>
      </c>
      <c r="J629" s="17">
        <v>0.42722998936461798</v>
      </c>
      <c r="K629" s="17">
        <v>0.43240051831877202</v>
      </c>
      <c r="L629" s="17">
        <v>0.47795132359224102</v>
      </c>
      <c r="M629" s="17"/>
      <c r="N629" s="17">
        <v>0.54364644260559603</v>
      </c>
      <c r="O629" s="17">
        <v>0.481437113650733</v>
      </c>
      <c r="P629" s="17">
        <v>0.389875583976872</v>
      </c>
      <c r="Q629" s="17">
        <v>0.34131964334083698</v>
      </c>
      <c r="R629" s="17"/>
      <c r="S629" s="17">
        <v>0.41841809694204901</v>
      </c>
      <c r="T629" s="17">
        <v>0.428776904344571</v>
      </c>
      <c r="U629" s="17">
        <v>0.49569033484636799</v>
      </c>
      <c r="V629" s="17">
        <v>0.50284594467187904</v>
      </c>
      <c r="W629" s="17">
        <v>0.52268963789854295</v>
      </c>
      <c r="X629" s="17">
        <v>0.41514140242146502</v>
      </c>
      <c r="Y629" s="17">
        <v>0.46515760110424398</v>
      </c>
      <c r="Z629" s="17">
        <v>0.38715369472971001</v>
      </c>
      <c r="AA629" s="17">
        <v>0.41209059143961502</v>
      </c>
      <c r="AB629" s="17">
        <v>0.42225222265554602</v>
      </c>
      <c r="AC629" s="17">
        <v>0.34261602358722798</v>
      </c>
      <c r="AD629" s="17">
        <v>0.56569519100056498</v>
      </c>
      <c r="AE629" s="17"/>
      <c r="AF629" s="17">
        <v>0.42780374877458399</v>
      </c>
      <c r="AG629" s="17">
        <v>0.49365762390218898</v>
      </c>
      <c r="AH629" s="17">
        <v>0.35444568961693501</v>
      </c>
      <c r="AI629" s="17"/>
      <c r="AJ629" s="17">
        <v>0.49408123901485601</v>
      </c>
      <c r="AK629" s="17">
        <v>0.44733186593788998</v>
      </c>
      <c r="AL629" s="17">
        <v>0.577323917732537</v>
      </c>
      <c r="AM629" s="17">
        <v>0.26357272415288902</v>
      </c>
      <c r="AN629" s="17">
        <v>0.327846337473995</v>
      </c>
      <c r="AO629" s="17"/>
      <c r="AP629" s="17">
        <v>0.49629203350457202</v>
      </c>
      <c r="AQ629" s="17">
        <v>0.49437788080593598</v>
      </c>
      <c r="AR629" s="17">
        <v>0.49711307907454899</v>
      </c>
      <c r="AS629" s="17">
        <v>0.38083743928970698</v>
      </c>
      <c r="AT629" s="17">
        <v>0.38902427043882298</v>
      </c>
      <c r="AU629" s="17"/>
      <c r="AV629" s="17">
        <v>0.341805207655905</v>
      </c>
      <c r="AW629" s="17">
        <v>0.44478104713568201</v>
      </c>
      <c r="AX629" s="17">
        <v>0.48434083119584098</v>
      </c>
      <c r="AY629" s="17">
        <v>0.59972493235554403</v>
      </c>
      <c r="AZ629" s="17">
        <v>0.377357664528921</v>
      </c>
    </row>
    <row r="630" spans="2:52">
      <c r="B630" t="s">
        <v>194</v>
      </c>
      <c r="C630" s="17">
        <v>0.42770628863437199</v>
      </c>
      <c r="D630" s="17">
        <v>0.48223067777231399</v>
      </c>
      <c r="E630" s="17">
        <v>0.378520269048706</v>
      </c>
      <c r="F630" s="17"/>
      <c r="G630" s="17">
        <v>0.40204693132327302</v>
      </c>
      <c r="H630" s="17">
        <v>0.38730090936045602</v>
      </c>
      <c r="I630" s="17">
        <v>0.42605216001290203</v>
      </c>
      <c r="J630" s="17">
        <v>0.435873091145698</v>
      </c>
      <c r="K630" s="17">
        <v>0.44280731822959202</v>
      </c>
      <c r="L630" s="17">
        <v>0.46176244444704301</v>
      </c>
      <c r="M630" s="17"/>
      <c r="N630" s="17">
        <v>0.52284450172050201</v>
      </c>
      <c r="O630" s="17">
        <v>0.44067498956983497</v>
      </c>
      <c r="P630" s="17">
        <v>0.366848258082135</v>
      </c>
      <c r="Q630" s="17">
        <v>0.36808326232965</v>
      </c>
      <c r="R630" s="17"/>
      <c r="S630" s="17">
        <v>0.43394475331843402</v>
      </c>
      <c r="T630" s="17">
        <v>0.43040286984894899</v>
      </c>
      <c r="U630" s="17">
        <v>0.50624727506262901</v>
      </c>
      <c r="V630" s="17">
        <v>0.42595867505082502</v>
      </c>
      <c r="W630" s="17">
        <v>0.47616397445511099</v>
      </c>
      <c r="X630" s="17">
        <v>0.42009755689086498</v>
      </c>
      <c r="Y630" s="17">
        <v>0.42627144690072599</v>
      </c>
      <c r="Z630" s="17">
        <v>0.41087004288004397</v>
      </c>
      <c r="AA630" s="17">
        <v>0.32951777071677901</v>
      </c>
      <c r="AB630" s="17">
        <v>0.42558590766347498</v>
      </c>
      <c r="AC630" s="17">
        <v>0.411859632470576</v>
      </c>
      <c r="AD630" s="17">
        <v>0.49761491261932</v>
      </c>
      <c r="AE630" s="17"/>
      <c r="AF630" s="17">
        <v>0.412884721684597</v>
      </c>
      <c r="AG630" s="17">
        <v>0.47677140719061301</v>
      </c>
      <c r="AH630" s="17">
        <v>0.36003458358806201</v>
      </c>
      <c r="AI630" s="17"/>
      <c r="AJ630" s="17">
        <v>0.44542731333243901</v>
      </c>
      <c r="AK630" s="17">
        <v>0.43953394961623699</v>
      </c>
      <c r="AL630" s="17">
        <v>0.552821151007173</v>
      </c>
      <c r="AM630" s="17">
        <v>0.31877347614929202</v>
      </c>
      <c r="AN630" s="17">
        <v>0.33503141950482002</v>
      </c>
      <c r="AO630" s="17"/>
      <c r="AP630" s="17">
        <v>0.44353631131496701</v>
      </c>
      <c r="AQ630" s="17">
        <v>0.50086088842137</v>
      </c>
      <c r="AR630" s="17">
        <v>0.50438064665870397</v>
      </c>
      <c r="AS630" s="17">
        <v>0.31987973411734499</v>
      </c>
      <c r="AT630" s="17">
        <v>0.32600292015703097</v>
      </c>
      <c r="AU630" s="17"/>
      <c r="AV630" s="17">
        <v>0.34728400765348899</v>
      </c>
      <c r="AW630" s="17">
        <v>0.43182264004690302</v>
      </c>
      <c r="AX630" s="17">
        <v>0.46623270776013598</v>
      </c>
      <c r="AY630" s="17">
        <v>0.55600335513326704</v>
      </c>
      <c r="AZ630" s="17">
        <v>0.31949905875194801</v>
      </c>
    </row>
    <row r="631" spans="2:52">
      <c r="B631" t="s">
        <v>196</v>
      </c>
      <c r="C631" s="17">
        <v>0.30708993084409802</v>
      </c>
      <c r="D631" s="17">
        <v>0.34611667985392602</v>
      </c>
      <c r="E631" s="17">
        <v>0.27189048654140402</v>
      </c>
      <c r="F631" s="17"/>
      <c r="G631" s="17">
        <v>0.27842219778789101</v>
      </c>
      <c r="H631" s="17">
        <v>0.29367307161058398</v>
      </c>
      <c r="I631" s="17">
        <v>0.239086829330729</v>
      </c>
      <c r="J631" s="17">
        <v>0.30517559292066898</v>
      </c>
      <c r="K631" s="17">
        <v>0.32879727010051601</v>
      </c>
      <c r="L631" s="17">
        <v>0.38219576175613201</v>
      </c>
      <c r="M631" s="17"/>
      <c r="N631" s="17">
        <v>0.387968376525823</v>
      </c>
      <c r="O631" s="17">
        <v>0.34480110869672098</v>
      </c>
      <c r="P631" s="17">
        <v>0.238973818819293</v>
      </c>
      <c r="Q631" s="17">
        <v>0.244169695389475</v>
      </c>
      <c r="R631" s="17"/>
      <c r="S631" s="17">
        <v>0.32757752563409798</v>
      </c>
      <c r="T631" s="17">
        <v>0.30345075463732402</v>
      </c>
      <c r="U631" s="17">
        <v>0.378974584421015</v>
      </c>
      <c r="V631" s="17">
        <v>0.30561808628647902</v>
      </c>
      <c r="W631" s="17">
        <v>0.333547049261261</v>
      </c>
      <c r="X631" s="17">
        <v>0.30663064322759398</v>
      </c>
      <c r="Y631" s="17">
        <v>0.237369345792942</v>
      </c>
      <c r="Z631" s="17">
        <v>0.29334046451284901</v>
      </c>
      <c r="AA631" s="17">
        <v>0.22602504550579</v>
      </c>
      <c r="AB631" s="17">
        <v>0.35272909278944697</v>
      </c>
      <c r="AC631" s="17">
        <v>0.28551026785855899</v>
      </c>
      <c r="AD631" s="17">
        <v>0.35572311198865098</v>
      </c>
      <c r="AE631" s="17"/>
      <c r="AF631" s="17">
        <v>0.29081856146221302</v>
      </c>
      <c r="AG631" s="17">
        <v>0.36462065716147102</v>
      </c>
      <c r="AH631" s="17">
        <v>0.204523423855133</v>
      </c>
      <c r="AI631" s="17"/>
      <c r="AJ631" s="17">
        <v>0.36422737647671899</v>
      </c>
      <c r="AK631" s="17">
        <v>0.310896031970814</v>
      </c>
      <c r="AL631" s="17">
        <v>0.41697376480693199</v>
      </c>
      <c r="AM631" s="17">
        <v>0.117012332179473</v>
      </c>
      <c r="AN631" s="17">
        <v>0.18493331276832201</v>
      </c>
      <c r="AO631" s="17"/>
      <c r="AP631" s="17">
        <v>0.34700745230943603</v>
      </c>
      <c r="AQ631" s="17">
        <v>0.335501854071387</v>
      </c>
      <c r="AR631" s="17">
        <v>0.32841072659808601</v>
      </c>
      <c r="AS631" s="17">
        <v>0.33459721396290198</v>
      </c>
      <c r="AT631" s="17">
        <v>0.236521388487378</v>
      </c>
      <c r="AU631" s="17"/>
      <c r="AV631" s="17">
        <v>0.222486495262853</v>
      </c>
      <c r="AW631" s="17">
        <v>0.28828430100874403</v>
      </c>
      <c r="AX631" s="17">
        <v>0.33859995731840498</v>
      </c>
      <c r="AY631" s="17">
        <v>0.43918663503008698</v>
      </c>
      <c r="AZ631" s="17">
        <v>0.13630730281796199</v>
      </c>
    </row>
    <row r="632" spans="2:52">
      <c r="B632" t="s">
        <v>107</v>
      </c>
      <c r="C632" s="17">
        <v>0.19448134885738699</v>
      </c>
      <c r="D632" s="17">
        <v>0.13969864332169299</v>
      </c>
      <c r="E632" s="17">
        <v>0.24142259388432499</v>
      </c>
      <c r="F632" s="17"/>
      <c r="G632" s="17">
        <v>0.13358153347350701</v>
      </c>
      <c r="H632" s="17">
        <v>0.185185823277289</v>
      </c>
      <c r="I632" s="17">
        <v>0.210620303994321</v>
      </c>
      <c r="J632" s="17">
        <v>0.21014247081315299</v>
      </c>
      <c r="K632" s="17">
        <v>0.21783859382586401</v>
      </c>
      <c r="L632" s="17">
        <v>0.200280858292644</v>
      </c>
      <c r="M632" s="17"/>
      <c r="N632" s="17">
        <v>0.13837163573872999</v>
      </c>
      <c r="O632" s="17">
        <v>0.171928685156853</v>
      </c>
      <c r="P632" s="17">
        <v>0.189646871075007</v>
      </c>
      <c r="Q632" s="17">
        <v>0.278377501206792</v>
      </c>
      <c r="R632" s="17"/>
      <c r="S632" s="17">
        <v>0.17949309142401601</v>
      </c>
      <c r="T632" s="17">
        <v>0.19921166790591999</v>
      </c>
      <c r="U632" s="17">
        <v>0.125286229081263</v>
      </c>
      <c r="V632" s="17">
        <v>0.24050792566785101</v>
      </c>
      <c r="W632" s="17">
        <v>0.20863741127858901</v>
      </c>
      <c r="X632" s="17">
        <v>0.214818567515623</v>
      </c>
      <c r="Y632" s="17">
        <v>0.19197473105271601</v>
      </c>
      <c r="Z632" s="17">
        <v>0.131403962259243</v>
      </c>
      <c r="AA632" s="17">
        <v>0.22557251531860001</v>
      </c>
      <c r="AB632" s="17">
        <v>0.17231813220046499</v>
      </c>
      <c r="AC632" s="17">
        <v>0.19759830922066601</v>
      </c>
      <c r="AD632" s="17">
        <v>0.22478312337273201</v>
      </c>
      <c r="AE632" s="17"/>
      <c r="AF632" s="17">
        <v>0.19810251390911099</v>
      </c>
      <c r="AG632" s="17">
        <v>0.15644718572666999</v>
      </c>
      <c r="AH632" s="17">
        <v>0.27050595113090498</v>
      </c>
      <c r="AI632" s="17"/>
      <c r="AJ632" s="17">
        <v>0.148298747888962</v>
      </c>
      <c r="AK632" s="17">
        <v>0.164434230313354</v>
      </c>
      <c r="AL632" s="17">
        <v>0.103626658934202</v>
      </c>
      <c r="AM632" s="17">
        <v>0.139802793209134</v>
      </c>
      <c r="AN632" s="17">
        <v>0.33369342128701701</v>
      </c>
      <c r="AO632" s="17"/>
      <c r="AP632" s="17">
        <v>0.13454106241411101</v>
      </c>
      <c r="AQ632" s="17">
        <v>0.15469314008353299</v>
      </c>
      <c r="AR632" s="17">
        <v>0.11135772908335501</v>
      </c>
      <c r="AS632" s="17">
        <v>0.14987529995460999</v>
      </c>
      <c r="AT632" s="17">
        <v>0.37816079224669802</v>
      </c>
      <c r="AU632" s="17"/>
      <c r="AV632" s="17">
        <v>0.22950981344416799</v>
      </c>
      <c r="AW632" s="17">
        <v>0.23635048850827101</v>
      </c>
      <c r="AX632" s="17">
        <v>0.16684017387361799</v>
      </c>
      <c r="AY632" s="17">
        <v>8.3412439146990494E-2</v>
      </c>
      <c r="AZ632" s="17">
        <v>0.30464526858358398</v>
      </c>
    </row>
    <row r="633" spans="2:52">
      <c r="B633" t="s">
        <v>198</v>
      </c>
      <c r="C633" s="17">
        <v>0.14268760278363199</v>
      </c>
      <c r="D633" s="17">
        <v>0.156622803909785</v>
      </c>
      <c r="E633" s="17">
        <v>0.13033683471264601</v>
      </c>
      <c r="F633" s="17"/>
      <c r="G633" s="17">
        <v>0.177740158734711</v>
      </c>
      <c r="H633" s="17">
        <v>0.15960740243398</v>
      </c>
      <c r="I633" s="17">
        <v>0.14661566515497201</v>
      </c>
      <c r="J633" s="17">
        <v>9.8588380918886401E-2</v>
      </c>
      <c r="K633" s="17">
        <v>0.131008273304133</v>
      </c>
      <c r="L633" s="17">
        <v>0.146278635057707</v>
      </c>
      <c r="M633" s="17"/>
      <c r="N633" s="17">
        <v>0.11876844631092601</v>
      </c>
      <c r="O633" s="17">
        <v>0.132095446310803</v>
      </c>
      <c r="P633" s="17">
        <v>0.16939235359332999</v>
      </c>
      <c r="Q633" s="17">
        <v>0.15475040222734299</v>
      </c>
      <c r="R633" s="17"/>
      <c r="S633" s="17">
        <v>0.14650326767515601</v>
      </c>
      <c r="T633" s="17">
        <v>0.19818755153603901</v>
      </c>
      <c r="U633" s="17">
        <v>0.23160070421698001</v>
      </c>
      <c r="V633" s="17">
        <v>8.58827787685566E-2</v>
      </c>
      <c r="W633" s="17">
        <v>8.1082679838559393E-2</v>
      </c>
      <c r="X633" s="17">
        <v>0.11094888380276199</v>
      </c>
      <c r="Y633" s="17">
        <v>0.12496308341891101</v>
      </c>
      <c r="Z633" s="17">
        <v>0.213388396314351</v>
      </c>
      <c r="AA633" s="17">
        <v>0.12489069507008101</v>
      </c>
      <c r="AB633" s="17">
        <v>0.104015019023808</v>
      </c>
      <c r="AC633" s="17">
        <v>0.18881972027301699</v>
      </c>
      <c r="AD633" s="17">
        <v>0.130577608368768</v>
      </c>
      <c r="AE633" s="17"/>
      <c r="AF633" s="17">
        <v>0.136217959585789</v>
      </c>
      <c r="AG633" s="17">
        <v>0.15515477624618401</v>
      </c>
      <c r="AH633" s="17">
        <v>0.124850363318858</v>
      </c>
      <c r="AI633" s="17"/>
      <c r="AJ633" s="17">
        <v>0.12601156496917201</v>
      </c>
      <c r="AK633" s="17">
        <v>0.16335737199613701</v>
      </c>
      <c r="AL633" s="17">
        <v>0.12749916543661099</v>
      </c>
      <c r="AM633" s="17">
        <v>0.24722538767671501</v>
      </c>
      <c r="AN633" s="17">
        <v>0.111412917518958</v>
      </c>
      <c r="AO633" s="17"/>
      <c r="AP633" s="17">
        <v>0.12660269019693199</v>
      </c>
      <c r="AQ633" s="17">
        <v>0.144941691763774</v>
      </c>
      <c r="AR633" s="17">
        <v>0.15214048593808099</v>
      </c>
      <c r="AS633" s="17">
        <v>0.16388862960534301</v>
      </c>
      <c r="AT633" s="17">
        <v>0.133590484164165</v>
      </c>
      <c r="AU633" s="17"/>
      <c r="AV633" s="17">
        <v>0.123508090488259</v>
      </c>
      <c r="AW633" s="17">
        <v>0.13172450692837201</v>
      </c>
      <c r="AX633" s="17">
        <v>0.16065348375300101</v>
      </c>
      <c r="AY633" s="17">
        <v>0.121333530530461</v>
      </c>
      <c r="AZ633" s="17">
        <v>0.18536353827499299</v>
      </c>
    </row>
    <row r="634" spans="2:52">
      <c r="B634" t="s">
        <v>197</v>
      </c>
      <c r="C634" s="17">
        <v>0.11639870401100499</v>
      </c>
      <c r="D634" s="17">
        <v>0.12950552428280199</v>
      </c>
      <c r="E634" s="17">
        <v>0.104664718100533</v>
      </c>
      <c r="F634" s="17"/>
      <c r="G634" s="17">
        <v>0.12998434365671999</v>
      </c>
      <c r="H634" s="17">
        <v>0.150669647184901</v>
      </c>
      <c r="I634" s="17">
        <v>0.13687859783286299</v>
      </c>
      <c r="J634" s="17">
        <v>0.108353114882702</v>
      </c>
      <c r="K634" s="17">
        <v>7.6312618909275806E-2</v>
      </c>
      <c r="L634" s="17">
        <v>9.8451110236554507E-2</v>
      </c>
      <c r="M634" s="17"/>
      <c r="N634" s="17">
        <v>0.11342346730062</v>
      </c>
      <c r="O634" s="17">
        <v>0.10156285020498799</v>
      </c>
      <c r="P634" s="17">
        <v>0.134039682967866</v>
      </c>
      <c r="Q634" s="17">
        <v>0.119690552226071</v>
      </c>
      <c r="R634" s="17"/>
      <c r="S634" s="17">
        <v>0.14968577013541201</v>
      </c>
      <c r="T634" s="17">
        <v>9.7501860131952001E-2</v>
      </c>
      <c r="U634" s="17">
        <v>0.110639626321849</v>
      </c>
      <c r="V634" s="17">
        <v>0.109789150922447</v>
      </c>
      <c r="W634" s="17">
        <v>8.4366568912383894E-2</v>
      </c>
      <c r="X634" s="17">
        <v>0.125144324548809</v>
      </c>
      <c r="Y634" s="17">
        <v>0.117146097857149</v>
      </c>
      <c r="Z634" s="17">
        <v>0.16024470879657099</v>
      </c>
      <c r="AA634" s="17">
        <v>0.106974157902474</v>
      </c>
      <c r="AB634" s="17">
        <v>0.11344037485528299</v>
      </c>
      <c r="AC634" s="17">
        <v>0.128524102936454</v>
      </c>
      <c r="AD634" s="17">
        <v>8.1643250502741099E-2</v>
      </c>
      <c r="AE634" s="17"/>
      <c r="AF634" s="17">
        <v>0.108154732765765</v>
      </c>
      <c r="AG634" s="17">
        <v>0.131794772151583</v>
      </c>
      <c r="AH634" s="17">
        <v>9.9519244727294703E-2</v>
      </c>
      <c r="AI634" s="17"/>
      <c r="AJ634" s="17">
        <v>0.12432254969305299</v>
      </c>
      <c r="AK634" s="17">
        <v>0.14263417362443101</v>
      </c>
      <c r="AL634" s="17">
        <v>0.100916940570349</v>
      </c>
      <c r="AM634" s="17">
        <v>0.104546979752382</v>
      </c>
      <c r="AN634" s="17">
        <v>8.3408786118266701E-2</v>
      </c>
      <c r="AO634" s="17"/>
      <c r="AP634" s="17">
        <v>0.15152174955041001</v>
      </c>
      <c r="AQ634" s="17">
        <v>0.139744255822224</v>
      </c>
      <c r="AR634" s="17">
        <v>7.6613659396109299E-2</v>
      </c>
      <c r="AS634" s="17">
        <v>7.0781270169925095E-2</v>
      </c>
      <c r="AT634" s="17">
        <v>4.9903386527940803E-2</v>
      </c>
      <c r="AU634" s="17"/>
      <c r="AV634" s="17">
        <v>0.11965410028187801</v>
      </c>
      <c r="AW634" s="17">
        <v>8.5713794868484502E-2</v>
      </c>
      <c r="AX634" s="17">
        <v>0.11930528958344599</v>
      </c>
      <c r="AY634" s="17">
        <v>0.14059521161308899</v>
      </c>
      <c r="AZ634" s="17">
        <v>7.6457371073514496E-2</v>
      </c>
    </row>
    <row r="635" spans="2:52">
      <c r="B635" t="s">
        <v>199</v>
      </c>
      <c r="C635" s="17">
        <v>8.2696710434730106E-2</v>
      </c>
      <c r="D635" s="17">
        <v>0.111664626671653</v>
      </c>
      <c r="E635" s="17">
        <v>5.5611959327215001E-2</v>
      </c>
      <c r="F635" s="17"/>
      <c r="G635" s="17">
        <v>0.14412683532915899</v>
      </c>
      <c r="H635" s="17">
        <v>9.9288748821837303E-2</v>
      </c>
      <c r="I635" s="17">
        <v>9.7381193966233501E-2</v>
      </c>
      <c r="J635" s="17">
        <v>7.6061385679697197E-2</v>
      </c>
      <c r="K635" s="17">
        <v>3.7204092753420001E-2</v>
      </c>
      <c r="L635" s="17">
        <v>5.3262187712846999E-2</v>
      </c>
      <c r="M635" s="17"/>
      <c r="N635" s="17">
        <v>8.4316607267380106E-2</v>
      </c>
      <c r="O635" s="17">
        <v>9.1906479192868304E-2</v>
      </c>
      <c r="P635" s="17">
        <v>7.0345467716303206E-2</v>
      </c>
      <c r="Q635" s="17">
        <v>8.24040030693102E-2</v>
      </c>
      <c r="R635" s="17"/>
      <c r="S635" s="17">
        <v>0.10964652971974199</v>
      </c>
      <c r="T635" s="17">
        <v>6.3804432988010307E-2</v>
      </c>
      <c r="U635" s="17">
        <v>9.9459186697466201E-2</v>
      </c>
      <c r="V635" s="17">
        <v>9.9367464863042904E-2</v>
      </c>
      <c r="W635" s="17">
        <v>0.105828997647138</v>
      </c>
      <c r="X635" s="17">
        <v>0.107397483484152</v>
      </c>
      <c r="Y635" s="17">
        <v>9.4001511951712996E-2</v>
      </c>
      <c r="Z635" s="17">
        <v>8.2224924523866399E-2</v>
      </c>
      <c r="AA635" s="17">
        <v>7.2853665352965294E-2</v>
      </c>
      <c r="AB635" s="17">
        <v>3.7592975980521297E-2</v>
      </c>
      <c r="AC635" s="17">
        <v>2.2292200378266899E-2</v>
      </c>
      <c r="AD635" s="17">
        <v>4.2525652284773202E-2</v>
      </c>
      <c r="AE635" s="17"/>
      <c r="AF635" s="17">
        <v>5.27668749626641E-2</v>
      </c>
      <c r="AG635" s="17">
        <v>9.9783443919551601E-2</v>
      </c>
      <c r="AH635" s="17">
        <v>7.94736180532854E-2</v>
      </c>
      <c r="AI635" s="17"/>
      <c r="AJ635" s="17">
        <v>9.9529940229475602E-2</v>
      </c>
      <c r="AK635" s="17">
        <v>9.6500856121055398E-2</v>
      </c>
      <c r="AL635" s="17">
        <v>5.2532630395025898E-2</v>
      </c>
      <c r="AM635" s="17">
        <v>0</v>
      </c>
      <c r="AN635" s="17">
        <v>3.9944189894700201E-2</v>
      </c>
      <c r="AO635" s="17"/>
      <c r="AP635" s="17">
        <v>0.124148187990966</v>
      </c>
      <c r="AQ635" s="17">
        <v>0.10037342473849099</v>
      </c>
      <c r="AR635" s="17">
        <v>6.1708487723346001E-2</v>
      </c>
      <c r="AS635" s="17">
        <v>2.8266725612735501E-2</v>
      </c>
      <c r="AT635" s="17">
        <v>1.6243905771676899E-2</v>
      </c>
      <c r="AU635" s="17"/>
      <c r="AV635" s="17">
        <v>8.9568365847053202E-2</v>
      </c>
      <c r="AW635" s="17">
        <v>6.2964987439122003E-2</v>
      </c>
      <c r="AX635" s="17">
        <v>8.5691547129883E-2</v>
      </c>
      <c r="AY635" s="17">
        <v>0.113284689954895</v>
      </c>
      <c r="AZ635" s="17">
        <v>0.11987932077911501</v>
      </c>
    </row>
    <row r="636" spans="2:52">
      <c r="B636" t="s">
        <v>201</v>
      </c>
      <c r="C636" s="17">
        <v>6.4720005570961206E-2</v>
      </c>
      <c r="D636" s="17">
        <v>8.4685269758615705E-2</v>
      </c>
      <c r="E636" s="17">
        <v>4.6103584167548201E-2</v>
      </c>
      <c r="F636" s="17"/>
      <c r="G636" s="17">
        <v>0.146437932292697</v>
      </c>
      <c r="H636" s="17">
        <v>8.7830855428688195E-2</v>
      </c>
      <c r="I636" s="17">
        <v>7.0796742874671095E-2</v>
      </c>
      <c r="J636" s="17">
        <v>3.7322631996929499E-2</v>
      </c>
      <c r="K636" s="17">
        <v>2.5614634203998999E-2</v>
      </c>
      <c r="L636" s="17">
        <v>3.5489437180785198E-2</v>
      </c>
      <c r="M636" s="17"/>
      <c r="N636" s="17">
        <v>6.72259114299852E-2</v>
      </c>
      <c r="O636" s="17">
        <v>4.9761090259448901E-2</v>
      </c>
      <c r="P636" s="17">
        <v>9.3148274576931894E-2</v>
      </c>
      <c r="Q636" s="17">
        <v>5.6017531594627801E-2</v>
      </c>
      <c r="R636" s="17"/>
      <c r="S636" s="17">
        <v>8.4492262592308201E-2</v>
      </c>
      <c r="T636" s="17">
        <v>5.3657885395591499E-2</v>
      </c>
      <c r="U636" s="17">
        <v>6.5048076040269298E-2</v>
      </c>
      <c r="V636" s="17">
        <v>4.8447330561950497E-2</v>
      </c>
      <c r="W636" s="17">
        <v>5.9560364008493398E-2</v>
      </c>
      <c r="X636" s="17">
        <v>7.6556617650046302E-2</v>
      </c>
      <c r="Y636" s="17">
        <v>4.69623067389216E-2</v>
      </c>
      <c r="Z636" s="17">
        <v>0.110337319011409</v>
      </c>
      <c r="AA636" s="17">
        <v>5.73942538577637E-2</v>
      </c>
      <c r="AB636" s="17">
        <v>7.43553187999733E-2</v>
      </c>
      <c r="AC636" s="17">
        <v>4.57254991191339E-2</v>
      </c>
      <c r="AD636" s="17">
        <v>4.3847152514237202E-2</v>
      </c>
      <c r="AE636" s="17"/>
      <c r="AF636" s="17">
        <v>4.9983898586122302E-2</v>
      </c>
      <c r="AG636" s="17">
        <v>7.58316234280072E-2</v>
      </c>
      <c r="AH636" s="17">
        <v>6.2105513224785101E-2</v>
      </c>
      <c r="AI636" s="17"/>
      <c r="AJ636" s="17">
        <v>5.3185200175865303E-2</v>
      </c>
      <c r="AK636" s="17">
        <v>7.1186325663011502E-2</v>
      </c>
      <c r="AL636" s="17">
        <v>6.8462350931923099E-2</v>
      </c>
      <c r="AM636" s="17">
        <v>0.27167838007530598</v>
      </c>
      <c r="AN636" s="17">
        <v>5.7354869404972399E-2</v>
      </c>
      <c r="AO636" s="17"/>
      <c r="AP636" s="17">
        <v>6.2062344567239199E-2</v>
      </c>
      <c r="AQ636" s="17">
        <v>6.5230933309104899E-2</v>
      </c>
      <c r="AR636" s="17">
        <v>0.12896580004923699</v>
      </c>
      <c r="AS636" s="17">
        <v>6.7498974873089798E-2</v>
      </c>
      <c r="AT636" s="17">
        <v>2.1756941435575099E-2</v>
      </c>
      <c r="AU636" s="17"/>
      <c r="AV636" s="17">
        <v>6.9086374953000004E-2</v>
      </c>
      <c r="AW636" s="17">
        <v>3.8595543149547697E-2</v>
      </c>
      <c r="AX636" s="17">
        <v>6.5961454034101002E-2</v>
      </c>
      <c r="AY636" s="17">
        <v>0.124378486258496</v>
      </c>
      <c r="AZ636" s="17">
        <v>2.8581724855231399E-2</v>
      </c>
    </row>
    <row r="637" spans="2:52">
      <c r="B637" t="s">
        <v>200</v>
      </c>
      <c r="C637" s="17">
        <v>5.3768248576895897E-2</v>
      </c>
      <c r="D637" s="17">
        <v>6.2229480887896302E-2</v>
      </c>
      <c r="E637" s="17">
        <v>4.6052329696121198E-2</v>
      </c>
      <c r="F637" s="17"/>
      <c r="G637" s="17">
        <v>8.2519854990628194E-2</v>
      </c>
      <c r="H637" s="17">
        <v>7.8169933624268703E-2</v>
      </c>
      <c r="I637" s="17">
        <v>5.2309716902270598E-2</v>
      </c>
      <c r="J637" s="17">
        <v>5.3509016623609601E-2</v>
      </c>
      <c r="K637" s="17">
        <v>4.1669129295951401E-2</v>
      </c>
      <c r="L637" s="17">
        <v>2.4359349876551199E-2</v>
      </c>
      <c r="M637" s="17"/>
      <c r="N637" s="17">
        <v>4.5937391622107998E-2</v>
      </c>
      <c r="O637" s="17">
        <v>5.6611681662944197E-2</v>
      </c>
      <c r="P637" s="17">
        <v>5.0045211212584699E-2</v>
      </c>
      <c r="Q637" s="17">
        <v>6.2213415749880797E-2</v>
      </c>
      <c r="R637" s="17"/>
      <c r="S637" s="17">
        <v>6.18137393186649E-2</v>
      </c>
      <c r="T637" s="17">
        <v>1.7249596598183901E-2</v>
      </c>
      <c r="U637" s="17">
        <v>7.9091617021776903E-2</v>
      </c>
      <c r="V637" s="17">
        <v>8.2041353916236695E-2</v>
      </c>
      <c r="W637" s="17">
        <v>3.61991758787365E-2</v>
      </c>
      <c r="X637" s="17">
        <v>7.1926971833674205E-2</v>
      </c>
      <c r="Y637" s="17">
        <v>3.6200111524986298E-2</v>
      </c>
      <c r="Z637" s="17">
        <v>6.17158974471297E-2</v>
      </c>
      <c r="AA637" s="17">
        <v>5.3550336884848899E-2</v>
      </c>
      <c r="AB637" s="17">
        <v>5.95207889353494E-2</v>
      </c>
      <c r="AC637" s="17">
        <v>5.1759223448750599E-2</v>
      </c>
      <c r="AD637" s="17">
        <v>3.31157315894283E-2</v>
      </c>
      <c r="AE637" s="17"/>
      <c r="AF637" s="17">
        <v>4.77548213467456E-2</v>
      </c>
      <c r="AG637" s="17">
        <v>5.6342116384531703E-2</v>
      </c>
      <c r="AH637" s="17">
        <v>5.0018837778838303E-2</v>
      </c>
      <c r="AI637" s="17"/>
      <c r="AJ637" s="17">
        <v>5.3610860381798901E-2</v>
      </c>
      <c r="AK637" s="17">
        <v>4.3471402111368497E-2</v>
      </c>
      <c r="AL637" s="17">
        <v>5.3573429988902903E-2</v>
      </c>
      <c r="AM637" s="17">
        <v>0.187180948908483</v>
      </c>
      <c r="AN637" s="17">
        <v>4.3741996236012097E-2</v>
      </c>
      <c r="AO637" s="17"/>
      <c r="AP637" s="17">
        <v>6.1016349212071198E-2</v>
      </c>
      <c r="AQ637" s="17">
        <v>3.9951694651682697E-2</v>
      </c>
      <c r="AR637" s="17">
        <v>7.5301864950015895E-2</v>
      </c>
      <c r="AS637" s="17">
        <v>8.0045830337475796E-2</v>
      </c>
      <c r="AT637" s="17">
        <v>1.26797851976781E-2</v>
      </c>
      <c r="AU637" s="17"/>
      <c r="AV637" s="17">
        <v>6.3020501109664007E-2</v>
      </c>
      <c r="AW637" s="17">
        <v>3.65010685887526E-2</v>
      </c>
      <c r="AX637" s="17">
        <v>4.9942089321558601E-2</v>
      </c>
      <c r="AY637" s="17">
        <v>5.4927845370268798E-2</v>
      </c>
      <c r="AZ637" s="17">
        <v>8.3537950801612901E-2</v>
      </c>
    </row>
    <row r="638" spans="2:52">
      <c r="B638" t="s">
        <v>202</v>
      </c>
      <c r="C638" s="17">
        <v>4.84952484462522E-2</v>
      </c>
      <c r="D638" s="17">
        <v>5.9468320824448903E-2</v>
      </c>
      <c r="E638" s="17">
        <v>3.8348731337777497E-2</v>
      </c>
      <c r="F638" s="17"/>
      <c r="G638" s="17">
        <v>9.6400333590163798E-2</v>
      </c>
      <c r="H638" s="17">
        <v>6.4954880892227396E-2</v>
      </c>
      <c r="I638" s="17">
        <v>6.2582146102061198E-2</v>
      </c>
      <c r="J638" s="17">
        <v>4.19772421036596E-2</v>
      </c>
      <c r="K638" s="17">
        <v>2.1147001694674501E-2</v>
      </c>
      <c r="L638" s="17">
        <v>1.5331184065199999E-2</v>
      </c>
      <c r="M638" s="17"/>
      <c r="N638" s="17">
        <v>3.0349056504941602E-2</v>
      </c>
      <c r="O638" s="17">
        <v>3.6919755312423898E-2</v>
      </c>
      <c r="P638" s="17">
        <v>0.102813938702966</v>
      </c>
      <c r="Q638" s="17">
        <v>3.4601141290793898E-2</v>
      </c>
      <c r="R638" s="17"/>
      <c r="S638" s="17">
        <v>7.3042345008207707E-2</v>
      </c>
      <c r="T638" s="17">
        <v>2.85137858247431E-2</v>
      </c>
      <c r="U638" s="17">
        <v>4.4446455191865297E-2</v>
      </c>
      <c r="V638" s="17">
        <v>2.5853647392733801E-2</v>
      </c>
      <c r="W638" s="17">
        <v>1.94222395290762E-2</v>
      </c>
      <c r="X638" s="17">
        <v>8.9900243048572706E-2</v>
      </c>
      <c r="Y638" s="17">
        <v>4.6874607053448099E-2</v>
      </c>
      <c r="Z638" s="17">
        <v>5.2968603692812699E-2</v>
      </c>
      <c r="AA638" s="17">
        <v>6.09329857069476E-2</v>
      </c>
      <c r="AB638" s="17">
        <v>2.0191920198866498E-2</v>
      </c>
      <c r="AC638" s="17">
        <v>7.9566543067420697E-2</v>
      </c>
      <c r="AD638" s="17">
        <v>0</v>
      </c>
      <c r="AE638" s="17"/>
      <c r="AF638" s="17">
        <v>3.6735389182959002E-2</v>
      </c>
      <c r="AG638" s="17">
        <v>4.8291512881476199E-2</v>
      </c>
      <c r="AH638" s="17">
        <v>7.19217905822509E-2</v>
      </c>
      <c r="AI638" s="17"/>
      <c r="AJ638" s="17">
        <v>5.1620609058531199E-2</v>
      </c>
      <c r="AK638" s="17">
        <v>3.8720723914514199E-2</v>
      </c>
      <c r="AL638" s="17">
        <v>4.22778821489019E-2</v>
      </c>
      <c r="AM638" s="17">
        <v>0.142365550823043</v>
      </c>
      <c r="AN638" s="17">
        <v>4.6425864235415899E-2</v>
      </c>
      <c r="AO638" s="17"/>
      <c r="AP638" s="17">
        <v>4.89344495604533E-2</v>
      </c>
      <c r="AQ638" s="17">
        <v>4.50217789951032E-2</v>
      </c>
      <c r="AR638" s="17">
        <v>6.23460877120443E-2</v>
      </c>
      <c r="AS638" s="17">
        <v>6.8350757875204199E-2</v>
      </c>
      <c r="AT638" s="17">
        <v>5.0474027844017298E-2</v>
      </c>
      <c r="AU638" s="17"/>
      <c r="AV638" s="17">
        <v>4.9975387527535102E-2</v>
      </c>
      <c r="AW638" s="17">
        <v>4.9414851325246201E-2</v>
      </c>
      <c r="AX638" s="17">
        <v>4.7016548944055901E-2</v>
      </c>
      <c r="AY638" s="17">
        <v>5.7848021104485399E-2</v>
      </c>
      <c r="AZ638" s="17">
        <v>5.4956225946381498E-2</v>
      </c>
    </row>
    <row r="639" spans="2:52">
      <c r="B639" t="s">
        <v>203</v>
      </c>
      <c r="C639" s="17">
        <v>4.7390993364685399E-2</v>
      </c>
      <c r="D639" s="17">
        <v>4.3519408562460303E-2</v>
      </c>
      <c r="E639" s="17">
        <v>5.1396247174345502E-2</v>
      </c>
      <c r="F639" s="17"/>
      <c r="G639" s="17">
        <v>0.100178007239276</v>
      </c>
      <c r="H639" s="17">
        <v>5.94012576731223E-2</v>
      </c>
      <c r="I639" s="17">
        <v>5.5611698298564202E-2</v>
      </c>
      <c r="J639" s="17">
        <v>3.5137046673480402E-2</v>
      </c>
      <c r="K639" s="17">
        <v>3.2229271284115797E-2</v>
      </c>
      <c r="L639" s="17">
        <v>1.4952798335282701E-2</v>
      </c>
      <c r="M639" s="17"/>
      <c r="N639" s="17">
        <v>4.1936117152245697E-2</v>
      </c>
      <c r="O639" s="17">
        <v>3.5965809483511801E-2</v>
      </c>
      <c r="P639" s="17">
        <v>7.7040860432836797E-2</v>
      </c>
      <c r="Q639" s="17">
        <v>4.1362127549917402E-2</v>
      </c>
      <c r="R639" s="17"/>
      <c r="S639" s="17">
        <v>8.6903269731283705E-2</v>
      </c>
      <c r="T639" s="17">
        <v>4.1819135222897999E-2</v>
      </c>
      <c r="U639" s="17">
        <v>4.9909456402930402E-2</v>
      </c>
      <c r="V639" s="17">
        <v>3.6515986861991201E-2</v>
      </c>
      <c r="W639" s="17">
        <v>2.6116288410477698E-2</v>
      </c>
      <c r="X639" s="17">
        <v>5.05869049229992E-2</v>
      </c>
      <c r="Y639" s="17">
        <v>1.4732867618985301E-2</v>
      </c>
      <c r="Z639" s="17">
        <v>4.0239682830392899E-2</v>
      </c>
      <c r="AA639" s="17">
        <v>6.5810429979283505E-2</v>
      </c>
      <c r="AB639" s="17">
        <v>2.30087219713766E-2</v>
      </c>
      <c r="AC639" s="17">
        <v>5.9417693152862897E-2</v>
      </c>
      <c r="AD639" s="17">
        <v>2.2972068199062799E-2</v>
      </c>
      <c r="AE639" s="17"/>
      <c r="AF639" s="17">
        <v>4.1021239062558897E-2</v>
      </c>
      <c r="AG639" s="17">
        <v>5.1748630982697198E-2</v>
      </c>
      <c r="AH639" s="17">
        <v>4.4802968159827698E-2</v>
      </c>
      <c r="AI639" s="17"/>
      <c r="AJ639" s="17">
        <v>5.3046657883304302E-2</v>
      </c>
      <c r="AK639" s="17">
        <v>5.7024952340069303E-2</v>
      </c>
      <c r="AL639" s="17">
        <v>0</v>
      </c>
      <c r="AM639" s="17">
        <v>7.3855712975525206E-2</v>
      </c>
      <c r="AN639" s="17">
        <v>2.4910779373523401E-2</v>
      </c>
      <c r="AO639" s="17"/>
      <c r="AP639" s="17">
        <v>6.0609686498519999E-2</v>
      </c>
      <c r="AQ639" s="17">
        <v>5.0317292322846E-2</v>
      </c>
      <c r="AR639" s="17">
        <v>2.5961364618436601E-2</v>
      </c>
      <c r="AS639" s="17">
        <v>5.1714058975088899E-2</v>
      </c>
      <c r="AT639" s="17">
        <v>1.7024989412633699E-2</v>
      </c>
      <c r="AU639" s="17"/>
      <c r="AV639" s="17">
        <v>6.4059712838759497E-2</v>
      </c>
      <c r="AW639" s="17">
        <v>3.03761867724213E-2</v>
      </c>
      <c r="AX639" s="17">
        <v>4.1130032421902503E-2</v>
      </c>
      <c r="AY639" s="17">
        <v>6.1795062689882503E-2</v>
      </c>
      <c r="AZ639" s="17">
        <v>3.2891296532674898E-2</v>
      </c>
    </row>
    <row r="640" spans="2:52">
      <c r="B640" t="s">
        <v>85</v>
      </c>
      <c r="C640" s="17">
        <v>5.4679577119317202E-2</v>
      </c>
      <c r="D640" s="17">
        <v>4.8390997329334801E-2</v>
      </c>
      <c r="E640" s="17">
        <v>6.1038254569837899E-2</v>
      </c>
      <c r="F640" s="17"/>
      <c r="G640" s="17">
        <v>1.7697493490572602E-2</v>
      </c>
      <c r="H640" s="17">
        <v>4.26185942289923E-2</v>
      </c>
      <c r="I640" s="17">
        <v>7.1826691373461204E-2</v>
      </c>
      <c r="J640" s="17">
        <v>6.7987201965207397E-2</v>
      </c>
      <c r="K640" s="17">
        <v>5.0852036628046202E-2</v>
      </c>
      <c r="L640" s="17">
        <v>6.75988515752836E-2</v>
      </c>
      <c r="M640" s="17"/>
      <c r="N640" s="17">
        <v>2.59150955506979E-2</v>
      </c>
      <c r="O640" s="17">
        <v>5.9316904624469098E-2</v>
      </c>
      <c r="P640" s="17">
        <v>5.5423682296163602E-2</v>
      </c>
      <c r="Q640" s="17">
        <v>7.8056047551912006E-2</v>
      </c>
      <c r="R640" s="17"/>
      <c r="S640" s="17">
        <v>3.2938118520468698E-2</v>
      </c>
      <c r="T640" s="17">
        <v>3.66646911576652E-2</v>
      </c>
      <c r="U640" s="17">
        <v>5.0321353868907001E-2</v>
      </c>
      <c r="V640" s="17">
        <v>5.4412501274118598E-2</v>
      </c>
      <c r="W640" s="17">
        <v>4.4706934304983202E-2</v>
      </c>
      <c r="X640" s="17">
        <v>5.3086582405705497E-2</v>
      </c>
      <c r="Y640" s="17">
        <v>7.5828545705253894E-2</v>
      </c>
      <c r="Z640" s="17">
        <v>5.3439541932935597E-2</v>
      </c>
      <c r="AA640" s="17">
        <v>9.8751098838309806E-2</v>
      </c>
      <c r="AB640" s="17">
        <v>9.5352544542536694E-2</v>
      </c>
      <c r="AC640" s="17">
        <v>3.2348786885875003E-2</v>
      </c>
      <c r="AD640" s="17">
        <v>0</v>
      </c>
      <c r="AE640" s="17"/>
      <c r="AF640" s="17">
        <v>7.6821020884126998E-2</v>
      </c>
      <c r="AG640" s="17">
        <v>3.3564572500605599E-2</v>
      </c>
      <c r="AH640" s="17">
        <v>6.2797559097080499E-2</v>
      </c>
      <c r="AI640" s="17"/>
      <c r="AJ640" s="17">
        <v>6.3903404991468904E-2</v>
      </c>
      <c r="AK640" s="17">
        <v>3.6192771840128299E-2</v>
      </c>
      <c r="AL640" s="17">
        <v>5.1091136311636802E-2</v>
      </c>
      <c r="AM640" s="17">
        <v>0.112363269184384</v>
      </c>
      <c r="AN640" s="17">
        <v>8.0515601649055801E-2</v>
      </c>
      <c r="AO640" s="17"/>
      <c r="AP640" s="17">
        <v>6.2025965171176999E-2</v>
      </c>
      <c r="AQ640" s="17">
        <v>3.3667571238534102E-2</v>
      </c>
      <c r="AR640" s="17">
        <v>5.8224434951951398E-2</v>
      </c>
      <c r="AS640" s="17">
        <v>0.121823246985231</v>
      </c>
      <c r="AT640" s="17">
        <v>4.6357755009511399E-3</v>
      </c>
      <c r="AU640" s="17"/>
      <c r="AV640" s="17">
        <v>9.4738285893150503E-2</v>
      </c>
      <c r="AW640" s="17">
        <v>3.9812562001192299E-2</v>
      </c>
      <c r="AX640" s="17">
        <v>2.8138045694011501E-2</v>
      </c>
      <c r="AY640" s="17">
        <v>2.5466371408521801E-2</v>
      </c>
      <c r="AZ640" s="17">
        <v>5.2938905349189803E-2</v>
      </c>
    </row>
    <row r="641" spans="2:52">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2:52">
      <c r="B642" s="6" t="s">
        <v>207</v>
      </c>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2:52">
      <c r="B643" s="24" t="s">
        <v>16</v>
      </c>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2:52">
      <c r="B644" t="s">
        <v>197</v>
      </c>
      <c r="C644" s="17">
        <v>0.56047675831932997</v>
      </c>
      <c r="D644" s="17">
        <v>0.54758501265123005</v>
      </c>
      <c r="E644" s="17">
        <v>0.57064231831540102</v>
      </c>
      <c r="F644" s="17"/>
      <c r="G644" s="17">
        <v>0.53570526467345803</v>
      </c>
      <c r="H644" s="17">
        <v>0.48495647469657099</v>
      </c>
      <c r="I644" s="17">
        <v>0.47336064400900402</v>
      </c>
      <c r="J644" s="17">
        <v>0.496651106125235</v>
      </c>
      <c r="K644" s="17">
        <v>0.65290037520977395</v>
      </c>
      <c r="L644" s="17">
        <v>0.69454812574649805</v>
      </c>
      <c r="M644" s="17"/>
      <c r="N644" s="17">
        <v>0.55577214993139301</v>
      </c>
      <c r="O644" s="17">
        <v>0.60559164918012598</v>
      </c>
      <c r="P644" s="17">
        <v>0.50302116414248799</v>
      </c>
      <c r="Q644" s="17">
        <v>0.57177000552312196</v>
      </c>
      <c r="R644" s="17"/>
      <c r="S644" s="17">
        <v>0.45359913471744301</v>
      </c>
      <c r="T644" s="17">
        <v>0.57220312527847605</v>
      </c>
      <c r="U644" s="17">
        <v>0.65651084644403601</v>
      </c>
      <c r="V644" s="17">
        <v>0.60692141341692296</v>
      </c>
      <c r="W644" s="17">
        <v>0.518408656329583</v>
      </c>
      <c r="X644" s="17">
        <v>0.51410625256833298</v>
      </c>
      <c r="Y644" s="17">
        <v>0.58095086799959395</v>
      </c>
      <c r="Z644" s="17">
        <v>0.57303844092211798</v>
      </c>
      <c r="AA644" s="17">
        <v>0.49963227105114499</v>
      </c>
      <c r="AB644" s="17">
        <v>0.69108923875114303</v>
      </c>
      <c r="AC644" s="17">
        <v>0.57160873826728198</v>
      </c>
      <c r="AD644" s="17">
        <v>0.57877425500004698</v>
      </c>
      <c r="AE644" s="17"/>
      <c r="AF644" s="17">
        <v>0.57630930005033698</v>
      </c>
      <c r="AG644" s="17">
        <v>0.58167131127757998</v>
      </c>
      <c r="AH644" s="17">
        <v>0.44270465004082599</v>
      </c>
      <c r="AI644" s="17"/>
      <c r="AJ644" s="17">
        <v>0.59180993724396602</v>
      </c>
      <c r="AK644" s="17">
        <v>0.50958063039921497</v>
      </c>
      <c r="AL644" s="17">
        <v>0.620733222347853</v>
      </c>
      <c r="AM644" s="17">
        <v>0.44188501208173703</v>
      </c>
      <c r="AN644" s="17">
        <v>0.53568522396753504</v>
      </c>
      <c r="AO644" s="17"/>
      <c r="AP644" s="17">
        <v>0.55041077137158101</v>
      </c>
      <c r="AQ644" s="17">
        <v>0.54761447148062503</v>
      </c>
      <c r="AR644" s="17">
        <v>0.63063893669542004</v>
      </c>
      <c r="AS644" s="17">
        <v>0.55736784102447501</v>
      </c>
      <c r="AT644" s="17">
        <v>0.52867983696059395</v>
      </c>
      <c r="AU644" s="17"/>
      <c r="AV644" s="17">
        <v>0.53825834597012301</v>
      </c>
      <c r="AW644" s="17">
        <v>0.62600125160386699</v>
      </c>
      <c r="AX644" s="17">
        <v>0.55450450010006402</v>
      </c>
      <c r="AY644" s="17">
        <v>0.49647375508757002</v>
      </c>
      <c r="AZ644" s="17">
        <v>0.52170019278257096</v>
      </c>
    </row>
    <row r="645" spans="2:52">
      <c r="B645" t="s">
        <v>194</v>
      </c>
      <c r="C645" s="17">
        <v>0.36054787530587601</v>
      </c>
      <c r="D645" s="17">
        <v>0.42532065280070003</v>
      </c>
      <c r="E645" s="17">
        <v>0.30106381459082099</v>
      </c>
      <c r="F645" s="17"/>
      <c r="G645" s="17">
        <v>0.40843628794019599</v>
      </c>
      <c r="H645" s="17">
        <v>0.40796953709657802</v>
      </c>
      <c r="I645" s="17">
        <v>0.42496949493486402</v>
      </c>
      <c r="J645" s="17">
        <v>0.32875663116424703</v>
      </c>
      <c r="K645" s="17">
        <v>0.34352234040826102</v>
      </c>
      <c r="L645" s="17">
        <v>0.284739321772567</v>
      </c>
      <c r="M645" s="17"/>
      <c r="N645" s="17">
        <v>0.38937654810801198</v>
      </c>
      <c r="O645" s="17">
        <v>0.34252592034630203</v>
      </c>
      <c r="P645" s="17">
        <v>0.40493758358473397</v>
      </c>
      <c r="Q645" s="17">
        <v>0.30545896575777998</v>
      </c>
      <c r="R645" s="17"/>
      <c r="S645" s="17">
        <v>0.44417644130914702</v>
      </c>
      <c r="T645" s="17">
        <v>0.27925160654863601</v>
      </c>
      <c r="U645" s="17">
        <v>0.334323731272545</v>
      </c>
      <c r="V645" s="17">
        <v>0.32213201113915002</v>
      </c>
      <c r="W645" s="17">
        <v>0.314925806488559</v>
      </c>
      <c r="X645" s="17">
        <v>0.31572356367097498</v>
      </c>
      <c r="Y645" s="17">
        <v>0.367707484092123</v>
      </c>
      <c r="Z645" s="17">
        <v>0.446281914036741</v>
      </c>
      <c r="AA645" s="17">
        <v>0.39063464097189299</v>
      </c>
      <c r="AB645" s="17">
        <v>0.39331915044153998</v>
      </c>
      <c r="AC645" s="17">
        <v>0.35084734115341998</v>
      </c>
      <c r="AD645" s="17">
        <v>0.40202086780259599</v>
      </c>
      <c r="AE645" s="17"/>
      <c r="AF645" s="17">
        <v>0.28115653399507101</v>
      </c>
      <c r="AG645" s="17">
        <v>0.42407154933130098</v>
      </c>
      <c r="AH645" s="17">
        <v>0.35284488014443499</v>
      </c>
      <c r="AI645" s="17"/>
      <c r="AJ645" s="17">
        <v>0.29949672592710003</v>
      </c>
      <c r="AK645" s="17">
        <v>0.46413935358179798</v>
      </c>
      <c r="AL645" s="17">
        <v>0.38793078363554201</v>
      </c>
      <c r="AM645" s="17">
        <v>0.26326663092965202</v>
      </c>
      <c r="AN645" s="17">
        <v>0.29006135289671398</v>
      </c>
      <c r="AO645" s="17"/>
      <c r="AP645" s="17">
        <v>0.32820711942805098</v>
      </c>
      <c r="AQ645" s="17">
        <v>0.472183343257574</v>
      </c>
      <c r="AR645" s="17">
        <v>0.38840378762958599</v>
      </c>
      <c r="AS645" s="17">
        <v>0.30356033410241301</v>
      </c>
      <c r="AT645" s="17">
        <v>0.205761735368862</v>
      </c>
      <c r="AU645" s="17"/>
      <c r="AV645" s="17">
        <v>0.33266849386700398</v>
      </c>
      <c r="AW645" s="17">
        <v>0.329258785027503</v>
      </c>
      <c r="AX645" s="17">
        <v>0.36723516010754598</v>
      </c>
      <c r="AY645" s="17">
        <v>0.47667397959994001</v>
      </c>
      <c r="AZ645" s="17">
        <v>0.38453484933550097</v>
      </c>
    </row>
    <row r="646" spans="2:52">
      <c r="B646" t="s">
        <v>199</v>
      </c>
      <c r="C646" s="17">
        <v>0.22404653567176899</v>
      </c>
      <c r="D646" s="17">
        <v>0.21629932137265701</v>
      </c>
      <c r="E646" s="17">
        <v>0.23082277108730601</v>
      </c>
      <c r="F646" s="17"/>
      <c r="G646" s="17">
        <v>0.38707607278921802</v>
      </c>
      <c r="H646" s="17">
        <v>0.31194889440503898</v>
      </c>
      <c r="I646" s="17">
        <v>0.28839155574632602</v>
      </c>
      <c r="J646" s="17">
        <v>0.19579995853365101</v>
      </c>
      <c r="K646" s="17">
        <v>0.17440541779792901</v>
      </c>
      <c r="L646" s="17">
        <v>6.6374545251189895E-2</v>
      </c>
      <c r="M646" s="17"/>
      <c r="N646" s="17">
        <v>0.142608267658793</v>
      </c>
      <c r="O646" s="17">
        <v>0.21950607269508199</v>
      </c>
      <c r="P646" s="17">
        <v>0.26414985357949</v>
      </c>
      <c r="Q646" s="17">
        <v>0.28898390251455502</v>
      </c>
      <c r="R646" s="17"/>
      <c r="S646" s="17">
        <v>0.237969963056853</v>
      </c>
      <c r="T646" s="17">
        <v>0.223437778751604</v>
      </c>
      <c r="U646" s="17">
        <v>0.23519994638438901</v>
      </c>
      <c r="V646" s="17">
        <v>0.248043882868866</v>
      </c>
      <c r="W646" s="17">
        <v>0.140107215688514</v>
      </c>
      <c r="X646" s="17">
        <v>0.225831108114778</v>
      </c>
      <c r="Y646" s="17">
        <v>0.19863068023384101</v>
      </c>
      <c r="Z646" s="17">
        <v>0.273193042974818</v>
      </c>
      <c r="AA646" s="17">
        <v>0.23436234201801501</v>
      </c>
      <c r="AB646" s="17">
        <v>0.28035447339781699</v>
      </c>
      <c r="AC646" s="17">
        <v>0.13380742953010399</v>
      </c>
      <c r="AD646" s="17">
        <v>0.173010137925138</v>
      </c>
      <c r="AE646" s="17"/>
      <c r="AF646" s="17">
        <v>0.16939391228411901</v>
      </c>
      <c r="AG646" s="17">
        <v>0.20330576473815001</v>
      </c>
      <c r="AH646" s="17">
        <v>0.30143449695052899</v>
      </c>
      <c r="AI646" s="17"/>
      <c r="AJ646" s="17">
        <v>0.154317090146878</v>
      </c>
      <c r="AK646" s="17">
        <v>0.233406011360138</v>
      </c>
      <c r="AL646" s="17">
        <v>0.23165921190406499</v>
      </c>
      <c r="AM646" s="17">
        <v>0.200902835342715</v>
      </c>
      <c r="AN646" s="17">
        <v>0.272626726114167</v>
      </c>
      <c r="AO646" s="17"/>
      <c r="AP646" s="17">
        <v>0.18309804037156199</v>
      </c>
      <c r="AQ646" s="17">
        <v>0.26804242832578701</v>
      </c>
      <c r="AR646" s="17">
        <v>0.22695377584788801</v>
      </c>
      <c r="AS646" s="17">
        <v>0.17634890697358199</v>
      </c>
      <c r="AT646" s="17">
        <v>0.20143194085832</v>
      </c>
      <c r="AU646" s="17"/>
      <c r="AV646" s="17">
        <v>0.20608854735441501</v>
      </c>
      <c r="AW646" s="17">
        <v>0.31525882315147702</v>
      </c>
      <c r="AX646" s="17">
        <v>0.21530706437296199</v>
      </c>
      <c r="AY646" s="17">
        <v>0.198798218740694</v>
      </c>
      <c r="AZ646" s="17">
        <v>0.16989743671096499</v>
      </c>
    </row>
    <row r="647" spans="2:52">
      <c r="B647" t="s">
        <v>195</v>
      </c>
      <c r="C647" s="17">
        <v>0.203298120272283</v>
      </c>
      <c r="D647" s="17">
        <v>0.21047324730594799</v>
      </c>
      <c r="E647" s="17">
        <v>0.198046283578833</v>
      </c>
      <c r="F647" s="17"/>
      <c r="G647" s="17">
        <v>0.24545114603600199</v>
      </c>
      <c r="H647" s="17">
        <v>0.26045130684652401</v>
      </c>
      <c r="I647" s="17">
        <v>0.26028353795118198</v>
      </c>
      <c r="J647" s="17">
        <v>0.22542475966123501</v>
      </c>
      <c r="K647" s="17">
        <v>0.10012204158271901</v>
      </c>
      <c r="L647" s="17">
        <v>0.13846524060788601</v>
      </c>
      <c r="M647" s="17"/>
      <c r="N647" s="17">
        <v>0.195479154084545</v>
      </c>
      <c r="O647" s="17">
        <v>0.19068429113237001</v>
      </c>
      <c r="P647" s="17">
        <v>0.25383503472172197</v>
      </c>
      <c r="Q647" s="17">
        <v>0.18503763289372399</v>
      </c>
      <c r="R647" s="17"/>
      <c r="S647" s="17">
        <v>0.28217703663238503</v>
      </c>
      <c r="T647" s="17">
        <v>0.193071090068761</v>
      </c>
      <c r="U647" s="17">
        <v>0.156541283076332</v>
      </c>
      <c r="V647" s="17">
        <v>0.17783724121230801</v>
      </c>
      <c r="W647" s="17">
        <v>0.17045489287632801</v>
      </c>
      <c r="X647" s="17">
        <v>0.17430680864943199</v>
      </c>
      <c r="Y647" s="17">
        <v>0.16926948903592201</v>
      </c>
      <c r="Z647" s="17">
        <v>0.33597414559227801</v>
      </c>
      <c r="AA647" s="17">
        <v>0.245879839031592</v>
      </c>
      <c r="AB647" s="17">
        <v>0.165936561079644</v>
      </c>
      <c r="AC647" s="17">
        <v>0.117009759741546</v>
      </c>
      <c r="AD647" s="17">
        <v>0.273222135398421</v>
      </c>
      <c r="AE647" s="17"/>
      <c r="AF647" s="17">
        <v>0.15326737143397601</v>
      </c>
      <c r="AG647" s="17">
        <v>0.24438376543837301</v>
      </c>
      <c r="AH647" s="17">
        <v>0.190654362910158</v>
      </c>
      <c r="AI647" s="17"/>
      <c r="AJ647" s="17">
        <v>0.175263308250132</v>
      </c>
      <c r="AK647" s="17">
        <v>0.27201702387652199</v>
      </c>
      <c r="AL647" s="17">
        <v>0.167649044658638</v>
      </c>
      <c r="AM647" s="17">
        <v>8.3927784929926599E-2</v>
      </c>
      <c r="AN647" s="17">
        <v>0.16365316490671</v>
      </c>
      <c r="AO647" s="17"/>
      <c r="AP647" s="17">
        <v>0.177171469389826</v>
      </c>
      <c r="AQ647" s="17">
        <v>0.251305726878854</v>
      </c>
      <c r="AR647" s="17">
        <v>0.200457463390361</v>
      </c>
      <c r="AS647" s="17">
        <v>0.15984685386702199</v>
      </c>
      <c r="AT647" s="17">
        <v>0.17788335962167301</v>
      </c>
      <c r="AU647" s="17"/>
      <c r="AV647" s="17">
        <v>0.175265106628235</v>
      </c>
      <c r="AW647" s="17">
        <v>0.16796937339769</v>
      </c>
      <c r="AX647" s="17">
        <v>0.23668323443443101</v>
      </c>
      <c r="AY647" s="17">
        <v>0.28830413149427397</v>
      </c>
      <c r="AZ647" s="17">
        <v>0.136846235469501</v>
      </c>
    </row>
    <row r="648" spans="2:52">
      <c r="B648" t="s">
        <v>201</v>
      </c>
      <c r="C648" s="17">
        <v>0.14897097128915199</v>
      </c>
      <c r="D648" s="17">
        <v>0.169222795902809</v>
      </c>
      <c r="E648" s="17">
        <v>0.13105495627788899</v>
      </c>
      <c r="F648" s="17"/>
      <c r="G648" s="17">
        <v>0.147143600474372</v>
      </c>
      <c r="H648" s="17">
        <v>9.3859532000933693E-2</v>
      </c>
      <c r="I648" s="17">
        <v>0.104295716535004</v>
      </c>
      <c r="J648" s="17">
        <v>0.13444476985992701</v>
      </c>
      <c r="K648" s="17">
        <v>0.14599183396558499</v>
      </c>
      <c r="L648" s="17">
        <v>0.24005084427416901</v>
      </c>
      <c r="M648" s="17"/>
      <c r="N648" s="17">
        <v>0.176353019528739</v>
      </c>
      <c r="O648" s="17">
        <v>0.183031716743942</v>
      </c>
      <c r="P648" s="17">
        <v>0.127926272493955</v>
      </c>
      <c r="Q648" s="17">
        <v>9.3728792795863602E-2</v>
      </c>
      <c r="R648" s="17"/>
      <c r="S648" s="17">
        <v>0.11871839731042901</v>
      </c>
      <c r="T648" s="17">
        <v>0.140480008029602</v>
      </c>
      <c r="U648" s="17">
        <v>0.18231788935528701</v>
      </c>
      <c r="V648" s="17">
        <v>0.14863236838656199</v>
      </c>
      <c r="W648" s="17">
        <v>0.165403125847258</v>
      </c>
      <c r="X648" s="17">
        <v>0.152020988576548</v>
      </c>
      <c r="Y648" s="17">
        <v>0.110301856891415</v>
      </c>
      <c r="Z648" s="17">
        <v>0.21947091759152401</v>
      </c>
      <c r="AA648" s="17">
        <v>0.18169737364351099</v>
      </c>
      <c r="AB648" s="17">
        <v>0.12699441040353099</v>
      </c>
      <c r="AC648" s="17">
        <v>0.16280384426039499</v>
      </c>
      <c r="AD648" s="17">
        <v>0.14754520554394701</v>
      </c>
      <c r="AE648" s="17"/>
      <c r="AF648" s="17">
        <v>0.19852150492639201</v>
      </c>
      <c r="AG648" s="17">
        <v>0.13838504916445701</v>
      </c>
      <c r="AH648" s="17">
        <v>7.6884878735764203E-2</v>
      </c>
      <c r="AI648" s="17"/>
      <c r="AJ648" s="17">
        <v>0.22435030706923101</v>
      </c>
      <c r="AK648" s="17">
        <v>0.117605170650893</v>
      </c>
      <c r="AL648" s="17">
        <v>0.12930680838045</v>
      </c>
      <c r="AM648" s="17">
        <v>0.103793031680494</v>
      </c>
      <c r="AN648" s="17">
        <v>9.4663961894518506E-2</v>
      </c>
      <c r="AO648" s="17"/>
      <c r="AP648" s="17">
        <v>0.249454155206948</v>
      </c>
      <c r="AQ648" s="17">
        <v>0.106807720755596</v>
      </c>
      <c r="AR648" s="17">
        <v>0.13313854590278301</v>
      </c>
      <c r="AS648" s="17">
        <v>0.22914409759279</v>
      </c>
      <c r="AT648" s="17">
        <v>0.13491126393355601</v>
      </c>
      <c r="AU648" s="17"/>
      <c r="AV648" s="17">
        <v>0.15350471462120499</v>
      </c>
      <c r="AW648" s="17">
        <v>0.138595302917391</v>
      </c>
      <c r="AX648" s="17">
        <v>0.17795713719305001</v>
      </c>
      <c r="AY648" s="17">
        <v>9.6508772285617994E-2</v>
      </c>
      <c r="AZ648" s="17">
        <v>5.27773565978681E-2</v>
      </c>
    </row>
    <row r="649" spans="2:52">
      <c r="B649" t="s">
        <v>107</v>
      </c>
      <c r="C649" s="17">
        <v>9.2709773543634993E-2</v>
      </c>
      <c r="D649" s="17">
        <v>7.7247035690154897E-2</v>
      </c>
      <c r="E649" s="17">
        <v>0.107891972598052</v>
      </c>
      <c r="F649" s="17"/>
      <c r="G649" s="17">
        <v>5.0780927405958201E-2</v>
      </c>
      <c r="H649" s="17">
        <v>9.08156257555809E-2</v>
      </c>
      <c r="I649" s="17">
        <v>8.5168423239544003E-2</v>
      </c>
      <c r="J649" s="17">
        <v>0.14622989973831499</v>
      </c>
      <c r="K649" s="17">
        <v>8.8709759293503804E-2</v>
      </c>
      <c r="L649" s="17">
        <v>8.1861364992990807E-2</v>
      </c>
      <c r="M649" s="17"/>
      <c r="N649" s="17">
        <v>6.67532525148503E-2</v>
      </c>
      <c r="O649" s="17">
        <v>8.5473972553341299E-2</v>
      </c>
      <c r="P649" s="17">
        <v>0.102584971181495</v>
      </c>
      <c r="Q649" s="17">
        <v>0.123643477006791</v>
      </c>
      <c r="R649" s="17"/>
      <c r="S649" s="17">
        <v>9.6721390059628598E-2</v>
      </c>
      <c r="T649" s="17">
        <v>0.117434290952927</v>
      </c>
      <c r="U649" s="17">
        <v>8.1711277479100397E-2</v>
      </c>
      <c r="V649" s="17">
        <v>0.10707914166019</v>
      </c>
      <c r="W649" s="17">
        <v>0.149484407207229</v>
      </c>
      <c r="X649" s="17">
        <v>9.5739989401811804E-2</v>
      </c>
      <c r="Y649" s="17">
        <v>7.85134683888664E-2</v>
      </c>
      <c r="Z649" s="17">
        <v>5.0612185269795398E-2</v>
      </c>
      <c r="AA649" s="17">
        <v>5.1766039859532903E-2</v>
      </c>
      <c r="AB649" s="17">
        <v>6.7999526139505898E-2</v>
      </c>
      <c r="AC649" s="17">
        <v>0.14302212964402999</v>
      </c>
      <c r="AD649" s="17">
        <v>9.1137001445347601E-2</v>
      </c>
      <c r="AE649" s="17"/>
      <c r="AF649" s="17">
        <v>8.9429190442071496E-2</v>
      </c>
      <c r="AG649" s="17">
        <v>7.6065826245835994E-2</v>
      </c>
      <c r="AH649" s="17">
        <v>0.153056737915504</v>
      </c>
      <c r="AI649" s="17"/>
      <c r="AJ649" s="17">
        <v>6.8112491380156404E-2</v>
      </c>
      <c r="AK649" s="17">
        <v>7.8404589312850104E-2</v>
      </c>
      <c r="AL649" s="17">
        <v>9.0592797037010606E-2</v>
      </c>
      <c r="AM649" s="17">
        <v>0.18782325083069101</v>
      </c>
      <c r="AN649" s="17">
        <v>0.17987956663437699</v>
      </c>
      <c r="AO649" s="17"/>
      <c r="AP649" s="17">
        <v>4.9364345988330997E-2</v>
      </c>
      <c r="AQ649" s="17">
        <v>6.05848833924457E-2</v>
      </c>
      <c r="AR649" s="17">
        <v>6.2886143560207095E-2</v>
      </c>
      <c r="AS649" s="17">
        <v>9.6758408746573196E-2</v>
      </c>
      <c r="AT649" s="17">
        <v>0.19473770084452</v>
      </c>
      <c r="AU649" s="17"/>
      <c r="AV649" s="17">
        <v>0.122602228973127</v>
      </c>
      <c r="AW649" s="17">
        <v>7.3706836324504796E-2</v>
      </c>
      <c r="AX649" s="17">
        <v>8.2093340658080494E-2</v>
      </c>
      <c r="AY649" s="17">
        <v>4.3539228753852799E-2</v>
      </c>
      <c r="AZ649" s="17">
        <v>0.14539138014671099</v>
      </c>
    </row>
    <row r="650" spans="2:52">
      <c r="B650" t="s">
        <v>196</v>
      </c>
      <c r="C650" s="17">
        <v>7.7771806142230407E-2</v>
      </c>
      <c r="D650" s="17">
        <v>0.10510443711031101</v>
      </c>
      <c r="E650" s="17">
        <v>5.1305839541457003E-2</v>
      </c>
      <c r="F650" s="17"/>
      <c r="G650" s="17">
        <v>9.6544016761320905E-2</v>
      </c>
      <c r="H650" s="17">
        <v>9.6296025576928998E-2</v>
      </c>
      <c r="I650" s="17">
        <v>8.2722078691066597E-2</v>
      </c>
      <c r="J650" s="17">
        <v>6.5966695691938207E-2</v>
      </c>
      <c r="K650" s="17">
        <v>5.3018722482650903E-2</v>
      </c>
      <c r="L650" s="17">
        <v>7.4864674928870306E-2</v>
      </c>
      <c r="M650" s="17"/>
      <c r="N650" s="17">
        <v>0.10844679637413999</v>
      </c>
      <c r="O650" s="17">
        <v>7.3065628393911994E-2</v>
      </c>
      <c r="P650" s="17">
        <v>7.7785452852476095E-2</v>
      </c>
      <c r="Q650" s="17">
        <v>4.5760313169418497E-2</v>
      </c>
      <c r="R650" s="17"/>
      <c r="S650" s="17">
        <v>0.123189462065947</v>
      </c>
      <c r="T650" s="17">
        <v>5.5325612839855001E-2</v>
      </c>
      <c r="U650" s="17">
        <v>5.7923314775460998E-2</v>
      </c>
      <c r="V650" s="17">
        <v>4.8612262271994E-2</v>
      </c>
      <c r="W650" s="17">
        <v>6.5427828282400499E-2</v>
      </c>
      <c r="X650" s="17">
        <v>4.7063882032275697E-2</v>
      </c>
      <c r="Y650" s="17">
        <v>6.5516195520806897E-2</v>
      </c>
      <c r="Z650" s="17">
        <v>9.2426387985606206E-2</v>
      </c>
      <c r="AA650" s="17">
        <v>0.11660143265477101</v>
      </c>
      <c r="AB650" s="17">
        <v>0.10107638333547</v>
      </c>
      <c r="AC650" s="17">
        <v>5.4722105786207002E-2</v>
      </c>
      <c r="AD650" s="17">
        <v>6.5226334709888506E-2</v>
      </c>
      <c r="AE650" s="17"/>
      <c r="AF650" s="17">
        <v>6.4322551027189798E-2</v>
      </c>
      <c r="AG650" s="17">
        <v>8.9817493298988596E-2</v>
      </c>
      <c r="AH650" s="17">
        <v>7.0515067747508695E-2</v>
      </c>
      <c r="AI650" s="17"/>
      <c r="AJ650" s="17">
        <v>7.9634870818539399E-2</v>
      </c>
      <c r="AK650" s="17">
        <v>0.10430743259879099</v>
      </c>
      <c r="AL650" s="17">
        <v>4.58388494510358E-2</v>
      </c>
      <c r="AM650" s="17">
        <v>9.9999711054762103E-2</v>
      </c>
      <c r="AN650" s="17">
        <v>4.0529376247715902E-2</v>
      </c>
      <c r="AO650" s="17"/>
      <c r="AP650" s="17">
        <v>7.7760732768705598E-2</v>
      </c>
      <c r="AQ650" s="17">
        <v>0.10187087201728599</v>
      </c>
      <c r="AR650" s="17">
        <v>5.2812351159225703E-2</v>
      </c>
      <c r="AS650" s="17">
        <v>0.105457835963444</v>
      </c>
      <c r="AT650" s="17">
        <v>2.6576587779824301E-2</v>
      </c>
      <c r="AU650" s="17"/>
      <c r="AV650" s="17">
        <v>6.2117945709780097E-2</v>
      </c>
      <c r="AW650" s="17">
        <v>4.7776983686932201E-2</v>
      </c>
      <c r="AX650" s="17">
        <v>8.1122837317137403E-2</v>
      </c>
      <c r="AY650" s="17">
        <v>0.15126436562682799</v>
      </c>
      <c r="AZ650" s="17">
        <v>0.14086950417029101</v>
      </c>
    </row>
    <row r="651" spans="2:52">
      <c r="B651" t="s">
        <v>202</v>
      </c>
      <c r="C651" s="17">
        <v>6.6624322089413796E-2</v>
      </c>
      <c r="D651" s="17">
        <v>7.7299031634160797E-2</v>
      </c>
      <c r="E651" s="17">
        <v>5.7094200606440403E-2</v>
      </c>
      <c r="F651" s="17"/>
      <c r="G651" s="17">
        <v>7.75622262764534E-2</v>
      </c>
      <c r="H651" s="17">
        <v>7.7772521288313398E-2</v>
      </c>
      <c r="I651" s="17">
        <v>8.6524873426932103E-2</v>
      </c>
      <c r="J651" s="17">
        <v>3.2352161710998403E-2</v>
      </c>
      <c r="K651" s="17">
        <v>4.4319895803496497E-2</v>
      </c>
      <c r="L651" s="17">
        <v>8.0143189514532795E-2</v>
      </c>
      <c r="M651" s="17"/>
      <c r="N651" s="17">
        <v>9.8279940904821894E-2</v>
      </c>
      <c r="O651" s="17">
        <v>6.4690275225091798E-2</v>
      </c>
      <c r="P651" s="17">
        <v>6.9898555846182597E-2</v>
      </c>
      <c r="Q651" s="17">
        <v>3.0537198590866701E-2</v>
      </c>
      <c r="R651" s="17"/>
      <c r="S651" s="17">
        <v>6.5356845752485904E-2</v>
      </c>
      <c r="T651" s="17">
        <v>6.2412040265857199E-2</v>
      </c>
      <c r="U651" s="17">
        <v>6.9909909993935995E-2</v>
      </c>
      <c r="V651" s="17">
        <v>1.0895337916268399E-2</v>
      </c>
      <c r="W651" s="17">
        <v>9.4166175317237699E-2</v>
      </c>
      <c r="X651" s="17">
        <v>4.2700098536727002E-2</v>
      </c>
      <c r="Y651" s="17">
        <v>4.9656148349485202E-2</v>
      </c>
      <c r="Z651" s="17">
        <v>7.7158356032496295E-2</v>
      </c>
      <c r="AA651" s="17">
        <v>7.2351480785891001E-2</v>
      </c>
      <c r="AB651" s="17">
        <v>8.9361281334898096E-2</v>
      </c>
      <c r="AC651" s="17">
        <v>6.7581651244569094E-2</v>
      </c>
      <c r="AD651" s="17">
        <v>0.22021157454719001</v>
      </c>
      <c r="AE651" s="17"/>
      <c r="AF651" s="17">
        <v>6.14343634683263E-2</v>
      </c>
      <c r="AG651" s="17">
        <v>7.1656050414979994E-2</v>
      </c>
      <c r="AH651" s="17">
        <v>4.3670159946949498E-2</v>
      </c>
      <c r="AI651" s="17"/>
      <c r="AJ651" s="17">
        <v>7.3435838463986602E-2</v>
      </c>
      <c r="AK651" s="17">
        <v>7.6822492218527799E-2</v>
      </c>
      <c r="AL651" s="17">
        <v>6.9111359248560503E-2</v>
      </c>
      <c r="AM651" s="17">
        <v>0</v>
      </c>
      <c r="AN651" s="17">
        <v>5.0022202167821501E-2</v>
      </c>
      <c r="AO651" s="17"/>
      <c r="AP651" s="17">
        <v>9.0238896263156496E-2</v>
      </c>
      <c r="AQ651" s="17">
        <v>5.7394610163590001E-2</v>
      </c>
      <c r="AR651" s="17">
        <v>7.3082574721841306E-2</v>
      </c>
      <c r="AS651" s="17">
        <v>6.2085006504376601E-2</v>
      </c>
      <c r="AT651" s="17">
        <v>7.6244640355783405E-2</v>
      </c>
      <c r="AU651" s="17"/>
      <c r="AV651" s="17">
        <v>4.9970714663549597E-2</v>
      </c>
      <c r="AW651" s="17">
        <v>6.3250348548951105E-2</v>
      </c>
      <c r="AX651" s="17">
        <v>6.8524895903516403E-2</v>
      </c>
      <c r="AY651" s="17">
        <v>0.112979537968896</v>
      </c>
      <c r="AZ651" s="17">
        <v>8.4078083402314999E-2</v>
      </c>
    </row>
    <row r="652" spans="2:52">
      <c r="B652" t="s">
        <v>203</v>
      </c>
      <c r="C652" s="17">
        <v>6.2421189547604797E-2</v>
      </c>
      <c r="D652" s="17">
        <v>6.9183950045845002E-2</v>
      </c>
      <c r="E652" s="17">
        <v>5.6530702258856001E-2</v>
      </c>
      <c r="F652" s="17"/>
      <c r="G652" s="17">
        <v>5.29036769439825E-2</v>
      </c>
      <c r="H652" s="17">
        <v>7.0283638444723004E-2</v>
      </c>
      <c r="I652" s="17">
        <v>6.6216360295953E-2</v>
      </c>
      <c r="J652" s="17">
        <v>6.8952238380385306E-2</v>
      </c>
      <c r="K652" s="17">
        <v>4.6960184585185701E-2</v>
      </c>
      <c r="L652" s="17">
        <v>6.3719259320325405E-2</v>
      </c>
      <c r="M652" s="17"/>
      <c r="N652" s="17">
        <v>8.9515025699613601E-2</v>
      </c>
      <c r="O652" s="17">
        <v>6.94535659280862E-2</v>
      </c>
      <c r="P652" s="17">
        <v>4.3253156499498999E-2</v>
      </c>
      <c r="Q652" s="17">
        <v>4.1981997643408098E-2</v>
      </c>
      <c r="R652" s="17"/>
      <c r="S652" s="17">
        <v>7.5861604937180999E-2</v>
      </c>
      <c r="T652" s="17">
        <v>5.2130166037622397E-2</v>
      </c>
      <c r="U652" s="17">
        <v>7.0376664841171596E-2</v>
      </c>
      <c r="V652" s="17">
        <v>0.100017558677614</v>
      </c>
      <c r="W652" s="17">
        <v>5.27362002612628E-2</v>
      </c>
      <c r="X652" s="17">
        <v>6.1244645356832599E-2</v>
      </c>
      <c r="Y652" s="17">
        <v>7.2837482097127301E-2</v>
      </c>
      <c r="Z652" s="17">
        <v>4.7990570861095497E-2</v>
      </c>
      <c r="AA652" s="17">
        <v>5.4370368108514297E-2</v>
      </c>
      <c r="AB652" s="17">
        <v>2.5726721254679001E-2</v>
      </c>
      <c r="AC652" s="17">
        <v>8.8487566102437701E-2</v>
      </c>
      <c r="AD652" s="17">
        <v>2.76394272510848E-2</v>
      </c>
      <c r="AE652" s="17"/>
      <c r="AF652" s="17">
        <v>6.9435659804175098E-2</v>
      </c>
      <c r="AG652" s="17">
        <v>6.4471320351504602E-2</v>
      </c>
      <c r="AH652" s="17">
        <v>5.2895269937141803E-2</v>
      </c>
      <c r="AI652" s="17"/>
      <c r="AJ652" s="17">
        <v>0.10467476446545899</v>
      </c>
      <c r="AK652" s="17">
        <v>5.3345454066248799E-2</v>
      </c>
      <c r="AL652" s="17">
        <v>3.2718621483559501E-2</v>
      </c>
      <c r="AM652" s="17">
        <v>0</v>
      </c>
      <c r="AN652" s="17">
        <v>3.7133443816681697E-2</v>
      </c>
      <c r="AO652" s="17"/>
      <c r="AP652" s="17">
        <v>0.115582630537558</v>
      </c>
      <c r="AQ652" s="17">
        <v>5.3349946992807901E-2</v>
      </c>
      <c r="AR652" s="17">
        <v>7.0897845766513701E-2</v>
      </c>
      <c r="AS652" s="17">
        <v>5.7133853248048698E-2</v>
      </c>
      <c r="AT652" s="17">
        <v>4.0723292306454599E-2</v>
      </c>
      <c r="AU652" s="17"/>
      <c r="AV652" s="17">
        <v>5.5103820368650303E-2</v>
      </c>
      <c r="AW652" s="17">
        <v>4.47929923843065E-2</v>
      </c>
      <c r="AX652" s="17">
        <v>8.0233871233790194E-2</v>
      </c>
      <c r="AY652" s="17">
        <v>8.42175372461407E-2</v>
      </c>
      <c r="AZ652" s="17">
        <v>0.108380247492881</v>
      </c>
    </row>
    <row r="653" spans="2:52">
      <c r="B653" t="s">
        <v>198</v>
      </c>
      <c r="C653" s="17">
        <v>5.8928831554983997E-2</v>
      </c>
      <c r="D653" s="17">
        <v>6.8183579152554102E-2</v>
      </c>
      <c r="E653" s="17">
        <v>5.0674912643512801E-2</v>
      </c>
      <c r="F653" s="17"/>
      <c r="G653" s="17">
        <v>0.114315913626976</v>
      </c>
      <c r="H653" s="17">
        <v>9.9443669011034699E-2</v>
      </c>
      <c r="I653" s="17">
        <v>7.3711708135969695E-2</v>
      </c>
      <c r="J653" s="17">
        <v>5.3321534810096799E-2</v>
      </c>
      <c r="K653" s="17">
        <v>1.03285440256727E-2</v>
      </c>
      <c r="L653" s="17">
        <v>1.9881495635184501E-2</v>
      </c>
      <c r="M653" s="17"/>
      <c r="N653" s="17">
        <v>5.0224317831267497E-2</v>
      </c>
      <c r="O653" s="17">
        <v>6.1133379821179001E-2</v>
      </c>
      <c r="P653" s="17">
        <v>7.0486792386382197E-2</v>
      </c>
      <c r="Q653" s="17">
        <v>5.7589707555135101E-2</v>
      </c>
      <c r="R653" s="17"/>
      <c r="S653" s="17">
        <v>0.12334505922595</v>
      </c>
      <c r="T653" s="17">
        <v>6.66232710216038E-2</v>
      </c>
      <c r="U653" s="17">
        <v>2.2161734727985698E-2</v>
      </c>
      <c r="V653" s="17">
        <v>5.8334302769203102E-2</v>
      </c>
      <c r="W653" s="17">
        <v>6.2578638520317698E-2</v>
      </c>
      <c r="X653" s="17">
        <v>8.26245405495835E-2</v>
      </c>
      <c r="Y653" s="17">
        <v>5.62423358171317E-2</v>
      </c>
      <c r="Z653" s="17">
        <v>1.8106223374795699E-2</v>
      </c>
      <c r="AA653" s="17">
        <v>2.5577683071089801E-2</v>
      </c>
      <c r="AB653" s="17">
        <v>5.2318627713175997E-2</v>
      </c>
      <c r="AC653" s="17">
        <v>1.55792002278194E-2</v>
      </c>
      <c r="AD653" s="17">
        <v>1.7776797039304099E-2</v>
      </c>
      <c r="AE653" s="17"/>
      <c r="AF653" s="17">
        <v>5.6955345309766599E-2</v>
      </c>
      <c r="AG653" s="17">
        <v>4.9926490891373798E-2</v>
      </c>
      <c r="AH653" s="17">
        <v>7.1204109526973897E-2</v>
      </c>
      <c r="AI653" s="17"/>
      <c r="AJ653" s="17">
        <v>4.57348814528011E-2</v>
      </c>
      <c r="AK653" s="17">
        <v>7.3304422367264199E-2</v>
      </c>
      <c r="AL653" s="17">
        <v>4.7933191781544503E-2</v>
      </c>
      <c r="AM653" s="17">
        <v>5.2638442661001698E-2</v>
      </c>
      <c r="AN653" s="17">
        <v>5.0228745432782301E-2</v>
      </c>
      <c r="AO653" s="17"/>
      <c r="AP653" s="17">
        <v>6.3743481685365297E-2</v>
      </c>
      <c r="AQ653" s="17">
        <v>6.9231910804481503E-2</v>
      </c>
      <c r="AR653" s="17">
        <v>6.2990321909051405E-2</v>
      </c>
      <c r="AS653" s="17">
        <v>3.5283282498049601E-2</v>
      </c>
      <c r="AT653" s="17">
        <v>4.1604858053636798E-2</v>
      </c>
      <c r="AU653" s="17"/>
      <c r="AV653" s="17">
        <v>6.4738180861029102E-2</v>
      </c>
      <c r="AW653" s="17">
        <v>4.6738661421166901E-2</v>
      </c>
      <c r="AX653" s="17">
        <v>7.3417159932786996E-2</v>
      </c>
      <c r="AY653" s="17">
        <v>6.0081765325662E-2</v>
      </c>
      <c r="AZ653" s="17">
        <v>4.8821575493897103E-2</v>
      </c>
    </row>
    <row r="654" spans="2:52">
      <c r="B654" t="s">
        <v>200</v>
      </c>
      <c r="C654" s="17">
        <v>5.2238660628692098E-2</v>
      </c>
      <c r="D654" s="17">
        <v>5.6069327427744203E-2</v>
      </c>
      <c r="E654" s="17">
        <v>4.90249689593538E-2</v>
      </c>
      <c r="F654" s="17"/>
      <c r="G654" s="17">
        <v>7.3444271511023396E-2</v>
      </c>
      <c r="H654" s="17">
        <v>4.0709806444773899E-2</v>
      </c>
      <c r="I654" s="17">
        <v>6.0164478737581802E-2</v>
      </c>
      <c r="J654" s="17">
        <v>7.5363301648186304E-2</v>
      </c>
      <c r="K654" s="17">
        <v>3.5040199495964798E-2</v>
      </c>
      <c r="L654" s="17">
        <v>3.3003914046287698E-2</v>
      </c>
      <c r="M654" s="17"/>
      <c r="N654" s="17">
        <v>7.1749377591248706E-2</v>
      </c>
      <c r="O654" s="17">
        <v>5.32604548016462E-2</v>
      </c>
      <c r="P654" s="17">
        <v>5.6407492561177199E-2</v>
      </c>
      <c r="Q654" s="17">
        <v>2.5950868466217199E-2</v>
      </c>
      <c r="R654" s="17"/>
      <c r="S654" s="17">
        <v>8.0104518157129503E-2</v>
      </c>
      <c r="T654" s="17">
        <v>4.0210973775485E-2</v>
      </c>
      <c r="U654" s="17">
        <v>5.1623287407147798E-2</v>
      </c>
      <c r="V654" s="17">
        <v>6.8341242321678403E-2</v>
      </c>
      <c r="W654" s="17">
        <v>3.0083515286975299E-2</v>
      </c>
      <c r="X654" s="17">
        <v>5.9939578773588402E-2</v>
      </c>
      <c r="Y654" s="17">
        <v>4.3735089707116599E-2</v>
      </c>
      <c r="Z654" s="17">
        <v>2.9314309239460299E-2</v>
      </c>
      <c r="AA654" s="17">
        <v>3.54820387330292E-2</v>
      </c>
      <c r="AB654" s="17">
        <v>4.7705792468029799E-2</v>
      </c>
      <c r="AC654" s="17">
        <v>7.3289334868198996E-2</v>
      </c>
      <c r="AD654" s="17">
        <v>5.6520455400288001E-2</v>
      </c>
      <c r="AE654" s="17"/>
      <c r="AF654" s="17">
        <v>6.5014211318615303E-2</v>
      </c>
      <c r="AG654" s="17">
        <v>4.5167840391743701E-2</v>
      </c>
      <c r="AH654" s="17">
        <v>4.3217269327234603E-2</v>
      </c>
      <c r="AI654" s="17"/>
      <c r="AJ654" s="17">
        <v>6.2967277577541406E-2</v>
      </c>
      <c r="AK654" s="17">
        <v>4.6451797818298599E-2</v>
      </c>
      <c r="AL654" s="17">
        <v>4.5703908035273903E-2</v>
      </c>
      <c r="AM654" s="17">
        <v>0</v>
      </c>
      <c r="AN654" s="17">
        <v>4.3718126511253799E-2</v>
      </c>
      <c r="AO654" s="17"/>
      <c r="AP654" s="17">
        <v>5.9748173095290402E-2</v>
      </c>
      <c r="AQ654" s="17">
        <v>5.4086799378417101E-2</v>
      </c>
      <c r="AR654" s="17">
        <v>5.93607220620848E-2</v>
      </c>
      <c r="AS654" s="17">
        <v>6.3854203245912594E-2</v>
      </c>
      <c r="AT654" s="17">
        <v>3.91989378489037E-2</v>
      </c>
      <c r="AU654" s="17"/>
      <c r="AV654" s="17">
        <v>3.5319488827681399E-2</v>
      </c>
      <c r="AW654" s="17">
        <v>4.6158164040883701E-2</v>
      </c>
      <c r="AX654" s="17">
        <v>7.3856735877747007E-2</v>
      </c>
      <c r="AY654" s="17">
        <v>8.3246016086225796E-2</v>
      </c>
      <c r="AZ654" s="17">
        <v>0</v>
      </c>
    </row>
    <row r="655" spans="2:52">
      <c r="B655" t="s">
        <v>85</v>
      </c>
      <c r="C655" s="17">
        <v>3.0594022461648999E-2</v>
      </c>
      <c r="D655" s="17">
        <v>2.6581260403285199E-2</v>
      </c>
      <c r="E655" s="17">
        <v>3.3311580100812602E-2</v>
      </c>
      <c r="F655" s="17"/>
      <c r="G655" s="17">
        <v>1.06431510684566E-2</v>
      </c>
      <c r="H655" s="17">
        <v>2.5888125725060801E-2</v>
      </c>
      <c r="I655" s="17">
        <v>3.03591951108537E-2</v>
      </c>
      <c r="J655" s="17">
        <v>3.10071432507497E-2</v>
      </c>
      <c r="K655" s="17">
        <v>3.7312072389640502E-2</v>
      </c>
      <c r="L655" s="17">
        <v>4.16835335590343E-2</v>
      </c>
      <c r="M655" s="17"/>
      <c r="N655" s="17">
        <v>3.3399985482035897E-2</v>
      </c>
      <c r="O655" s="17">
        <v>3.0451883629806199E-2</v>
      </c>
      <c r="P655" s="17">
        <v>3.2938316070424398E-2</v>
      </c>
      <c r="Q655" s="17">
        <v>2.60558297884349E-2</v>
      </c>
      <c r="R655" s="17"/>
      <c r="S655" s="17">
        <v>1.9097899069373099E-2</v>
      </c>
      <c r="T655" s="17">
        <v>2.12015132398293E-2</v>
      </c>
      <c r="U655" s="17">
        <v>3.6433181317448902E-2</v>
      </c>
      <c r="V655" s="17">
        <v>7.4533718103920402E-3</v>
      </c>
      <c r="W655" s="17">
        <v>2.8965577033086099E-2</v>
      </c>
      <c r="X655" s="17">
        <v>6.1053453483080097E-2</v>
      </c>
      <c r="Y655" s="17">
        <v>4.49168108486084E-2</v>
      </c>
      <c r="Z655" s="17">
        <v>0</v>
      </c>
      <c r="AA655" s="17">
        <v>5.1709068798327998E-2</v>
      </c>
      <c r="AB655" s="17">
        <v>2.4803516427074099E-2</v>
      </c>
      <c r="AC655" s="17">
        <v>3.2245408449020803E-2</v>
      </c>
      <c r="AD655" s="17">
        <v>0</v>
      </c>
      <c r="AE655" s="17"/>
      <c r="AF655" s="17">
        <v>3.7395650932371502E-2</v>
      </c>
      <c r="AG655" s="17">
        <v>2.8028050720391599E-2</v>
      </c>
      <c r="AH655" s="17">
        <v>4.2152647795582199E-2</v>
      </c>
      <c r="AI655" s="17"/>
      <c r="AJ655" s="17">
        <v>4.2541102000641699E-2</v>
      </c>
      <c r="AK655" s="17">
        <v>9.9038255010512801E-3</v>
      </c>
      <c r="AL655" s="17">
        <v>1.0509176926847399E-2</v>
      </c>
      <c r="AM655" s="17">
        <v>0.11626290803657301</v>
      </c>
      <c r="AN655" s="17">
        <v>4.1096823089282801E-2</v>
      </c>
      <c r="AO655" s="17"/>
      <c r="AP655" s="17">
        <v>4.4737297916556701E-2</v>
      </c>
      <c r="AQ655" s="17">
        <v>1.34174463976238E-2</v>
      </c>
      <c r="AR655" s="17">
        <v>3.10714937012701E-2</v>
      </c>
      <c r="AS655" s="17">
        <v>3.90994989369906E-2</v>
      </c>
      <c r="AT655" s="17">
        <v>3.8678370954315901E-2</v>
      </c>
      <c r="AU655" s="17"/>
      <c r="AV655" s="17">
        <v>3.5219083321613401E-2</v>
      </c>
      <c r="AW655" s="17">
        <v>1.98317378980736E-2</v>
      </c>
      <c r="AX655" s="17">
        <v>1.981775576612E-2</v>
      </c>
      <c r="AY655" s="17">
        <v>2.8376070189476601E-2</v>
      </c>
      <c r="AZ655" s="17">
        <v>4.6549819732981702E-2</v>
      </c>
    </row>
    <row r="656" spans="2:52">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2:52">
      <c r="B657" s="6" t="s">
        <v>208</v>
      </c>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2:52">
      <c r="B658" s="24" t="s">
        <v>16</v>
      </c>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2:52">
      <c r="B659" t="s">
        <v>202</v>
      </c>
      <c r="C659" s="17">
        <v>0.277235171419769</v>
      </c>
      <c r="D659" s="17">
        <v>0.30528417294061799</v>
      </c>
      <c r="E659" s="17">
        <v>0.24916833364765401</v>
      </c>
      <c r="F659" s="17"/>
      <c r="G659" s="17">
        <v>0.229120193899642</v>
      </c>
      <c r="H659" s="17">
        <v>0.22919443955070301</v>
      </c>
      <c r="I659" s="17">
        <v>0.25339714325706197</v>
      </c>
      <c r="J659" s="17">
        <v>0.20525444855582101</v>
      </c>
      <c r="K659" s="17">
        <v>0.33448505785105898</v>
      </c>
      <c r="L659" s="17">
        <v>0.397921806328423</v>
      </c>
      <c r="M659" s="17"/>
      <c r="N659" s="17">
        <v>0.34962504180313703</v>
      </c>
      <c r="O659" s="17">
        <v>0.288396590110581</v>
      </c>
      <c r="P659" s="17">
        <v>0.249431027948049</v>
      </c>
      <c r="Q659" s="17">
        <v>0.21085640955212601</v>
      </c>
      <c r="R659" s="17"/>
      <c r="S659" s="17">
        <v>0.27210208431379701</v>
      </c>
      <c r="T659" s="17">
        <v>0.23741209455854401</v>
      </c>
      <c r="U659" s="17">
        <v>0.30795586390470697</v>
      </c>
      <c r="V659" s="17">
        <v>0.24761583825077799</v>
      </c>
      <c r="W659" s="17">
        <v>0.31539812845044002</v>
      </c>
      <c r="X659" s="17">
        <v>0.30042898827185099</v>
      </c>
      <c r="Y659" s="17">
        <v>0.228794128819584</v>
      </c>
      <c r="Z659" s="17">
        <v>0.206320932481318</v>
      </c>
      <c r="AA659" s="17">
        <v>0.284215383338358</v>
      </c>
      <c r="AB659" s="17">
        <v>0.30075525981157503</v>
      </c>
      <c r="AC659" s="17">
        <v>0.32730406250569199</v>
      </c>
      <c r="AD659" s="17">
        <v>0.35761074282257099</v>
      </c>
      <c r="AE659" s="17"/>
      <c r="AF659" s="17">
        <v>0.348614425635773</v>
      </c>
      <c r="AG659" s="17">
        <v>0.25528196478450699</v>
      </c>
      <c r="AH659" s="17">
        <v>0.21477463875185901</v>
      </c>
      <c r="AI659" s="17"/>
      <c r="AJ659" s="17">
        <v>0.40903777584758999</v>
      </c>
      <c r="AK659" s="17">
        <v>0.158836422764594</v>
      </c>
      <c r="AL659" s="17">
        <v>0.27258283875473799</v>
      </c>
      <c r="AM659" s="17">
        <v>0.29284529406684501</v>
      </c>
      <c r="AN659" s="17">
        <v>0.23946292752321199</v>
      </c>
      <c r="AO659" s="17"/>
      <c r="AP659" s="17">
        <v>0.42198492805075</v>
      </c>
      <c r="AQ659" s="17">
        <v>0.21198015315551899</v>
      </c>
      <c r="AR659" s="17">
        <v>0.25792294167326302</v>
      </c>
      <c r="AS659" s="17">
        <v>0.3619050079087</v>
      </c>
      <c r="AT659" s="17">
        <v>0.272384176183251</v>
      </c>
      <c r="AU659" s="17"/>
      <c r="AV659" s="17">
        <v>0.226179177835895</v>
      </c>
      <c r="AW659" s="17">
        <v>0.26311165923338398</v>
      </c>
      <c r="AX659" s="17">
        <v>0.31735503812332599</v>
      </c>
      <c r="AY659" s="17">
        <v>0.36063677836172803</v>
      </c>
      <c r="AZ659" s="17">
        <v>0.263413474356544</v>
      </c>
    </row>
    <row r="660" spans="2:52">
      <c r="B660" t="s">
        <v>194</v>
      </c>
      <c r="C660" s="17">
        <v>0.26391512657749799</v>
      </c>
      <c r="D660" s="17">
        <v>0.27436879267397202</v>
      </c>
      <c r="E660" s="17">
        <v>0.25503919851249102</v>
      </c>
      <c r="F660" s="17"/>
      <c r="G660" s="17">
        <v>0.36045982823096701</v>
      </c>
      <c r="H660" s="17">
        <v>0.32839684655589702</v>
      </c>
      <c r="I660" s="17">
        <v>0.28423415766979598</v>
      </c>
      <c r="J660" s="17">
        <v>0.23380994097340099</v>
      </c>
      <c r="K660" s="17">
        <v>0.20910872191888799</v>
      </c>
      <c r="L660" s="17">
        <v>0.17367121914471301</v>
      </c>
      <c r="M660" s="17"/>
      <c r="N660" s="17">
        <v>0.25079971992882999</v>
      </c>
      <c r="O660" s="17">
        <v>0.29192762680474499</v>
      </c>
      <c r="P660" s="17">
        <v>0.26277831519448702</v>
      </c>
      <c r="Q660" s="17">
        <v>0.253647392729481</v>
      </c>
      <c r="R660" s="17"/>
      <c r="S660" s="17">
        <v>0.28621242570279298</v>
      </c>
      <c r="T660" s="17">
        <v>0.27374429917058302</v>
      </c>
      <c r="U660" s="17">
        <v>0.307433431026366</v>
      </c>
      <c r="V660" s="17">
        <v>0.26283227691969602</v>
      </c>
      <c r="W660" s="17">
        <v>0.20939209076087101</v>
      </c>
      <c r="X660" s="17">
        <v>0.23553429535641901</v>
      </c>
      <c r="Y660" s="17">
        <v>0.238231274084336</v>
      </c>
      <c r="Z660" s="17">
        <v>0.24999970040967701</v>
      </c>
      <c r="AA660" s="17">
        <v>0.28219106294680801</v>
      </c>
      <c r="AB660" s="17">
        <v>0.22224890051462701</v>
      </c>
      <c r="AC660" s="17">
        <v>0.236640360934601</v>
      </c>
      <c r="AD660" s="17">
        <v>0.41103510299350099</v>
      </c>
      <c r="AE660" s="17"/>
      <c r="AF660" s="17">
        <v>0.22192279829808201</v>
      </c>
      <c r="AG660" s="17">
        <v>0.27320074041148701</v>
      </c>
      <c r="AH660" s="17">
        <v>0.264664960081953</v>
      </c>
      <c r="AI660" s="17"/>
      <c r="AJ660" s="17">
        <v>0.212724521304509</v>
      </c>
      <c r="AK660" s="17">
        <v>0.337454360852597</v>
      </c>
      <c r="AL660" s="17">
        <v>0.25948457139499398</v>
      </c>
      <c r="AM660" s="17">
        <v>0.229058073136993</v>
      </c>
      <c r="AN660" s="17">
        <v>0.24721272151649801</v>
      </c>
      <c r="AO660" s="17"/>
      <c r="AP660" s="17">
        <v>0.19884129369131801</v>
      </c>
      <c r="AQ660" s="17">
        <v>0.323051403054332</v>
      </c>
      <c r="AR660" s="17">
        <v>0.34826617238228103</v>
      </c>
      <c r="AS660" s="17">
        <v>0.22158812745268899</v>
      </c>
      <c r="AT660" s="17">
        <v>0.13677277041571001</v>
      </c>
      <c r="AU660" s="17"/>
      <c r="AV660" s="17">
        <v>0.25955742327150499</v>
      </c>
      <c r="AW660" s="17">
        <v>0.22177120918659601</v>
      </c>
      <c r="AX660" s="17">
        <v>0.30731695527901798</v>
      </c>
      <c r="AY660" s="17">
        <v>0.29902792796434002</v>
      </c>
      <c r="AZ660" s="17">
        <v>0.45206686019317299</v>
      </c>
    </row>
    <row r="661" spans="2:52">
      <c r="B661" t="s">
        <v>197</v>
      </c>
      <c r="C661" s="17">
        <v>0.209868071376658</v>
      </c>
      <c r="D661" s="17">
        <v>0.19930532452329799</v>
      </c>
      <c r="E661" s="17">
        <v>0.21910360956043301</v>
      </c>
      <c r="F661" s="17"/>
      <c r="G661" s="17">
        <v>0.37450033416350498</v>
      </c>
      <c r="H661" s="17">
        <v>0.21818173133907001</v>
      </c>
      <c r="I661" s="17">
        <v>0.20426959924320801</v>
      </c>
      <c r="J661" s="17">
        <v>0.184920853405666</v>
      </c>
      <c r="K661" s="17">
        <v>0.16157708621759101</v>
      </c>
      <c r="L661" s="17">
        <v>0.12549992288383299</v>
      </c>
      <c r="M661" s="17"/>
      <c r="N661" s="17">
        <v>0.20163648377121299</v>
      </c>
      <c r="O661" s="17">
        <v>0.239702830245444</v>
      </c>
      <c r="P661" s="17">
        <v>0.202649741052671</v>
      </c>
      <c r="Q661" s="17">
        <v>0.191586055187143</v>
      </c>
      <c r="R661" s="17"/>
      <c r="S661" s="17">
        <v>0.22649091153145301</v>
      </c>
      <c r="T661" s="17">
        <v>0.22111190133432401</v>
      </c>
      <c r="U661" s="17">
        <v>0.26486662072102901</v>
      </c>
      <c r="V661" s="17">
        <v>0.17059905087976501</v>
      </c>
      <c r="W661" s="17">
        <v>0.18203789970290599</v>
      </c>
      <c r="X661" s="17">
        <v>0.16242109977494901</v>
      </c>
      <c r="Y661" s="17">
        <v>0.26254410697027702</v>
      </c>
      <c r="Z661" s="17">
        <v>0.12838152585008999</v>
      </c>
      <c r="AA661" s="17">
        <v>0.21201731465255799</v>
      </c>
      <c r="AB661" s="17">
        <v>0.22539237703947099</v>
      </c>
      <c r="AC661" s="17">
        <v>0.18212232289204999</v>
      </c>
      <c r="AD661" s="17">
        <v>0.237708717941369</v>
      </c>
      <c r="AE661" s="17"/>
      <c r="AF661" s="17">
        <v>0.14416990877946101</v>
      </c>
      <c r="AG661" s="17">
        <v>0.202099120091811</v>
      </c>
      <c r="AH661" s="17">
        <v>0.189814164581527</v>
      </c>
      <c r="AI661" s="17"/>
      <c r="AJ661" s="17">
        <v>0.13745705382937901</v>
      </c>
      <c r="AK661" s="17">
        <v>0.25610032869837501</v>
      </c>
      <c r="AL661" s="17">
        <v>0.22252277732636</v>
      </c>
      <c r="AM661" s="17">
        <v>0.23193733695722299</v>
      </c>
      <c r="AN661" s="17">
        <v>0.18196255088170299</v>
      </c>
      <c r="AO661" s="17"/>
      <c r="AP661" s="17">
        <v>0.12753049989697399</v>
      </c>
      <c r="AQ661" s="17">
        <v>0.27769550115235497</v>
      </c>
      <c r="AR661" s="17">
        <v>0.26701207437723901</v>
      </c>
      <c r="AS661" s="17">
        <v>0.13802022858749699</v>
      </c>
      <c r="AT661" s="17">
        <v>0.107978421102928</v>
      </c>
      <c r="AU661" s="17"/>
      <c r="AV661" s="17">
        <v>0.16594750040164899</v>
      </c>
      <c r="AW661" s="17">
        <v>0.24094414971384501</v>
      </c>
      <c r="AX661" s="17">
        <v>0.22814713693160801</v>
      </c>
      <c r="AY661" s="17">
        <v>0.22224520478967999</v>
      </c>
      <c r="AZ661" s="17">
        <v>0.28280417839833499</v>
      </c>
    </row>
    <row r="662" spans="2:52">
      <c r="B662" t="s">
        <v>201</v>
      </c>
      <c r="C662" s="17">
        <v>0.18123230395331999</v>
      </c>
      <c r="D662" s="17">
        <v>0.21525125586673699</v>
      </c>
      <c r="E662" s="17">
        <v>0.14759834065608099</v>
      </c>
      <c r="F662" s="17"/>
      <c r="G662" s="17">
        <v>0.127502374767483</v>
      </c>
      <c r="H662" s="17">
        <v>0.153246307704827</v>
      </c>
      <c r="I662" s="17">
        <v>0.187087207885509</v>
      </c>
      <c r="J662" s="17">
        <v>0.144925321224908</v>
      </c>
      <c r="K662" s="17">
        <v>0.19365979427883501</v>
      </c>
      <c r="L662" s="17">
        <v>0.262684627711671</v>
      </c>
      <c r="M662" s="17"/>
      <c r="N662" s="17">
        <v>0.215849108674454</v>
      </c>
      <c r="O662" s="17">
        <v>0.20697493906545</v>
      </c>
      <c r="P662" s="17">
        <v>0.16303315987404399</v>
      </c>
      <c r="Q662" s="17">
        <v>0.135332276951032</v>
      </c>
      <c r="R662" s="17"/>
      <c r="S662" s="17">
        <v>0.15485847838721001</v>
      </c>
      <c r="T662" s="17">
        <v>0.14797953082403401</v>
      </c>
      <c r="U662" s="17">
        <v>0.14762582952252201</v>
      </c>
      <c r="V662" s="17">
        <v>0.159734837776489</v>
      </c>
      <c r="W662" s="17">
        <v>0.16715954992349299</v>
      </c>
      <c r="X662" s="17">
        <v>0.19210914644671701</v>
      </c>
      <c r="Y662" s="17">
        <v>0.22843959712245601</v>
      </c>
      <c r="Z662" s="17">
        <v>0.22053395071611001</v>
      </c>
      <c r="AA662" s="17">
        <v>0.20414492509728499</v>
      </c>
      <c r="AB662" s="17">
        <v>0.181696012893275</v>
      </c>
      <c r="AC662" s="17">
        <v>0.25652498680209601</v>
      </c>
      <c r="AD662" s="17">
        <v>0.26962547569368001</v>
      </c>
      <c r="AE662" s="17"/>
      <c r="AF662" s="17">
        <v>0.24462627029997</v>
      </c>
      <c r="AG662" s="17">
        <v>0.17294290494362</v>
      </c>
      <c r="AH662" s="17">
        <v>0.11194822066785</v>
      </c>
      <c r="AI662" s="17"/>
      <c r="AJ662" s="17">
        <v>0.27126004660034703</v>
      </c>
      <c r="AK662" s="17">
        <v>0.112381575855751</v>
      </c>
      <c r="AL662" s="17">
        <v>0.20436121774348501</v>
      </c>
      <c r="AM662" s="17">
        <v>0.113542994566633</v>
      </c>
      <c r="AN662" s="17">
        <v>0.13783245563444399</v>
      </c>
      <c r="AO662" s="17"/>
      <c r="AP662" s="17">
        <v>0.26273577355661898</v>
      </c>
      <c r="AQ662" s="17">
        <v>0.122156442901568</v>
      </c>
      <c r="AR662" s="17">
        <v>0.21303058297917901</v>
      </c>
      <c r="AS662" s="17">
        <v>0.27541102176052501</v>
      </c>
      <c r="AT662" s="17">
        <v>0.16488967409969599</v>
      </c>
      <c r="AU662" s="17"/>
      <c r="AV662" s="17">
        <v>0.171690799200866</v>
      </c>
      <c r="AW662" s="17">
        <v>0.19601347394565199</v>
      </c>
      <c r="AX662" s="17">
        <v>0.17623571587852599</v>
      </c>
      <c r="AY662" s="17">
        <v>0.21063092323947</v>
      </c>
      <c r="AZ662" s="17">
        <v>7.2094480539717606E-2</v>
      </c>
    </row>
    <row r="663" spans="2:52">
      <c r="B663" t="s">
        <v>107</v>
      </c>
      <c r="C663" s="17">
        <v>0.172915684765266</v>
      </c>
      <c r="D663" s="17">
        <v>0.11324844183422</v>
      </c>
      <c r="E663" s="17">
        <v>0.23264271815697801</v>
      </c>
      <c r="F663" s="17"/>
      <c r="G663" s="17">
        <v>8.2979052936748204E-2</v>
      </c>
      <c r="H663" s="17">
        <v>0.16673629066069701</v>
      </c>
      <c r="I663" s="17">
        <v>0.16165656028951</v>
      </c>
      <c r="J663" s="17">
        <v>0.240440143344236</v>
      </c>
      <c r="K663" s="17">
        <v>0.22803708680526899</v>
      </c>
      <c r="L663" s="17">
        <v>0.17369745522180199</v>
      </c>
      <c r="M663" s="17"/>
      <c r="N663" s="17">
        <v>0.126912968341025</v>
      </c>
      <c r="O663" s="17">
        <v>0.180463573438578</v>
      </c>
      <c r="P663" s="17">
        <v>0.15472950790318701</v>
      </c>
      <c r="Q663" s="17">
        <v>0.23127997453570101</v>
      </c>
      <c r="R663" s="17"/>
      <c r="S663" s="17">
        <v>0.13356631985276901</v>
      </c>
      <c r="T663" s="17">
        <v>0.181487665738225</v>
      </c>
      <c r="U663" s="17">
        <v>0.20314002497855899</v>
      </c>
      <c r="V663" s="17">
        <v>0.228100414853215</v>
      </c>
      <c r="W663" s="17">
        <v>0.217908403558529</v>
      </c>
      <c r="X663" s="17">
        <v>0.12717892711018</v>
      </c>
      <c r="Y663" s="17">
        <v>0.19193526616036399</v>
      </c>
      <c r="Z663" s="17">
        <v>0.23398277641554599</v>
      </c>
      <c r="AA663" s="17">
        <v>0.12593909158950201</v>
      </c>
      <c r="AB663" s="17">
        <v>0.18983624701235799</v>
      </c>
      <c r="AC663" s="17">
        <v>0.21586017542290001</v>
      </c>
      <c r="AD663" s="17">
        <v>3.4372047054775298E-2</v>
      </c>
      <c r="AE663" s="17"/>
      <c r="AF663" s="17">
        <v>0.15397651440919899</v>
      </c>
      <c r="AG663" s="17">
        <v>0.176804867510203</v>
      </c>
      <c r="AH663" s="17">
        <v>0.23960490250156399</v>
      </c>
      <c r="AI663" s="17"/>
      <c r="AJ663" s="17">
        <v>0.13023320591106899</v>
      </c>
      <c r="AK663" s="17">
        <v>0.17425818502097401</v>
      </c>
      <c r="AL663" s="17">
        <v>0.12911012888828499</v>
      </c>
      <c r="AM663" s="17">
        <v>0.23686266674407799</v>
      </c>
      <c r="AN663" s="17">
        <v>0.26740555566348501</v>
      </c>
      <c r="AO663" s="17"/>
      <c r="AP663" s="17">
        <v>8.5913980940283893E-2</v>
      </c>
      <c r="AQ663" s="17">
        <v>0.15144799362381101</v>
      </c>
      <c r="AR663" s="17">
        <v>8.4403727144948801E-2</v>
      </c>
      <c r="AS663" s="17">
        <v>0.16711580179729901</v>
      </c>
      <c r="AT663" s="17">
        <v>0.38035454613978098</v>
      </c>
      <c r="AU663" s="17"/>
      <c r="AV663" s="17">
        <v>0.224317732847438</v>
      </c>
      <c r="AW663" s="17">
        <v>0.16640428963776999</v>
      </c>
      <c r="AX663" s="17">
        <v>0.12883133398757601</v>
      </c>
      <c r="AY663" s="17">
        <v>9.8473672350650104E-2</v>
      </c>
      <c r="AZ663" s="17">
        <v>0.14836403474315199</v>
      </c>
    </row>
    <row r="664" spans="2:52">
      <c r="B664" t="s">
        <v>203</v>
      </c>
      <c r="C664" s="17">
        <v>0.14711220378516601</v>
      </c>
      <c r="D664" s="17">
        <v>0.18485508929634201</v>
      </c>
      <c r="E664" s="17">
        <v>0.108070301290703</v>
      </c>
      <c r="F664" s="17"/>
      <c r="G664" s="17">
        <v>0.15234806465859099</v>
      </c>
      <c r="H664" s="17">
        <v>0.122144240009493</v>
      </c>
      <c r="I664" s="17">
        <v>0.14792285754432799</v>
      </c>
      <c r="J664" s="17">
        <v>9.7087829678210197E-2</v>
      </c>
      <c r="K664" s="17">
        <v>0.11944858862367801</v>
      </c>
      <c r="L664" s="17">
        <v>0.21739802627632501</v>
      </c>
      <c r="M664" s="17"/>
      <c r="N664" s="17">
        <v>0.16814872172371101</v>
      </c>
      <c r="O664" s="17">
        <v>0.16543129232241699</v>
      </c>
      <c r="P664" s="17">
        <v>0.15158105951863299</v>
      </c>
      <c r="Q664" s="17">
        <v>0.102670412258435</v>
      </c>
      <c r="R664" s="17"/>
      <c r="S664" s="17">
        <v>0.15962423789878299</v>
      </c>
      <c r="T664" s="17">
        <v>0.14110976876706899</v>
      </c>
      <c r="U664" s="17">
        <v>0.14350394268224501</v>
      </c>
      <c r="V664" s="17">
        <v>0.115512411719534</v>
      </c>
      <c r="W664" s="17">
        <v>0.15406151868168899</v>
      </c>
      <c r="X664" s="17">
        <v>0.15867825301335001</v>
      </c>
      <c r="Y664" s="17">
        <v>0.116156828896483</v>
      </c>
      <c r="Z664" s="17">
        <v>0.18630644453291501</v>
      </c>
      <c r="AA664" s="17">
        <v>0.11108744532513901</v>
      </c>
      <c r="AB664" s="17">
        <v>0.13043546528927499</v>
      </c>
      <c r="AC664" s="17">
        <v>0.254114649380692</v>
      </c>
      <c r="AD664" s="17">
        <v>0.22786341025406101</v>
      </c>
      <c r="AE664" s="17"/>
      <c r="AF664" s="17">
        <v>0.18150593568932799</v>
      </c>
      <c r="AG664" s="17">
        <v>0.13777438780301801</v>
      </c>
      <c r="AH664" s="17">
        <v>0.119721502285801</v>
      </c>
      <c r="AI664" s="17"/>
      <c r="AJ664" s="17">
        <v>0.206216552854493</v>
      </c>
      <c r="AK664" s="17">
        <v>9.9322253630971705E-2</v>
      </c>
      <c r="AL664" s="17">
        <v>0.133654551832701</v>
      </c>
      <c r="AM664" s="17">
        <v>0.169599263114833</v>
      </c>
      <c r="AN664" s="17">
        <v>0.110182557083076</v>
      </c>
      <c r="AO664" s="17"/>
      <c r="AP664" s="17">
        <v>0.23620924675981</v>
      </c>
      <c r="AQ664" s="17">
        <v>9.96513259348248E-2</v>
      </c>
      <c r="AR664" s="17">
        <v>0.14829361907264599</v>
      </c>
      <c r="AS664" s="17">
        <v>0.213259586989544</v>
      </c>
      <c r="AT664" s="17">
        <v>8.7861996531608796E-2</v>
      </c>
      <c r="AU664" s="17"/>
      <c r="AV664" s="17">
        <v>0.14402339148993601</v>
      </c>
      <c r="AW664" s="17">
        <v>0.13881779599538899</v>
      </c>
      <c r="AX664" s="17">
        <v>0.15215878616450901</v>
      </c>
      <c r="AY664" s="17">
        <v>0.16405668255424499</v>
      </c>
      <c r="AZ664" s="17">
        <v>5.2713105244919102E-2</v>
      </c>
    </row>
    <row r="665" spans="2:52">
      <c r="B665" t="s">
        <v>195</v>
      </c>
      <c r="C665" s="17">
        <v>0.138191760104245</v>
      </c>
      <c r="D665" s="17">
        <v>0.16432760789106299</v>
      </c>
      <c r="E665" s="17">
        <v>0.11234437030184199</v>
      </c>
      <c r="F665" s="17"/>
      <c r="G665" s="17">
        <v>0.20038937042622301</v>
      </c>
      <c r="H665" s="17">
        <v>0.17604096368769301</v>
      </c>
      <c r="I665" s="17">
        <v>0.16990341466322301</v>
      </c>
      <c r="J665" s="17">
        <v>0.10877989364424399</v>
      </c>
      <c r="K665" s="17">
        <v>8.3378004335980097E-2</v>
      </c>
      <c r="L665" s="17">
        <v>8.6466053961548398E-2</v>
      </c>
      <c r="M665" s="17"/>
      <c r="N665" s="17">
        <v>0.15189636567505199</v>
      </c>
      <c r="O665" s="17">
        <v>0.118473381100936</v>
      </c>
      <c r="P665" s="17">
        <v>0.135233845183346</v>
      </c>
      <c r="Q665" s="17">
        <v>0.14094111325429701</v>
      </c>
      <c r="R665" s="17"/>
      <c r="S665" s="17">
        <v>0.16992383793797</v>
      </c>
      <c r="T665" s="17">
        <v>0.113865413313873</v>
      </c>
      <c r="U665" s="17">
        <v>0.11645529957695799</v>
      </c>
      <c r="V665" s="17">
        <v>0.12529885132951399</v>
      </c>
      <c r="W665" s="17">
        <v>8.9940684008741598E-2</v>
      </c>
      <c r="X665" s="17">
        <v>0.16958349904858599</v>
      </c>
      <c r="Y665" s="17">
        <v>0.15385674143258801</v>
      </c>
      <c r="Z665" s="17">
        <v>0.16078685611851601</v>
      </c>
      <c r="AA665" s="17">
        <v>0.18827678198728601</v>
      </c>
      <c r="AB665" s="17">
        <v>9.8881833042135603E-2</v>
      </c>
      <c r="AC665" s="17">
        <v>9.4797583019463394E-2</v>
      </c>
      <c r="AD665" s="17">
        <v>0.142177061317627</v>
      </c>
      <c r="AE665" s="17"/>
      <c r="AF665" s="17">
        <v>0.12811679349583399</v>
      </c>
      <c r="AG665" s="17">
        <v>0.144762105907738</v>
      </c>
      <c r="AH665" s="17">
        <v>0.120259973049199</v>
      </c>
      <c r="AI665" s="17"/>
      <c r="AJ665" s="17">
        <v>9.3774057274631201E-2</v>
      </c>
      <c r="AK665" s="17">
        <v>0.226446315616632</v>
      </c>
      <c r="AL665" s="17">
        <v>9.7189386795898697E-2</v>
      </c>
      <c r="AM665" s="17">
        <v>0.11685709551763</v>
      </c>
      <c r="AN665" s="17">
        <v>0.11891602281089</v>
      </c>
      <c r="AO665" s="17"/>
      <c r="AP665" s="17">
        <v>8.3145671287387105E-2</v>
      </c>
      <c r="AQ665" s="17">
        <v>0.219106607460929</v>
      </c>
      <c r="AR665" s="17">
        <v>0.138272075473161</v>
      </c>
      <c r="AS665" s="17">
        <v>5.55843511216806E-2</v>
      </c>
      <c r="AT665" s="17">
        <v>5.0273281079600302E-2</v>
      </c>
      <c r="AU665" s="17"/>
      <c r="AV665" s="17">
        <v>0.119818573619053</v>
      </c>
      <c r="AW665" s="17">
        <v>0.11283489258392999</v>
      </c>
      <c r="AX665" s="17">
        <v>0.156441107394825</v>
      </c>
      <c r="AY665" s="17">
        <v>0.223755522383597</v>
      </c>
      <c r="AZ665" s="17">
        <v>0.32668779514234297</v>
      </c>
    </row>
    <row r="666" spans="2:52">
      <c r="B666" t="s">
        <v>199</v>
      </c>
      <c r="C666" s="17">
        <v>0.109808720505568</v>
      </c>
      <c r="D666" s="17">
        <v>0.124745112688521</v>
      </c>
      <c r="E666" s="17">
        <v>9.5253289442065403E-2</v>
      </c>
      <c r="F666" s="17"/>
      <c r="G666" s="17">
        <v>0.24287497253071799</v>
      </c>
      <c r="H666" s="17">
        <v>0.136733525102151</v>
      </c>
      <c r="I666" s="17">
        <v>0.10621864540262201</v>
      </c>
      <c r="J666" s="17">
        <v>7.5500135901842402E-2</v>
      </c>
      <c r="K666" s="17">
        <v>8.5402928968815697E-2</v>
      </c>
      <c r="L666" s="17">
        <v>2.7363882950169699E-2</v>
      </c>
      <c r="M666" s="17"/>
      <c r="N666" s="17">
        <v>0.11518060419896101</v>
      </c>
      <c r="O666" s="17">
        <v>0.10245911981368</v>
      </c>
      <c r="P666" s="17">
        <v>0.13372455958471599</v>
      </c>
      <c r="Q666" s="17">
        <v>9.0385247490665996E-2</v>
      </c>
      <c r="R666" s="17"/>
      <c r="S666" s="17">
        <v>0.13877256968625501</v>
      </c>
      <c r="T666" s="17">
        <v>8.1673830477840006E-2</v>
      </c>
      <c r="U666" s="17">
        <v>0.14948423155639001</v>
      </c>
      <c r="V666" s="17">
        <v>7.4955295675628003E-2</v>
      </c>
      <c r="W666" s="17">
        <v>5.60412076074632E-2</v>
      </c>
      <c r="X666" s="17">
        <v>0.115203772594064</v>
      </c>
      <c r="Y666" s="17">
        <v>0.15640367114001899</v>
      </c>
      <c r="Z666" s="17">
        <v>9.2226906622923793E-2</v>
      </c>
      <c r="AA666" s="17">
        <v>0.12538094326530999</v>
      </c>
      <c r="AB666" s="17">
        <v>8.7217297523552298E-2</v>
      </c>
      <c r="AC666" s="17">
        <v>0.122127587149473</v>
      </c>
      <c r="AD666" s="17">
        <v>0.12743749293332399</v>
      </c>
      <c r="AE666" s="17"/>
      <c r="AF666" s="17">
        <v>6.8583098984029603E-2</v>
      </c>
      <c r="AG666" s="17">
        <v>0.111404070640651</v>
      </c>
      <c r="AH666" s="17">
        <v>8.5440408215098504E-2</v>
      </c>
      <c r="AI666" s="17"/>
      <c r="AJ666" s="17">
        <v>6.7716034575388703E-2</v>
      </c>
      <c r="AK666" s="17">
        <v>0.15953920036010999</v>
      </c>
      <c r="AL666" s="17">
        <v>0.101589745337274</v>
      </c>
      <c r="AM666" s="17">
        <v>0.12911274364719</v>
      </c>
      <c r="AN666" s="17">
        <v>8.4262102915565795E-2</v>
      </c>
      <c r="AO666" s="17"/>
      <c r="AP666" s="17">
        <v>5.6383852350930401E-2</v>
      </c>
      <c r="AQ666" s="17">
        <v>0.148656359901744</v>
      </c>
      <c r="AR666" s="17">
        <v>0.14344367946695999</v>
      </c>
      <c r="AS666" s="17">
        <v>8.8751518641104393E-2</v>
      </c>
      <c r="AT666" s="17">
        <v>3.1907690930657401E-2</v>
      </c>
      <c r="AU666" s="17"/>
      <c r="AV666" s="17">
        <v>0.10167152020735599</v>
      </c>
      <c r="AW666" s="17">
        <v>0.11855229105713801</v>
      </c>
      <c r="AX666" s="17">
        <v>0.10011844316438601</v>
      </c>
      <c r="AY666" s="17">
        <v>0.14818866705355099</v>
      </c>
      <c r="AZ666" s="17">
        <v>0.12918373933285601</v>
      </c>
    </row>
    <row r="667" spans="2:52">
      <c r="B667" t="s">
        <v>196</v>
      </c>
      <c r="C667" s="17">
        <v>8.4388774520179205E-2</v>
      </c>
      <c r="D667" s="17">
        <v>9.9146841639268596E-2</v>
      </c>
      <c r="E667" s="17">
        <v>6.9838141737821297E-2</v>
      </c>
      <c r="F667" s="17"/>
      <c r="G667" s="17">
        <v>0.122218946126638</v>
      </c>
      <c r="H667" s="17">
        <v>6.8349930126132996E-2</v>
      </c>
      <c r="I667" s="17">
        <v>0.155481991628104</v>
      </c>
      <c r="J667" s="17">
        <v>6.0145103169405703E-2</v>
      </c>
      <c r="K667" s="17">
        <v>2.6906892518154198E-2</v>
      </c>
      <c r="L667" s="17">
        <v>6.0258447593782197E-2</v>
      </c>
      <c r="M667" s="17"/>
      <c r="N667" s="17">
        <v>9.9124594870127106E-2</v>
      </c>
      <c r="O667" s="17">
        <v>6.92934210863837E-2</v>
      </c>
      <c r="P667" s="17">
        <v>0.107648058430334</v>
      </c>
      <c r="Q667" s="17">
        <v>6.2773287549093504E-2</v>
      </c>
      <c r="R667" s="17"/>
      <c r="S667" s="17">
        <v>0.13956891470917199</v>
      </c>
      <c r="T667" s="17">
        <v>8.7522083455717201E-2</v>
      </c>
      <c r="U667" s="17">
        <v>6.3354783212722704E-3</v>
      </c>
      <c r="V667" s="17">
        <v>0.105689655072106</v>
      </c>
      <c r="W667" s="17">
        <v>7.3243516581114804E-2</v>
      </c>
      <c r="X667" s="17">
        <v>9.1896709480579306E-2</v>
      </c>
      <c r="Y667" s="17">
        <v>5.8966554088555397E-2</v>
      </c>
      <c r="Z667" s="17">
        <v>0.112447308556568</v>
      </c>
      <c r="AA667" s="17">
        <v>8.0061204439258404E-2</v>
      </c>
      <c r="AB667" s="17">
        <v>3.5158655105723302E-2</v>
      </c>
      <c r="AC667" s="17">
        <v>7.1796452419146103E-2</v>
      </c>
      <c r="AD667" s="17">
        <v>0.13377752303110599</v>
      </c>
      <c r="AE667" s="17"/>
      <c r="AF667" s="17">
        <v>6.6680990331912299E-2</v>
      </c>
      <c r="AG667" s="17">
        <v>9.8903279037032804E-2</v>
      </c>
      <c r="AH667" s="17">
        <v>6.9415649007469701E-2</v>
      </c>
      <c r="AI667" s="17"/>
      <c r="AJ667" s="17">
        <v>7.83664876000017E-2</v>
      </c>
      <c r="AK667" s="17">
        <v>0.102891580732126</v>
      </c>
      <c r="AL667" s="17">
        <v>7.6016190245519394E-2</v>
      </c>
      <c r="AM667" s="17">
        <v>0</v>
      </c>
      <c r="AN667" s="17">
        <v>6.7563934072933304E-2</v>
      </c>
      <c r="AO667" s="17"/>
      <c r="AP667" s="17">
        <v>0.10004053645347501</v>
      </c>
      <c r="AQ667" s="17">
        <v>0.105260034364836</v>
      </c>
      <c r="AR667" s="17">
        <v>7.33335913688795E-2</v>
      </c>
      <c r="AS667" s="17">
        <v>3.6165553734951901E-2</v>
      </c>
      <c r="AT667" s="17">
        <v>2.86076101175077E-2</v>
      </c>
      <c r="AU667" s="17"/>
      <c r="AV667" s="17">
        <v>7.7015418289696894E-2</v>
      </c>
      <c r="AW667" s="17">
        <v>6.4463098098523505E-2</v>
      </c>
      <c r="AX667" s="17">
        <v>9.6028534426760098E-2</v>
      </c>
      <c r="AY667" s="17">
        <v>0.13120663534216501</v>
      </c>
      <c r="AZ667" s="17">
        <v>7.6540700986993698E-2</v>
      </c>
    </row>
    <row r="668" spans="2:52">
      <c r="B668" t="s">
        <v>198</v>
      </c>
      <c r="C668" s="17">
        <v>8.2677967794580795E-2</v>
      </c>
      <c r="D668" s="17">
        <v>8.7860923143443001E-2</v>
      </c>
      <c r="E668" s="17">
        <v>7.7939624802409499E-2</v>
      </c>
      <c r="F668" s="17"/>
      <c r="G668" s="17">
        <v>0.130544615582839</v>
      </c>
      <c r="H668" s="17">
        <v>9.9308706083450896E-2</v>
      </c>
      <c r="I668" s="17">
        <v>9.1355412470879693E-2</v>
      </c>
      <c r="J668" s="17">
        <v>6.5121502925396202E-2</v>
      </c>
      <c r="K668" s="17">
        <v>6.35106054657332E-2</v>
      </c>
      <c r="L668" s="17">
        <v>4.9080962689157098E-2</v>
      </c>
      <c r="M668" s="17"/>
      <c r="N668" s="17">
        <v>9.9518110647543206E-2</v>
      </c>
      <c r="O668" s="17">
        <v>4.8796158395049097E-2</v>
      </c>
      <c r="P668" s="17">
        <v>9.0000654260731006E-2</v>
      </c>
      <c r="Q668" s="17">
        <v>9.2168121324014696E-2</v>
      </c>
      <c r="R668" s="17"/>
      <c r="S668" s="17">
        <v>0.12581776016873</v>
      </c>
      <c r="T668" s="17">
        <v>7.7526311934842398E-2</v>
      </c>
      <c r="U668" s="17">
        <v>9.0535287489435304E-2</v>
      </c>
      <c r="V668" s="17">
        <v>9.4095525373169106E-2</v>
      </c>
      <c r="W668" s="17">
        <v>2.9998202093878899E-2</v>
      </c>
      <c r="X668" s="17">
        <v>7.4680006256895096E-2</v>
      </c>
      <c r="Y668" s="17">
        <v>0.118745791220597</v>
      </c>
      <c r="Z668" s="17">
        <v>3.7800219786054003E-2</v>
      </c>
      <c r="AA668" s="17">
        <v>9.3324032332884194E-2</v>
      </c>
      <c r="AB668" s="17">
        <v>7.8260253080138897E-2</v>
      </c>
      <c r="AC668" s="17">
        <v>1.1137623596953101E-2</v>
      </c>
      <c r="AD668" s="17">
        <v>2.85512855227021E-2</v>
      </c>
      <c r="AE668" s="17"/>
      <c r="AF668" s="17">
        <v>7.5729546817554005E-2</v>
      </c>
      <c r="AG668" s="17">
        <v>7.4051209953671496E-2</v>
      </c>
      <c r="AH668" s="17">
        <v>0.10686438046923399</v>
      </c>
      <c r="AI668" s="17"/>
      <c r="AJ668" s="17">
        <v>9.5349397541999503E-2</v>
      </c>
      <c r="AK668" s="17">
        <v>8.4579775815549901E-2</v>
      </c>
      <c r="AL668" s="17">
        <v>6.79788955306182E-2</v>
      </c>
      <c r="AM668" s="17">
        <v>0.118532400542186</v>
      </c>
      <c r="AN668" s="17">
        <v>8.77475951328789E-2</v>
      </c>
      <c r="AO668" s="17"/>
      <c r="AP668" s="17">
        <v>9.7262383095635702E-2</v>
      </c>
      <c r="AQ668" s="17">
        <v>7.55898768383374E-2</v>
      </c>
      <c r="AR668" s="17">
        <v>9.6070557483612803E-2</v>
      </c>
      <c r="AS668" s="17">
        <v>7.5975805928587395E-2</v>
      </c>
      <c r="AT668" s="17">
        <v>8.6035094557202194E-2</v>
      </c>
      <c r="AU668" s="17"/>
      <c r="AV668" s="17">
        <v>7.6988411495624604E-2</v>
      </c>
      <c r="AW668" s="17">
        <v>6.8631584315803407E-2</v>
      </c>
      <c r="AX668" s="17">
        <v>6.7038656113701495E-2</v>
      </c>
      <c r="AY668" s="17">
        <v>0.14235784999544701</v>
      </c>
      <c r="AZ668" s="17">
        <v>0.20262634627009299</v>
      </c>
    </row>
    <row r="669" spans="2:52">
      <c r="B669" t="s">
        <v>200</v>
      </c>
      <c r="C669" s="17">
        <v>8.1181414019906098E-2</v>
      </c>
      <c r="D669" s="17">
        <v>9.3452309735488001E-2</v>
      </c>
      <c r="E669" s="17">
        <v>6.9160194979939194E-2</v>
      </c>
      <c r="F669" s="17"/>
      <c r="G669" s="17">
        <v>0.109458065695737</v>
      </c>
      <c r="H669" s="17">
        <v>0.113516361573529</v>
      </c>
      <c r="I669" s="17">
        <v>7.9232403406309701E-2</v>
      </c>
      <c r="J669" s="17">
        <v>5.5230617858003601E-2</v>
      </c>
      <c r="K669" s="17">
        <v>6.6297547276644594E-2</v>
      </c>
      <c r="L669" s="17">
        <v>6.31925920435185E-2</v>
      </c>
      <c r="M669" s="17"/>
      <c r="N669" s="17">
        <v>5.6085903155685901E-2</v>
      </c>
      <c r="O669" s="17">
        <v>8.4388883149903601E-2</v>
      </c>
      <c r="P669" s="17">
        <v>0.11601765638966099</v>
      </c>
      <c r="Q669" s="17">
        <v>7.4592611038668793E-2</v>
      </c>
      <c r="R669" s="17"/>
      <c r="S669" s="17">
        <v>0.11625523531653</v>
      </c>
      <c r="T669" s="17">
        <v>7.2036562605086105E-2</v>
      </c>
      <c r="U669" s="17">
        <v>7.2436063427213607E-2</v>
      </c>
      <c r="V669" s="17">
        <v>0.100393059888654</v>
      </c>
      <c r="W669" s="17">
        <v>5.6006653705628101E-2</v>
      </c>
      <c r="X669" s="17">
        <v>1.99786085704717E-2</v>
      </c>
      <c r="Y669" s="17">
        <v>0.139406300173818</v>
      </c>
      <c r="Z669" s="17">
        <v>0.13239075673652501</v>
      </c>
      <c r="AA669" s="17">
        <v>7.7717613410186404E-2</v>
      </c>
      <c r="AB669" s="17">
        <v>7.3349264016183899E-2</v>
      </c>
      <c r="AC669" s="17">
        <v>5.8814199701326002E-2</v>
      </c>
      <c r="AD669" s="17">
        <v>0</v>
      </c>
      <c r="AE669" s="17"/>
      <c r="AF669" s="17">
        <v>8.8870999092682201E-2</v>
      </c>
      <c r="AG669" s="17">
        <v>6.6664807102633006E-2</v>
      </c>
      <c r="AH669" s="17">
        <v>0.10799840762322099</v>
      </c>
      <c r="AI669" s="17"/>
      <c r="AJ669" s="17">
        <v>0.108957513956725</v>
      </c>
      <c r="AK669" s="17">
        <v>9.26254045518594E-2</v>
      </c>
      <c r="AL669" s="17">
        <v>2.5258403712772302E-2</v>
      </c>
      <c r="AM669" s="17">
        <v>5.0501926871307397E-2</v>
      </c>
      <c r="AN669" s="17">
        <v>6.4892230670934206E-2</v>
      </c>
      <c r="AO669" s="17"/>
      <c r="AP669" s="17">
        <v>0.113526838414517</v>
      </c>
      <c r="AQ669" s="17">
        <v>8.2838911965425394E-2</v>
      </c>
      <c r="AR669" s="17">
        <v>6.8303028515736802E-2</v>
      </c>
      <c r="AS669" s="17">
        <v>9.5168115112179402E-2</v>
      </c>
      <c r="AT669" s="17">
        <v>3.7076929736335397E-2</v>
      </c>
      <c r="AU669" s="17"/>
      <c r="AV669" s="17">
        <v>8.2884581744162203E-2</v>
      </c>
      <c r="AW669" s="17">
        <v>7.6569671272530004E-2</v>
      </c>
      <c r="AX669" s="17">
        <v>7.5737700667392202E-2</v>
      </c>
      <c r="AY669" s="17">
        <v>0.10945943025928399</v>
      </c>
      <c r="AZ669" s="17">
        <v>3.2697952581721201E-2</v>
      </c>
    </row>
    <row r="670" spans="2:52">
      <c r="B670" t="s">
        <v>85</v>
      </c>
      <c r="C670" s="17">
        <v>4.67142110486891E-2</v>
      </c>
      <c r="D670" s="17">
        <v>4.9417326011800801E-2</v>
      </c>
      <c r="E670" s="17">
        <v>4.4268171900556902E-2</v>
      </c>
      <c r="F670" s="17"/>
      <c r="G670" s="17">
        <v>7.8451034904122099E-3</v>
      </c>
      <c r="H670" s="17">
        <v>2.7030710221658101E-2</v>
      </c>
      <c r="I670" s="17">
        <v>1.6825378742859502E-2</v>
      </c>
      <c r="J670" s="17">
        <v>7.3333420697367799E-2</v>
      </c>
      <c r="K670" s="17">
        <v>8.0525423426976397E-2</v>
      </c>
      <c r="L670" s="17">
        <v>7.7936956742853697E-2</v>
      </c>
      <c r="M670" s="17"/>
      <c r="N670" s="17">
        <v>5.00663643706852E-2</v>
      </c>
      <c r="O670" s="17">
        <v>4.3397995482009101E-2</v>
      </c>
      <c r="P670" s="17">
        <v>2.9153497111585099E-2</v>
      </c>
      <c r="Q670" s="17">
        <v>6.2804840733116402E-2</v>
      </c>
      <c r="R670" s="17"/>
      <c r="S670" s="17">
        <v>4.48968620981052E-2</v>
      </c>
      <c r="T670" s="17">
        <v>6.4289027916437994E-2</v>
      </c>
      <c r="U670" s="17">
        <v>3.03479077976496E-2</v>
      </c>
      <c r="V670" s="17">
        <v>5.2337330037828901E-2</v>
      </c>
      <c r="W670" s="17">
        <v>5.8545353028802601E-2</v>
      </c>
      <c r="X670" s="17">
        <v>6.2323774048844302E-2</v>
      </c>
      <c r="Y670" s="17">
        <v>1.9919201216568101E-2</v>
      </c>
      <c r="Z670" s="17">
        <v>3.6711384689038E-2</v>
      </c>
      <c r="AA670" s="17">
        <v>5.0930095571310501E-2</v>
      </c>
      <c r="AB670" s="17">
        <v>4.4871699156007201E-2</v>
      </c>
      <c r="AC670" s="17">
        <v>2.1613308737824299E-2</v>
      </c>
      <c r="AD670" s="17">
        <v>2.91230791119092E-2</v>
      </c>
      <c r="AE670" s="17"/>
      <c r="AF670" s="17">
        <v>5.2821482778436103E-2</v>
      </c>
      <c r="AG670" s="17">
        <v>5.2418008177534003E-2</v>
      </c>
      <c r="AH670" s="17">
        <v>4.6871062194182501E-2</v>
      </c>
      <c r="AI670" s="17"/>
      <c r="AJ670" s="17">
        <v>4.5200771246642603E-2</v>
      </c>
      <c r="AK670" s="17">
        <v>4.4259991993312299E-2</v>
      </c>
      <c r="AL670" s="17">
        <v>7.7199888044120105E-2</v>
      </c>
      <c r="AM670" s="17">
        <v>0</v>
      </c>
      <c r="AN670" s="17">
        <v>5.2253676655579E-2</v>
      </c>
      <c r="AO670" s="17"/>
      <c r="AP670" s="17">
        <v>3.91496564090872E-2</v>
      </c>
      <c r="AQ670" s="17">
        <v>4.8346587455117503E-2</v>
      </c>
      <c r="AR670" s="17">
        <v>6.3709969386882101E-2</v>
      </c>
      <c r="AS670" s="17">
        <v>4.2787885546260999E-2</v>
      </c>
      <c r="AT670" s="17">
        <v>5.8673130864428401E-2</v>
      </c>
      <c r="AU670" s="17"/>
      <c r="AV670" s="17">
        <v>4.5841630032756001E-2</v>
      </c>
      <c r="AW670" s="17">
        <v>5.9523357098223803E-2</v>
      </c>
      <c r="AX670" s="17">
        <v>3.7474907236337798E-2</v>
      </c>
      <c r="AY670" s="17">
        <v>3.2747515003085099E-2</v>
      </c>
      <c r="AZ670" s="17">
        <v>3.2671335680667601E-2</v>
      </c>
    </row>
    <row r="671" spans="2:52">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2:52">
      <c r="B672" s="6" t="s">
        <v>209</v>
      </c>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2:52">
      <c r="B673" s="24" t="s">
        <v>16</v>
      </c>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2:52">
      <c r="B674" t="s">
        <v>210</v>
      </c>
      <c r="C674" s="17">
        <v>9.6079058109353604E-2</v>
      </c>
      <c r="D674" s="17">
        <v>0.12360769357380599</v>
      </c>
      <c r="E674" s="17">
        <v>6.9860636492938902E-2</v>
      </c>
      <c r="F674" s="17"/>
      <c r="G674" s="17">
        <v>9.5658648998653603E-2</v>
      </c>
      <c r="H674" s="17">
        <v>0.14580965313326999</v>
      </c>
      <c r="I674" s="17">
        <v>0.13295977615149199</v>
      </c>
      <c r="J674" s="17">
        <v>8.6107074892293703E-2</v>
      </c>
      <c r="K674" s="17">
        <v>5.2502348755735201E-2</v>
      </c>
      <c r="L674" s="17">
        <v>6.1798815971252197E-2</v>
      </c>
      <c r="M674" s="17"/>
      <c r="N674" s="17">
        <v>0.13013254036303001</v>
      </c>
      <c r="O674" s="17">
        <v>8.1091013256400002E-2</v>
      </c>
      <c r="P674" s="17">
        <v>6.7793013379216796E-2</v>
      </c>
      <c r="Q674" s="17">
        <v>9.6870160804016503E-2</v>
      </c>
      <c r="R674" s="17"/>
      <c r="S674" s="17">
        <v>0.110742727251988</v>
      </c>
      <c r="T674" s="17">
        <v>8.5840161593400605E-2</v>
      </c>
      <c r="U674" s="17">
        <v>8.8369502801633998E-2</v>
      </c>
      <c r="V674" s="17">
        <v>0.10262486842938399</v>
      </c>
      <c r="W674" s="17">
        <v>0.11688231756581501</v>
      </c>
      <c r="X674" s="17">
        <v>6.4013613677284795E-2</v>
      </c>
      <c r="Y674" s="17">
        <v>0.12924238939492499</v>
      </c>
      <c r="Z674" s="17">
        <v>5.1069607368045902E-2</v>
      </c>
      <c r="AA674" s="17">
        <v>9.5989732436438005E-2</v>
      </c>
      <c r="AB674" s="17">
        <v>0.12629575545702901</v>
      </c>
      <c r="AC674" s="17">
        <v>5.8575086661771997E-2</v>
      </c>
      <c r="AD674" s="17">
        <v>7.8280477955647201E-2</v>
      </c>
      <c r="AE674" s="17"/>
      <c r="AF674" s="17">
        <v>7.7876583506107294E-2</v>
      </c>
      <c r="AG674" s="17">
        <v>0.124717039040455</v>
      </c>
      <c r="AH674" s="17">
        <v>7.6489059814134897E-2</v>
      </c>
      <c r="AI674" s="17"/>
      <c r="AJ674" s="17">
        <v>9.8908127251850206E-2</v>
      </c>
      <c r="AK674" s="17">
        <v>0.112848573305878</v>
      </c>
      <c r="AL674" s="17">
        <v>0.15704772473873299</v>
      </c>
      <c r="AM674" s="17">
        <v>6.4934200712669796E-2</v>
      </c>
      <c r="AN674" s="17">
        <v>6.6337655950254495E-2</v>
      </c>
      <c r="AO674" s="17"/>
      <c r="AP674" s="17">
        <v>0.113568562228933</v>
      </c>
      <c r="AQ674" s="17">
        <v>0.10919988247186301</v>
      </c>
      <c r="AR674" s="17">
        <v>0.18498755818974999</v>
      </c>
      <c r="AS674" s="17">
        <v>7.6301879680514897E-2</v>
      </c>
      <c r="AT674" s="17">
        <v>2.2682717219575599E-2</v>
      </c>
      <c r="AU674" s="17"/>
      <c r="AV674" s="17">
        <v>7.3454736548075703E-2</v>
      </c>
      <c r="AW674" s="17">
        <v>7.3072270009173906E-2</v>
      </c>
      <c r="AX674" s="17">
        <v>0.10241775073148</v>
      </c>
      <c r="AY674" s="17">
        <v>0.171223247799169</v>
      </c>
      <c r="AZ674" s="17">
        <v>0.22087806231638701</v>
      </c>
    </row>
    <row r="675" spans="2:52">
      <c r="B675" t="s">
        <v>211</v>
      </c>
      <c r="C675" s="17">
        <v>0.36881446002295398</v>
      </c>
      <c r="D675" s="17">
        <v>0.39898063393630601</v>
      </c>
      <c r="E675" s="17">
        <v>0.34117957033927199</v>
      </c>
      <c r="F675" s="17"/>
      <c r="G675" s="17">
        <v>0.40432500806168897</v>
      </c>
      <c r="H675" s="17">
        <v>0.39761588700741801</v>
      </c>
      <c r="I675" s="17">
        <v>0.347885495792773</v>
      </c>
      <c r="J675" s="17">
        <v>0.358987539220888</v>
      </c>
      <c r="K675" s="17">
        <v>0.37874287679164098</v>
      </c>
      <c r="L675" s="17">
        <v>0.33836832672940698</v>
      </c>
      <c r="M675" s="17"/>
      <c r="N675" s="17">
        <v>0.38562620717007501</v>
      </c>
      <c r="O675" s="17">
        <v>0.38349906154276803</v>
      </c>
      <c r="P675" s="17">
        <v>0.38157545443813001</v>
      </c>
      <c r="Q675" s="17">
        <v>0.32276030253465599</v>
      </c>
      <c r="R675" s="17"/>
      <c r="S675" s="17">
        <v>0.413340221989554</v>
      </c>
      <c r="T675" s="17">
        <v>0.35081479361774198</v>
      </c>
      <c r="U675" s="17">
        <v>0.383312358956926</v>
      </c>
      <c r="V675" s="17">
        <v>0.41092545946088299</v>
      </c>
      <c r="W675" s="17">
        <v>0.39604448539640302</v>
      </c>
      <c r="X675" s="17">
        <v>0.332172181250318</v>
      </c>
      <c r="Y675" s="17">
        <v>0.36536781674566898</v>
      </c>
      <c r="Z675" s="17">
        <v>0.34156126466608</v>
      </c>
      <c r="AA675" s="17">
        <v>0.40405181964217801</v>
      </c>
      <c r="AB675" s="17">
        <v>0.32064718954375898</v>
      </c>
      <c r="AC675" s="17">
        <v>0.300173961011443</v>
      </c>
      <c r="AD675" s="17">
        <v>0.31895266929853699</v>
      </c>
      <c r="AE675" s="17"/>
      <c r="AF675" s="17">
        <v>0.35102748134582101</v>
      </c>
      <c r="AG675" s="17">
        <v>0.42053763526823501</v>
      </c>
      <c r="AH675" s="17">
        <v>0.244341208019348</v>
      </c>
      <c r="AI675" s="17"/>
      <c r="AJ675" s="17">
        <v>0.382737903219665</v>
      </c>
      <c r="AK675" s="17">
        <v>0.41808682733971098</v>
      </c>
      <c r="AL675" s="17">
        <v>0.39951685461770198</v>
      </c>
      <c r="AM675" s="17">
        <v>5.5461812109549598E-2</v>
      </c>
      <c r="AN675" s="17">
        <v>0.21500640519716799</v>
      </c>
      <c r="AO675" s="17"/>
      <c r="AP675" s="17">
        <v>0.46572804836036502</v>
      </c>
      <c r="AQ675" s="17">
        <v>0.41568362173707402</v>
      </c>
      <c r="AR675" s="17">
        <v>0.32658708950556598</v>
      </c>
      <c r="AS675" s="17">
        <v>0.247368612322207</v>
      </c>
      <c r="AT675" s="17">
        <v>0.21979869188921899</v>
      </c>
      <c r="AU675" s="17"/>
      <c r="AV675" s="17">
        <v>0.35144104908079798</v>
      </c>
      <c r="AW675" s="17">
        <v>0.349412985650292</v>
      </c>
      <c r="AX675" s="17">
        <v>0.40759706598023698</v>
      </c>
      <c r="AY675" s="17">
        <v>0.36756752670062898</v>
      </c>
      <c r="AZ675" s="17">
        <v>0.48259342553879198</v>
      </c>
    </row>
    <row r="676" spans="2:52">
      <c r="B676" t="s">
        <v>212</v>
      </c>
      <c r="C676" s="17">
        <v>0.35523727794113102</v>
      </c>
      <c r="D676" s="17">
        <v>0.33316800992518603</v>
      </c>
      <c r="E676" s="17">
        <v>0.37667808715524298</v>
      </c>
      <c r="F676" s="17"/>
      <c r="G676" s="17">
        <v>0.32480976571235898</v>
      </c>
      <c r="H676" s="17">
        <v>0.28728956563526697</v>
      </c>
      <c r="I676" s="17">
        <v>0.33499340559930102</v>
      </c>
      <c r="J676" s="17">
        <v>0.36005537816531502</v>
      </c>
      <c r="K676" s="17">
        <v>0.413433472693507</v>
      </c>
      <c r="L676" s="17">
        <v>0.40627744535965199</v>
      </c>
      <c r="M676" s="17"/>
      <c r="N676" s="17">
        <v>0.338345808177754</v>
      </c>
      <c r="O676" s="17">
        <v>0.36549032403380499</v>
      </c>
      <c r="P676" s="17">
        <v>0.37901461627030802</v>
      </c>
      <c r="Q676" s="17">
        <v>0.34341262352477597</v>
      </c>
      <c r="R676" s="17"/>
      <c r="S676" s="17">
        <v>0.36289084252903803</v>
      </c>
      <c r="T676" s="17">
        <v>0.39756105959650001</v>
      </c>
      <c r="U676" s="17">
        <v>0.335752688189979</v>
      </c>
      <c r="V676" s="17">
        <v>0.301475942830921</v>
      </c>
      <c r="W676" s="17">
        <v>0.30142956064758197</v>
      </c>
      <c r="X676" s="17">
        <v>0.33100246533972399</v>
      </c>
      <c r="Y676" s="17">
        <v>0.34288232387916701</v>
      </c>
      <c r="Z676" s="17">
        <v>0.46756160679556802</v>
      </c>
      <c r="AA676" s="17">
        <v>0.35292876976828103</v>
      </c>
      <c r="AB676" s="17">
        <v>0.39596848593329198</v>
      </c>
      <c r="AC676" s="17">
        <v>0.30714981198465202</v>
      </c>
      <c r="AD676" s="17">
        <v>0.40257299095145699</v>
      </c>
      <c r="AE676" s="17"/>
      <c r="AF676" s="17">
        <v>0.38235038034470498</v>
      </c>
      <c r="AG676" s="17">
        <v>0.32248695229989499</v>
      </c>
      <c r="AH676" s="17">
        <v>0.40649125105265499</v>
      </c>
      <c r="AI676" s="17"/>
      <c r="AJ676" s="17">
        <v>0.355369807794019</v>
      </c>
      <c r="AK676" s="17">
        <v>0.33936785602360803</v>
      </c>
      <c r="AL676" s="17">
        <v>0.338670880264486</v>
      </c>
      <c r="AM676" s="17">
        <v>0.56200015112234802</v>
      </c>
      <c r="AN676" s="17">
        <v>0.40876479670934301</v>
      </c>
      <c r="AO676" s="17"/>
      <c r="AP676" s="17">
        <v>0.29122255810223302</v>
      </c>
      <c r="AQ676" s="17">
        <v>0.33475468275280701</v>
      </c>
      <c r="AR676" s="17">
        <v>0.37378718794572402</v>
      </c>
      <c r="AS676" s="17">
        <v>0.48895951479934402</v>
      </c>
      <c r="AT676" s="17">
        <v>0.38385237757858298</v>
      </c>
      <c r="AU676" s="17"/>
      <c r="AV676" s="17">
        <v>0.35920407899634499</v>
      </c>
      <c r="AW676" s="17">
        <v>0.378694871038251</v>
      </c>
      <c r="AX676" s="17">
        <v>0.35120216655679298</v>
      </c>
      <c r="AY676" s="17">
        <v>0.30050064270315002</v>
      </c>
      <c r="AZ676" s="17">
        <v>0.158840303021726</v>
      </c>
    </row>
    <row r="677" spans="2:52">
      <c r="B677" t="s">
        <v>213</v>
      </c>
      <c r="C677" s="17">
        <v>5.5867882786176402E-2</v>
      </c>
      <c r="D677" s="17">
        <v>4.18623396895468E-2</v>
      </c>
      <c r="E677" s="17">
        <v>6.9642298228874897E-2</v>
      </c>
      <c r="F677" s="17"/>
      <c r="G677" s="17">
        <v>8.9101758687675503E-2</v>
      </c>
      <c r="H677" s="17">
        <v>3.5560966178250601E-2</v>
      </c>
      <c r="I677" s="17">
        <v>3.9797495100244003E-2</v>
      </c>
      <c r="J677" s="17">
        <v>6.42946078811171E-2</v>
      </c>
      <c r="K677" s="17">
        <v>7.3451043834127303E-2</v>
      </c>
      <c r="L677" s="17">
        <v>4.5555790605076502E-2</v>
      </c>
      <c r="M677" s="17"/>
      <c r="N677" s="17">
        <v>5.96663452511733E-2</v>
      </c>
      <c r="O677" s="17">
        <v>5.7438065277014498E-2</v>
      </c>
      <c r="P677" s="17">
        <v>5.9822045635412602E-2</v>
      </c>
      <c r="Q677" s="17">
        <v>4.6369923587448299E-2</v>
      </c>
      <c r="R677" s="17"/>
      <c r="S677" s="17">
        <v>5.5893772353966198E-2</v>
      </c>
      <c r="T677" s="17">
        <v>5.7511833703797297E-2</v>
      </c>
      <c r="U677" s="17">
        <v>7.7046248855142094E-2</v>
      </c>
      <c r="V677" s="17">
        <v>6.4259914308338106E-2</v>
      </c>
      <c r="W677" s="17">
        <v>7.5705698051029197E-2</v>
      </c>
      <c r="X677" s="17">
        <v>4.8507904177129302E-2</v>
      </c>
      <c r="Y677" s="17">
        <v>4.8574748594613797E-2</v>
      </c>
      <c r="Z677" s="17">
        <v>3.8233622495388898E-2</v>
      </c>
      <c r="AA677" s="17">
        <v>5.0678606119236198E-2</v>
      </c>
      <c r="AB677" s="17">
        <v>3.6673182452283799E-2</v>
      </c>
      <c r="AC677" s="17">
        <v>7.2872654364527695E-2</v>
      </c>
      <c r="AD677" s="17">
        <v>3.1787377119227002E-2</v>
      </c>
      <c r="AE677" s="17"/>
      <c r="AF677" s="17">
        <v>6.5337594398977794E-2</v>
      </c>
      <c r="AG677" s="17">
        <v>4.5695389992353903E-2</v>
      </c>
      <c r="AH677" s="17">
        <v>4.4384727331643198E-2</v>
      </c>
      <c r="AI677" s="17"/>
      <c r="AJ677" s="17">
        <v>6.6221524729485906E-2</v>
      </c>
      <c r="AK677" s="17">
        <v>3.97865585057997E-2</v>
      </c>
      <c r="AL677" s="17">
        <v>3.40731761562445E-2</v>
      </c>
      <c r="AM677" s="17">
        <v>0.116728867146092</v>
      </c>
      <c r="AN677" s="17">
        <v>4.1702034973805598E-2</v>
      </c>
      <c r="AO677" s="17"/>
      <c r="AP677" s="17">
        <v>5.6596705692315501E-2</v>
      </c>
      <c r="AQ677" s="17">
        <v>5.3383618737234698E-2</v>
      </c>
      <c r="AR677" s="17">
        <v>6.0201352377315998E-2</v>
      </c>
      <c r="AS677" s="17">
        <v>7.8875828276889395E-2</v>
      </c>
      <c r="AT677" s="17">
        <v>6.5326527192418798E-2</v>
      </c>
      <c r="AU677" s="17"/>
      <c r="AV677" s="17">
        <v>4.8332443577142399E-2</v>
      </c>
      <c r="AW677" s="17">
        <v>7.5805120177769705E-2</v>
      </c>
      <c r="AX677" s="17">
        <v>4.6089083710688199E-2</v>
      </c>
      <c r="AY677" s="17">
        <v>5.5581290973789201E-2</v>
      </c>
      <c r="AZ677" s="17">
        <v>5.0349439467378403E-2</v>
      </c>
    </row>
    <row r="678" spans="2:52">
      <c r="B678" t="s">
        <v>214</v>
      </c>
      <c r="C678" s="17">
        <v>1.3751637388895401E-2</v>
      </c>
      <c r="D678" s="17">
        <v>1.7569159068307302E-2</v>
      </c>
      <c r="E678" s="17">
        <v>1.0117587966112999E-2</v>
      </c>
      <c r="F678" s="17"/>
      <c r="G678" s="17">
        <v>2.6789329535907201E-2</v>
      </c>
      <c r="H678" s="17">
        <v>1.4120321496308499E-2</v>
      </c>
      <c r="I678" s="17">
        <v>1.43697723579648E-2</v>
      </c>
      <c r="J678" s="17">
        <v>3.3959722820941902E-3</v>
      </c>
      <c r="K678" s="17">
        <v>5.2338653620707196E-3</v>
      </c>
      <c r="L678" s="17">
        <v>1.96389605281087E-2</v>
      </c>
      <c r="M678" s="17"/>
      <c r="N678" s="17">
        <v>5.1157557407189797E-3</v>
      </c>
      <c r="O678" s="17">
        <v>1.27970343345044E-2</v>
      </c>
      <c r="P678" s="17">
        <v>1.6752277501076201E-2</v>
      </c>
      <c r="Q678" s="17">
        <v>2.2177562061369401E-2</v>
      </c>
      <c r="R678" s="17"/>
      <c r="S678" s="17">
        <v>5.6744994556142498E-3</v>
      </c>
      <c r="T678" s="17">
        <v>5.7328569493001798E-3</v>
      </c>
      <c r="U678" s="17">
        <v>1.08687063789146E-2</v>
      </c>
      <c r="V678" s="17">
        <v>7.7127358198954598E-3</v>
      </c>
      <c r="W678" s="17">
        <v>1.27775818042238E-2</v>
      </c>
      <c r="X678" s="17">
        <v>5.5356569943383803E-2</v>
      </c>
      <c r="Y678" s="17">
        <v>6.6310321393544302E-3</v>
      </c>
      <c r="Z678" s="17">
        <v>0</v>
      </c>
      <c r="AA678" s="17">
        <v>1.15406873018597E-2</v>
      </c>
      <c r="AB678" s="17">
        <v>1.3578594551979E-2</v>
      </c>
      <c r="AC678" s="17">
        <v>1.3871713507894101E-2</v>
      </c>
      <c r="AD678" s="17">
        <v>3.4666011252568303E-2</v>
      </c>
      <c r="AE678" s="17"/>
      <c r="AF678" s="17">
        <v>1.8284639894247001E-2</v>
      </c>
      <c r="AG678" s="17">
        <v>4.1593924228334198E-3</v>
      </c>
      <c r="AH678" s="17">
        <v>2.5206548928996101E-2</v>
      </c>
      <c r="AI678" s="17"/>
      <c r="AJ678" s="17">
        <v>1.0699641189645399E-2</v>
      </c>
      <c r="AK678" s="17">
        <v>1.15097529854507E-2</v>
      </c>
      <c r="AL678" s="17">
        <v>0</v>
      </c>
      <c r="AM678" s="17">
        <v>8.9831429844133601E-2</v>
      </c>
      <c r="AN678" s="17">
        <v>2.0057885384645001E-2</v>
      </c>
      <c r="AO678" s="17"/>
      <c r="AP678" s="17">
        <v>8.0041436241926698E-3</v>
      </c>
      <c r="AQ678" s="17">
        <v>1.1903735618150999E-2</v>
      </c>
      <c r="AR678" s="17">
        <v>0</v>
      </c>
      <c r="AS678" s="17">
        <v>2.9820676132323001E-2</v>
      </c>
      <c r="AT678" s="17">
        <v>8.1475652519152307E-3</v>
      </c>
      <c r="AU678" s="17"/>
      <c r="AV678" s="17">
        <v>1.2568129982887E-2</v>
      </c>
      <c r="AW678" s="17">
        <v>1.9057154213058501E-2</v>
      </c>
      <c r="AX678" s="17">
        <v>2.7449947042868599E-3</v>
      </c>
      <c r="AY678" s="17">
        <v>2.3892116810776999E-2</v>
      </c>
      <c r="AZ678" s="17">
        <v>5.9874396502971002E-2</v>
      </c>
    </row>
    <row r="679" spans="2:52">
      <c r="B679" t="s">
        <v>107</v>
      </c>
      <c r="C679" s="17">
        <v>0.110249683751489</v>
      </c>
      <c r="D679" s="17">
        <v>8.4812163806847293E-2</v>
      </c>
      <c r="E679" s="17">
        <v>0.13252181981755901</v>
      </c>
      <c r="F679" s="17"/>
      <c r="G679" s="17">
        <v>5.9315489003715902E-2</v>
      </c>
      <c r="H679" s="17">
        <v>0.119603606549487</v>
      </c>
      <c r="I679" s="17">
        <v>0.129994054998225</v>
      </c>
      <c r="J679" s="17">
        <v>0.12715942755829199</v>
      </c>
      <c r="K679" s="17">
        <v>7.6636392562918196E-2</v>
      </c>
      <c r="L679" s="17">
        <v>0.12836066080650399</v>
      </c>
      <c r="M679" s="17"/>
      <c r="N679" s="17">
        <v>8.1113343297248203E-2</v>
      </c>
      <c r="O679" s="17">
        <v>9.9684501555508107E-2</v>
      </c>
      <c r="P679" s="17">
        <v>9.5042592775857096E-2</v>
      </c>
      <c r="Q679" s="17">
        <v>0.16840942748773399</v>
      </c>
      <c r="R679" s="17"/>
      <c r="S679" s="17">
        <v>5.1457936419839603E-2</v>
      </c>
      <c r="T679" s="17">
        <v>0.10253929453926</v>
      </c>
      <c r="U679" s="17">
        <v>0.104650494817404</v>
      </c>
      <c r="V679" s="17">
        <v>0.113001079150578</v>
      </c>
      <c r="W679" s="17">
        <v>9.7160356534947506E-2</v>
      </c>
      <c r="X679" s="17">
        <v>0.16894726561216</v>
      </c>
      <c r="Y679" s="17">
        <v>0.10730168924627199</v>
      </c>
      <c r="Z679" s="17">
        <v>0.10157389867491699</v>
      </c>
      <c r="AA679" s="17">
        <v>8.4810384732007693E-2</v>
      </c>
      <c r="AB679" s="17">
        <v>0.106836792061658</v>
      </c>
      <c r="AC679" s="17">
        <v>0.24735677246971099</v>
      </c>
      <c r="AD679" s="17">
        <v>0.13374047342256301</v>
      </c>
      <c r="AE679" s="17"/>
      <c r="AF679" s="17">
        <v>0.10512332051014101</v>
      </c>
      <c r="AG679" s="17">
        <v>8.2403590976227403E-2</v>
      </c>
      <c r="AH679" s="17">
        <v>0.20308720485322199</v>
      </c>
      <c r="AI679" s="17"/>
      <c r="AJ679" s="17">
        <v>8.6062995815334803E-2</v>
      </c>
      <c r="AK679" s="17">
        <v>7.8400431839552906E-2</v>
      </c>
      <c r="AL679" s="17">
        <v>7.0691364222835104E-2</v>
      </c>
      <c r="AM679" s="17">
        <v>0.111043539065208</v>
      </c>
      <c r="AN679" s="17">
        <v>0.248131221784784</v>
      </c>
      <c r="AO679" s="17"/>
      <c r="AP679" s="17">
        <v>6.48799819919606E-2</v>
      </c>
      <c r="AQ679" s="17">
        <v>7.5074458682870507E-2</v>
      </c>
      <c r="AR679" s="17">
        <v>5.44368119816439E-2</v>
      </c>
      <c r="AS679" s="17">
        <v>7.8673488788721699E-2</v>
      </c>
      <c r="AT679" s="17">
        <v>0.300192120868289</v>
      </c>
      <c r="AU679" s="17"/>
      <c r="AV679" s="17">
        <v>0.154999561814752</v>
      </c>
      <c r="AW679" s="17">
        <v>0.10395759891145499</v>
      </c>
      <c r="AX679" s="17">
        <v>8.9948938316514807E-2</v>
      </c>
      <c r="AY679" s="17">
        <v>8.1235175012485797E-2</v>
      </c>
      <c r="AZ679" s="17">
        <v>2.74643731527454E-2</v>
      </c>
    </row>
    <row r="680" spans="2:52">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2:52">
      <c r="B681" s="6" t="s">
        <v>215</v>
      </c>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2:52">
      <c r="B682" s="24" t="s">
        <v>16</v>
      </c>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2:52">
      <c r="B683" t="s">
        <v>210</v>
      </c>
      <c r="C683" s="17">
        <v>0.15559813930180999</v>
      </c>
      <c r="D683" s="17">
        <v>0.20303524389056599</v>
      </c>
      <c r="E683" s="17">
        <v>0.11037735989799601</v>
      </c>
      <c r="F683" s="17"/>
      <c r="G683" s="17">
        <v>0.18781911218283701</v>
      </c>
      <c r="H683" s="17">
        <v>0.158529390153791</v>
      </c>
      <c r="I683" s="17">
        <v>0.17021655149591899</v>
      </c>
      <c r="J683" s="17">
        <v>0.151661950132646</v>
      </c>
      <c r="K683" s="17">
        <v>0.12605558348146401</v>
      </c>
      <c r="L683" s="17">
        <v>0.144879139524902</v>
      </c>
      <c r="M683" s="17"/>
      <c r="N683" s="17">
        <v>0.208550574169725</v>
      </c>
      <c r="O683" s="17">
        <v>0.15169851954424701</v>
      </c>
      <c r="P683" s="17">
        <v>0.10977139361999801</v>
      </c>
      <c r="Q683" s="17">
        <v>0.138019638121681</v>
      </c>
      <c r="R683" s="17"/>
      <c r="S683" s="17">
        <v>0.19002339313921601</v>
      </c>
      <c r="T683" s="17">
        <v>0.13154403135614301</v>
      </c>
      <c r="U683" s="17">
        <v>0.157977047903094</v>
      </c>
      <c r="V683" s="17">
        <v>0.15187121185046101</v>
      </c>
      <c r="W683" s="17">
        <v>0.195128408694662</v>
      </c>
      <c r="X683" s="17">
        <v>0.17903433600419999</v>
      </c>
      <c r="Y683" s="17">
        <v>0.12516847861743899</v>
      </c>
      <c r="Z683" s="17">
        <v>0.12163377377865101</v>
      </c>
      <c r="AA683" s="17">
        <v>0.15024778283693899</v>
      </c>
      <c r="AB683" s="17">
        <v>0.18812843335474899</v>
      </c>
      <c r="AC683" s="17">
        <v>8.4825083083257896E-2</v>
      </c>
      <c r="AD683" s="17">
        <v>0.15938013402739301</v>
      </c>
      <c r="AE683" s="17"/>
      <c r="AF683" s="17">
        <v>0.12849675292597099</v>
      </c>
      <c r="AG683" s="17">
        <v>0.20012530854018401</v>
      </c>
      <c r="AH683" s="17">
        <v>0.102585836263327</v>
      </c>
      <c r="AI683" s="17"/>
      <c r="AJ683" s="17">
        <v>0.16533180840729</v>
      </c>
      <c r="AK683" s="17">
        <v>0.17670047082964099</v>
      </c>
      <c r="AL683" s="17">
        <v>0.17556517736951199</v>
      </c>
      <c r="AM683" s="17">
        <v>0</v>
      </c>
      <c r="AN683" s="17">
        <v>8.3290445664345805E-2</v>
      </c>
      <c r="AO683" s="17"/>
      <c r="AP683" s="17">
        <v>0.20794375300248299</v>
      </c>
      <c r="AQ683" s="17">
        <v>0.17157767362436699</v>
      </c>
      <c r="AR683" s="17">
        <v>0.184461405815361</v>
      </c>
      <c r="AS683" s="17">
        <v>0.10834623137713</v>
      </c>
      <c r="AT683" s="17">
        <v>5.7639195439478902E-2</v>
      </c>
      <c r="AU683" s="17"/>
      <c r="AV683" s="17">
        <v>0.120247353505008</v>
      </c>
      <c r="AW683" s="17">
        <v>0.14208641401885799</v>
      </c>
      <c r="AX683" s="17">
        <v>0.157475042304804</v>
      </c>
      <c r="AY683" s="17">
        <v>0.23969682429171499</v>
      </c>
      <c r="AZ683" s="17">
        <v>0.32790444492769799</v>
      </c>
    </row>
    <row r="684" spans="2:52">
      <c r="B684" t="s">
        <v>211</v>
      </c>
      <c r="C684" s="17">
        <v>0.47081498374781999</v>
      </c>
      <c r="D684" s="17">
        <v>0.48392121228178198</v>
      </c>
      <c r="E684" s="17">
        <v>0.45872456920765398</v>
      </c>
      <c r="F684" s="17"/>
      <c r="G684" s="17">
        <v>0.47445276415508603</v>
      </c>
      <c r="H684" s="17">
        <v>0.51488846422799295</v>
      </c>
      <c r="I684" s="17">
        <v>0.42022506953267602</v>
      </c>
      <c r="J684" s="17">
        <v>0.43638420031470598</v>
      </c>
      <c r="K684" s="17">
        <v>0.49464515781498802</v>
      </c>
      <c r="L684" s="17">
        <v>0.48301362945959497</v>
      </c>
      <c r="M684" s="17"/>
      <c r="N684" s="17">
        <v>0.54213430419590602</v>
      </c>
      <c r="O684" s="17">
        <v>0.482668915440079</v>
      </c>
      <c r="P684" s="17">
        <v>0.449270753396671</v>
      </c>
      <c r="Q684" s="17">
        <v>0.394242112187356</v>
      </c>
      <c r="R684" s="17"/>
      <c r="S684" s="17">
        <v>0.52683311776886499</v>
      </c>
      <c r="T684" s="17">
        <v>0.49196693442872402</v>
      </c>
      <c r="U684" s="17">
        <v>0.51880572048909901</v>
      </c>
      <c r="V684" s="17">
        <v>0.42504710361218401</v>
      </c>
      <c r="W684" s="17">
        <v>0.44963835278985798</v>
      </c>
      <c r="X684" s="17">
        <v>0.382685028117901</v>
      </c>
      <c r="Y684" s="17">
        <v>0.51946205988055205</v>
      </c>
      <c r="Z684" s="17">
        <v>0.49211155786046801</v>
      </c>
      <c r="AA684" s="17">
        <v>0.473358814860249</v>
      </c>
      <c r="AB684" s="17">
        <v>0.47047232985346499</v>
      </c>
      <c r="AC684" s="17">
        <v>0.381018370293083</v>
      </c>
      <c r="AD684" s="17">
        <v>0.41885977072043101</v>
      </c>
      <c r="AE684" s="17"/>
      <c r="AF684" s="17">
        <v>0.466434322046481</v>
      </c>
      <c r="AG684" s="17">
        <v>0.503729339967942</v>
      </c>
      <c r="AH684" s="17">
        <v>0.35637127235209398</v>
      </c>
      <c r="AI684" s="17"/>
      <c r="AJ684" s="17">
        <v>0.49256495997705102</v>
      </c>
      <c r="AK684" s="17">
        <v>0.49537370527285901</v>
      </c>
      <c r="AL684" s="17">
        <v>0.59937437570283802</v>
      </c>
      <c r="AM684" s="17">
        <v>0.351976187451148</v>
      </c>
      <c r="AN684" s="17">
        <v>0.29835193375234198</v>
      </c>
      <c r="AO684" s="17"/>
      <c r="AP684" s="17">
        <v>0.50862034015098301</v>
      </c>
      <c r="AQ684" s="17">
        <v>0.51770836796075703</v>
      </c>
      <c r="AR684" s="17">
        <v>0.55409128166611099</v>
      </c>
      <c r="AS684" s="17">
        <v>0.40487053838602199</v>
      </c>
      <c r="AT684" s="17">
        <v>0.36023437607846898</v>
      </c>
      <c r="AU684" s="17"/>
      <c r="AV684" s="17">
        <v>0.39080326862158699</v>
      </c>
      <c r="AW684" s="17">
        <v>0.44411331539142901</v>
      </c>
      <c r="AX684" s="17">
        <v>0.57823195974442398</v>
      </c>
      <c r="AY684" s="17">
        <v>0.461799681638353</v>
      </c>
      <c r="AZ684" s="17">
        <v>0.46230258963347898</v>
      </c>
    </row>
    <row r="685" spans="2:52">
      <c r="B685" t="s">
        <v>212</v>
      </c>
      <c r="C685" s="17">
        <v>0.20750756797186201</v>
      </c>
      <c r="D685" s="17">
        <v>0.17345633245661801</v>
      </c>
      <c r="E685" s="17">
        <v>0.24129484636505899</v>
      </c>
      <c r="F685" s="17"/>
      <c r="G685" s="17">
        <v>0.18013186836133099</v>
      </c>
      <c r="H685" s="17">
        <v>0.17116378107684099</v>
      </c>
      <c r="I685" s="17">
        <v>0.19846616835199299</v>
      </c>
      <c r="J685" s="17">
        <v>0.24831615394254</v>
      </c>
      <c r="K685" s="17">
        <v>0.24008831936931699</v>
      </c>
      <c r="L685" s="17">
        <v>0.20613570564825801</v>
      </c>
      <c r="M685" s="17"/>
      <c r="N685" s="17">
        <v>0.12553448052569399</v>
      </c>
      <c r="O685" s="17">
        <v>0.22385103350128099</v>
      </c>
      <c r="P685" s="17">
        <v>0.266313539516426</v>
      </c>
      <c r="Q685" s="17">
        <v>0.234424680850539</v>
      </c>
      <c r="R685" s="17"/>
      <c r="S685" s="17">
        <v>0.18145256826449299</v>
      </c>
      <c r="T685" s="17">
        <v>0.22752406564553099</v>
      </c>
      <c r="U685" s="17">
        <v>0.12440805603338299</v>
      </c>
      <c r="V685" s="17">
        <v>0.25445515219043302</v>
      </c>
      <c r="W685" s="17">
        <v>0.21204885939346599</v>
      </c>
      <c r="X685" s="17">
        <v>0.180478126163683</v>
      </c>
      <c r="Y685" s="17">
        <v>0.21716627309456299</v>
      </c>
      <c r="Z685" s="17">
        <v>0.20843345602254101</v>
      </c>
      <c r="AA685" s="17">
        <v>0.21384076302854099</v>
      </c>
      <c r="AB685" s="17">
        <v>0.19954674249107801</v>
      </c>
      <c r="AC685" s="17">
        <v>0.273149533618187</v>
      </c>
      <c r="AD685" s="17">
        <v>0.25352868768811898</v>
      </c>
      <c r="AE685" s="17"/>
      <c r="AF685" s="17">
        <v>0.232969537762416</v>
      </c>
      <c r="AG685" s="17">
        <v>0.170049377288888</v>
      </c>
      <c r="AH685" s="17">
        <v>0.274755649899664</v>
      </c>
      <c r="AI685" s="17"/>
      <c r="AJ685" s="17">
        <v>0.19476675598691801</v>
      </c>
      <c r="AK685" s="17">
        <v>0.20202285109075499</v>
      </c>
      <c r="AL685" s="17">
        <v>0.12144309914012601</v>
      </c>
      <c r="AM685" s="17">
        <v>0.39089448580849701</v>
      </c>
      <c r="AN685" s="17">
        <v>0.31769429871241001</v>
      </c>
      <c r="AO685" s="17"/>
      <c r="AP685" s="17">
        <v>0.16727294483060601</v>
      </c>
      <c r="AQ685" s="17">
        <v>0.18306634256250401</v>
      </c>
      <c r="AR685" s="17">
        <v>0.17021367436713</v>
      </c>
      <c r="AS685" s="17">
        <v>0.33798469904900302</v>
      </c>
      <c r="AT685" s="17">
        <v>0.21802822632228999</v>
      </c>
      <c r="AU685" s="17"/>
      <c r="AV685" s="17">
        <v>0.255953915758449</v>
      </c>
      <c r="AW685" s="17">
        <v>0.236982777275346</v>
      </c>
      <c r="AX685" s="17">
        <v>0.161142680849237</v>
      </c>
      <c r="AY685" s="17">
        <v>0.16259398930328001</v>
      </c>
      <c r="AZ685" s="17">
        <v>0.14991856893585101</v>
      </c>
    </row>
    <row r="686" spans="2:52">
      <c r="B686" t="s">
        <v>213</v>
      </c>
      <c r="C686" s="17">
        <v>4.4252630568712897E-2</v>
      </c>
      <c r="D686" s="17">
        <v>4.1210476421678299E-2</v>
      </c>
      <c r="E686" s="17">
        <v>4.7378099191180703E-2</v>
      </c>
      <c r="F686" s="17"/>
      <c r="G686" s="17">
        <v>0.10027232388472999</v>
      </c>
      <c r="H686" s="17">
        <v>3.6153187241663401E-2</v>
      </c>
      <c r="I686" s="17">
        <v>5.7371284833703101E-2</v>
      </c>
      <c r="J686" s="17">
        <v>3.3012210478964597E-2</v>
      </c>
      <c r="K686" s="17">
        <v>2.6216098172965101E-2</v>
      </c>
      <c r="L686" s="17">
        <v>2.7258696972522201E-2</v>
      </c>
      <c r="M686" s="17"/>
      <c r="N686" s="17">
        <v>3.3266012459457997E-2</v>
      </c>
      <c r="O686" s="17">
        <v>2.8199499807753901E-2</v>
      </c>
      <c r="P686" s="17">
        <v>6.8013925000600106E-2</v>
      </c>
      <c r="Q686" s="17">
        <v>5.32503197990319E-2</v>
      </c>
      <c r="R686" s="17"/>
      <c r="S686" s="17">
        <v>2.8117091822682402E-2</v>
      </c>
      <c r="T686" s="17">
        <v>3.3630144047213803E-2</v>
      </c>
      <c r="U686" s="17">
        <v>6.5781077898405094E-2</v>
      </c>
      <c r="V686" s="17">
        <v>2.1034241122203E-2</v>
      </c>
      <c r="W686" s="17">
        <v>3.2460511625977802E-2</v>
      </c>
      <c r="X686" s="17">
        <v>4.3665884070463998E-2</v>
      </c>
      <c r="Y686" s="17">
        <v>4.0466313343227499E-2</v>
      </c>
      <c r="Z686" s="17">
        <v>9.6416682817756699E-2</v>
      </c>
      <c r="AA686" s="17">
        <v>8.0298149641299804E-2</v>
      </c>
      <c r="AB686" s="17">
        <v>2.6339826582332099E-2</v>
      </c>
      <c r="AC686" s="17">
        <v>3.3880013968230101E-2</v>
      </c>
      <c r="AD686" s="17">
        <v>6.6453388371795305E-2</v>
      </c>
      <c r="AE686" s="17"/>
      <c r="AF686" s="17">
        <v>4.50624374109223E-2</v>
      </c>
      <c r="AG686" s="17">
        <v>3.8744090976312102E-2</v>
      </c>
      <c r="AH686" s="17">
        <v>4.2678894720206598E-2</v>
      </c>
      <c r="AI686" s="17"/>
      <c r="AJ686" s="17">
        <v>4.4960561737970299E-2</v>
      </c>
      <c r="AK686" s="17">
        <v>4.1376358471881702E-2</v>
      </c>
      <c r="AL686" s="17">
        <v>1.9956662961378699E-2</v>
      </c>
      <c r="AM686" s="17">
        <v>0.14608578767514699</v>
      </c>
      <c r="AN686" s="17">
        <v>3.6679867046833202E-2</v>
      </c>
      <c r="AO686" s="17"/>
      <c r="AP686" s="17">
        <v>4.5032245765233403E-2</v>
      </c>
      <c r="AQ686" s="17">
        <v>3.9768400044119398E-2</v>
      </c>
      <c r="AR686" s="17">
        <v>3.5553136873830299E-2</v>
      </c>
      <c r="AS686" s="17">
        <v>4.9269183655279797E-2</v>
      </c>
      <c r="AT686" s="17">
        <v>4.79210256827831E-2</v>
      </c>
      <c r="AU686" s="17"/>
      <c r="AV686" s="17">
        <v>5.5230413695481498E-2</v>
      </c>
      <c r="AW686" s="17">
        <v>4.9390286069089601E-2</v>
      </c>
      <c r="AX686" s="17">
        <v>3.3723978826796099E-2</v>
      </c>
      <c r="AY686" s="17">
        <v>2.1545967474792201E-2</v>
      </c>
      <c r="AZ686" s="17">
        <v>0</v>
      </c>
    </row>
    <row r="687" spans="2:52">
      <c r="B687" t="s">
        <v>214</v>
      </c>
      <c r="C687" s="17">
        <v>1.4046534067453801E-2</v>
      </c>
      <c r="D687" s="17">
        <v>1.7495497201809498E-2</v>
      </c>
      <c r="E687" s="17">
        <v>1.0770075198759299E-2</v>
      </c>
      <c r="F687" s="17"/>
      <c r="G687" s="17">
        <v>5.8402498911830202E-3</v>
      </c>
      <c r="H687" s="17">
        <v>1.33893104841301E-2</v>
      </c>
      <c r="I687" s="17">
        <v>2.4236564618024901E-2</v>
      </c>
      <c r="J687" s="17">
        <v>3.3959722820941902E-3</v>
      </c>
      <c r="K687" s="17">
        <v>2.06217802603079E-2</v>
      </c>
      <c r="L687" s="17">
        <v>1.6200946534451099E-2</v>
      </c>
      <c r="M687" s="17"/>
      <c r="N687" s="17">
        <v>1.03740484223282E-2</v>
      </c>
      <c r="O687" s="17">
        <v>1.3365250014767901E-2</v>
      </c>
      <c r="P687" s="17">
        <v>2.0774901685402001E-2</v>
      </c>
      <c r="Q687" s="17">
        <v>1.3182266140885201E-2</v>
      </c>
      <c r="R687" s="17"/>
      <c r="S687" s="17">
        <v>1.16637170638672E-2</v>
      </c>
      <c r="T687" s="17">
        <v>1.0798855883222901E-2</v>
      </c>
      <c r="U687" s="17">
        <v>1.7508896479700199E-2</v>
      </c>
      <c r="V687" s="17">
        <v>7.7127358198954598E-3</v>
      </c>
      <c r="W687" s="17">
        <v>1.27775818042238E-2</v>
      </c>
      <c r="X687" s="17">
        <v>4.5245051804389202E-2</v>
      </c>
      <c r="Y687" s="17">
        <v>6.6310321393544302E-3</v>
      </c>
      <c r="Z687" s="17">
        <v>0</v>
      </c>
      <c r="AA687" s="17">
        <v>0</v>
      </c>
      <c r="AB687" s="17">
        <v>2.38820220800443E-2</v>
      </c>
      <c r="AC687" s="17">
        <v>2.6826007303458001E-2</v>
      </c>
      <c r="AD687" s="17">
        <v>0</v>
      </c>
      <c r="AE687" s="17"/>
      <c r="AF687" s="17">
        <v>2.30208405539589E-2</v>
      </c>
      <c r="AG687" s="17">
        <v>9.7604101617442297E-3</v>
      </c>
      <c r="AH687" s="17">
        <v>8.5809429456580703E-3</v>
      </c>
      <c r="AI687" s="17"/>
      <c r="AJ687" s="17">
        <v>1.47561302887084E-2</v>
      </c>
      <c r="AK687" s="17">
        <v>1.6548727491057701E-2</v>
      </c>
      <c r="AL687" s="17">
        <v>0</v>
      </c>
      <c r="AM687" s="17">
        <v>0</v>
      </c>
      <c r="AN687" s="17">
        <v>1.5482028247453801E-2</v>
      </c>
      <c r="AO687" s="17"/>
      <c r="AP687" s="17">
        <v>1.12107420649383E-2</v>
      </c>
      <c r="AQ687" s="17">
        <v>1.57883275962135E-2</v>
      </c>
      <c r="AR687" s="17">
        <v>0</v>
      </c>
      <c r="AS687" s="17">
        <v>1.98555011962517E-2</v>
      </c>
      <c r="AT687" s="17">
        <v>8.1475652519152307E-3</v>
      </c>
      <c r="AU687" s="17"/>
      <c r="AV687" s="17">
        <v>8.2600813832132899E-3</v>
      </c>
      <c r="AW687" s="17">
        <v>2.3179492446110301E-2</v>
      </c>
      <c r="AX687" s="17">
        <v>7.7331732475144797E-3</v>
      </c>
      <c r="AY687" s="17">
        <v>2.3687649631768899E-2</v>
      </c>
      <c r="AZ687" s="17">
        <v>0</v>
      </c>
    </row>
    <row r="688" spans="2:52">
      <c r="B688" t="s">
        <v>107</v>
      </c>
      <c r="C688" s="17">
        <v>0.10778014434234</v>
      </c>
      <c r="D688" s="17">
        <v>8.08812377475467E-2</v>
      </c>
      <c r="E688" s="17">
        <v>0.13145505013935199</v>
      </c>
      <c r="F688" s="17"/>
      <c r="G688" s="17">
        <v>5.1483681524832098E-2</v>
      </c>
      <c r="H688" s="17">
        <v>0.105875866815581</v>
      </c>
      <c r="I688" s="17">
        <v>0.129484361167684</v>
      </c>
      <c r="J688" s="17">
        <v>0.12722951284904899</v>
      </c>
      <c r="K688" s="17">
        <v>9.2373060900957399E-2</v>
      </c>
      <c r="L688" s="17">
        <v>0.122511881860271</v>
      </c>
      <c r="M688" s="17"/>
      <c r="N688" s="17">
        <v>8.01405802268884E-2</v>
      </c>
      <c r="O688" s="17">
        <v>0.100216781691871</v>
      </c>
      <c r="P688" s="17">
        <v>8.5855486780902296E-2</v>
      </c>
      <c r="Q688" s="17">
        <v>0.16688098290050701</v>
      </c>
      <c r="R688" s="17"/>
      <c r="S688" s="17">
        <v>6.1910111940876901E-2</v>
      </c>
      <c r="T688" s="17">
        <v>0.104535968639166</v>
      </c>
      <c r="U688" s="17">
        <v>0.115519201196319</v>
      </c>
      <c r="V688" s="17">
        <v>0.139879555404823</v>
      </c>
      <c r="W688" s="17">
        <v>9.7946285691812296E-2</v>
      </c>
      <c r="X688" s="17">
        <v>0.16889157383936201</v>
      </c>
      <c r="Y688" s="17">
        <v>9.1105842924863997E-2</v>
      </c>
      <c r="Z688" s="17">
        <v>8.1404529520582802E-2</v>
      </c>
      <c r="AA688" s="17">
        <v>8.2254489632970898E-2</v>
      </c>
      <c r="AB688" s="17">
        <v>9.1630645638331898E-2</v>
      </c>
      <c r="AC688" s="17">
        <v>0.20030099173378499</v>
      </c>
      <c r="AD688" s="17">
        <v>0.101778019192262</v>
      </c>
      <c r="AE688" s="17"/>
      <c r="AF688" s="17">
        <v>0.10401610930025</v>
      </c>
      <c r="AG688" s="17">
        <v>7.7591473064928695E-2</v>
      </c>
      <c r="AH688" s="17">
        <v>0.21502740381905</v>
      </c>
      <c r="AI688" s="17"/>
      <c r="AJ688" s="17">
        <v>8.7619783602063406E-2</v>
      </c>
      <c r="AK688" s="17">
        <v>6.7977886843805901E-2</v>
      </c>
      <c r="AL688" s="17">
        <v>8.3660684826144804E-2</v>
      </c>
      <c r="AM688" s="17">
        <v>0.111043539065208</v>
      </c>
      <c r="AN688" s="17">
        <v>0.248501426576614</v>
      </c>
      <c r="AO688" s="17"/>
      <c r="AP688" s="17">
        <v>5.9919974185756703E-2</v>
      </c>
      <c r="AQ688" s="17">
        <v>7.2090888212039503E-2</v>
      </c>
      <c r="AR688" s="17">
        <v>5.5680501277567997E-2</v>
      </c>
      <c r="AS688" s="17">
        <v>7.9673846336313095E-2</v>
      </c>
      <c r="AT688" s="17">
        <v>0.308029611225063</v>
      </c>
      <c r="AU688" s="17"/>
      <c r="AV688" s="17">
        <v>0.169504967036261</v>
      </c>
      <c r="AW688" s="17">
        <v>0.104247714799167</v>
      </c>
      <c r="AX688" s="17">
        <v>6.1693165027224502E-2</v>
      </c>
      <c r="AY688" s="17">
        <v>9.0675887660090701E-2</v>
      </c>
      <c r="AZ688" s="17">
        <v>5.9874396502971002E-2</v>
      </c>
    </row>
    <row r="689" spans="2:52">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2:52">
      <c r="B690" s="6" t="s">
        <v>216</v>
      </c>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2:52">
      <c r="B691" s="24" t="s">
        <v>16</v>
      </c>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2:52">
      <c r="B692" t="s">
        <v>210</v>
      </c>
      <c r="C692" s="17">
        <v>9.50565487778363E-2</v>
      </c>
      <c r="D692" s="17">
        <v>0.11119914334466199</v>
      </c>
      <c r="E692" s="17">
        <v>7.9028820665625998E-2</v>
      </c>
      <c r="F692" s="17"/>
      <c r="G692" s="17">
        <v>0.147015812832749</v>
      </c>
      <c r="H692" s="17">
        <v>0.14155453254205999</v>
      </c>
      <c r="I692" s="17">
        <v>0.120001747554564</v>
      </c>
      <c r="J692" s="17">
        <v>4.7230941273618897E-2</v>
      </c>
      <c r="K692" s="17">
        <v>7.4164948785279697E-2</v>
      </c>
      <c r="L692" s="17">
        <v>5.7552938797605299E-2</v>
      </c>
      <c r="M692" s="17"/>
      <c r="N692" s="17">
        <v>0.122184529760066</v>
      </c>
      <c r="O692" s="17">
        <v>9.2638846298315994E-2</v>
      </c>
      <c r="P692" s="17">
        <v>9.3451916600825996E-2</v>
      </c>
      <c r="Q692" s="17">
        <v>7.4042744235612398E-2</v>
      </c>
      <c r="R692" s="17"/>
      <c r="S692" s="17">
        <v>0.10456392087765901</v>
      </c>
      <c r="T692" s="17">
        <v>5.6391689652331399E-2</v>
      </c>
      <c r="U692" s="17">
        <v>9.6903626886917102E-2</v>
      </c>
      <c r="V692" s="17">
        <v>7.6734743010663603E-2</v>
      </c>
      <c r="W692" s="17">
        <v>8.96589076262959E-2</v>
      </c>
      <c r="X692" s="17">
        <v>0.178750200956107</v>
      </c>
      <c r="Y692" s="17">
        <v>5.6354745694522403E-2</v>
      </c>
      <c r="Z692" s="17">
        <v>0.14557669666897499</v>
      </c>
      <c r="AA692" s="17">
        <v>0.12290226569800899</v>
      </c>
      <c r="AB692" s="17">
        <v>4.7221032422359997E-2</v>
      </c>
      <c r="AC692" s="17">
        <v>9.2753925584204394E-2</v>
      </c>
      <c r="AD692" s="17">
        <v>0.14776654801564701</v>
      </c>
      <c r="AE692" s="17"/>
      <c r="AF692" s="17">
        <v>9.2652725626017604E-2</v>
      </c>
      <c r="AG692" s="17">
        <v>9.6108644450979205E-2</v>
      </c>
      <c r="AH692" s="17">
        <v>8.9486483300577305E-2</v>
      </c>
      <c r="AI692" s="17"/>
      <c r="AJ692" s="17">
        <v>8.5260335742138399E-2</v>
      </c>
      <c r="AK692" s="17">
        <v>0.109804968079008</v>
      </c>
      <c r="AL692" s="17">
        <v>9.8220212956554601E-2</v>
      </c>
      <c r="AM692" s="17">
        <v>0.10970949964056</v>
      </c>
      <c r="AN692" s="17">
        <v>6.4667192160856299E-2</v>
      </c>
      <c r="AO692" s="17"/>
      <c r="AP692" s="17">
        <v>0.13194755952214099</v>
      </c>
      <c r="AQ692" s="17">
        <v>0.109953042201903</v>
      </c>
      <c r="AR692" s="17">
        <v>0.137097811584732</v>
      </c>
      <c r="AS692" s="17">
        <v>7.4593118653255894E-2</v>
      </c>
      <c r="AT692" s="17">
        <v>3.32031432993262E-2</v>
      </c>
      <c r="AU692" s="17"/>
      <c r="AV692" s="17">
        <v>7.1443732546264002E-2</v>
      </c>
      <c r="AW692" s="17">
        <v>8.7017455739270499E-2</v>
      </c>
      <c r="AX692" s="17">
        <v>0.118749617234954</v>
      </c>
      <c r="AY692" s="17">
        <v>0.108817882014699</v>
      </c>
      <c r="AZ692" s="17">
        <v>0.33250613637259901</v>
      </c>
    </row>
    <row r="693" spans="2:52">
      <c r="B693" t="s">
        <v>211</v>
      </c>
      <c r="C693" s="17">
        <v>0.413291930274788</v>
      </c>
      <c r="D693" s="17">
        <v>0.44273783323224603</v>
      </c>
      <c r="E693" s="17">
        <v>0.38444458243957802</v>
      </c>
      <c r="F693" s="17"/>
      <c r="G693" s="17">
        <v>0.422413802622705</v>
      </c>
      <c r="H693" s="17">
        <v>0.41281360838921399</v>
      </c>
      <c r="I693" s="17">
        <v>0.40201069797439098</v>
      </c>
      <c r="J693" s="17">
        <v>0.40027460067507298</v>
      </c>
      <c r="K693" s="17">
        <v>0.40319287135361498</v>
      </c>
      <c r="L693" s="17">
        <v>0.43368027794117397</v>
      </c>
      <c r="M693" s="17"/>
      <c r="N693" s="17">
        <v>0.488370583068652</v>
      </c>
      <c r="O693" s="17">
        <v>0.42829418046439899</v>
      </c>
      <c r="P693" s="17">
        <v>0.39658632281114198</v>
      </c>
      <c r="Q693" s="17">
        <v>0.33973828977047799</v>
      </c>
      <c r="R693" s="17"/>
      <c r="S693" s="17">
        <v>0.415421679041584</v>
      </c>
      <c r="T693" s="17">
        <v>0.439054329768648</v>
      </c>
      <c r="U693" s="17">
        <v>0.37516815364156902</v>
      </c>
      <c r="V693" s="17">
        <v>0.42603299004136502</v>
      </c>
      <c r="W693" s="17">
        <v>0.35217770260628201</v>
      </c>
      <c r="X693" s="17">
        <v>0.31806086665974598</v>
      </c>
      <c r="Y693" s="17">
        <v>0.39346075298247002</v>
      </c>
      <c r="Z693" s="17">
        <v>0.3445038749032</v>
      </c>
      <c r="AA693" s="17">
        <v>0.451993555474137</v>
      </c>
      <c r="AB693" s="17">
        <v>0.50229673196590197</v>
      </c>
      <c r="AC693" s="17">
        <v>0.45737506649535198</v>
      </c>
      <c r="AD693" s="17">
        <v>0.38183365872061897</v>
      </c>
      <c r="AE693" s="17"/>
      <c r="AF693" s="17">
        <v>0.39442898804708698</v>
      </c>
      <c r="AG693" s="17">
        <v>0.47079312908211401</v>
      </c>
      <c r="AH693" s="17">
        <v>0.324456224958936</v>
      </c>
      <c r="AI693" s="17"/>
      <c r="AJ693" s="17">
        <v>0.44915235351805</v>
      </c>
      <c r="AK693" s="17">
        <v>0.43613261183487501</v>
      </c>
      <c r="AL693" s="17">
        <v>0.42671575662430999</v>
      </c>
      <c r="AM693" s="17">
        <v>0.221599461996314</v>
      </c>
      <c r="AN693" s="17">
        <v>0.29637531403540801</v>
      </c>
      <c r="AO693" s="17"/>
      <c r="AP693" s="17">
        <v>0.485512631580306</v>
      </c>
      <c r="AQ693" s="17">
        <v>0.43082182984537498</v>
      </c>
      <c r="AR693" s="17">
        <v>0.48717102050952499</v>
      </c>
      <c r="AS693" s="17">
        <v>0.34054139466202499</v>
      </c>
      <c r="AT693" s="17">
        <v>0.34026919947175599</v>
      </c>
      <c r="AU693" s="17"/>
      <c r="AV693" s="17">
        <v>0.34801926627916702</v>
      </c>
      <c r="AW693" s="17">
        <v>0.39832085772401898</v>
      </c>
      <c r="AX693" s="17">
        <v>0.47607661057773198</v>
      </c>
      <c r="AY693" s="17">
        <v>0.542727654496722</v>
      </c>
      <c r="AZ693" s="17">
        <v>0.37447395134696798</v>
      </c>
    </row>
    <row r="694" spans="2:52">
      <c r="B694" t="s">
        <v>212</v>
      </c>
      <c r="C694" s="17">
        <v>0.31528103333459001</v>
      </c>
      <c r="D694" s="17">
        <v>0.30360601487365002</v>
      </c>
      <c r="E694" s="17">
        <v>0.32532279897072203</v>
      </c>
      <c r="F694" s="17"/>
      <c r="G694" s="17">
        <v>0.31559810984077702</v>
      </c>
      <c r="H694" s="17">
        <v>0.27467472472221499</v>
      </c>
      <c r="I694" s="17">
        <v>0.27484220562484002</v>
      </c>
      <c r="J694" s="17">
        <v>0.38609098229952798</v>
      </c>
      <c r="K694" s="17">
        <v>0.30475636002606099</v>
      </c>
      <c r="L694" s="17">
        <v>0.33162733864834998</v>
      </c>
      <c r="M694" s="17"/>
      <c r="N694" s="17">
        <v>0.28696377022497699</v>
      </c>
      <c r="O694" s="17">
        <v>0.30738200401657001</v>
      </c>
      <c r="P694" s="17">
        <v>0.31195570558815</v>
      </c>
      <c r="Q694" s="17">
        <v>0.35407955567806698</v>
      </c>
      <c r="R694" s="17"/>
      <c r="S694" s="17">
        <v>0.30025911454295201</v>
      </c>
      <c r="T694" s="17">
        <v>0.29449459368318698</v>
      </c>
      <c r="U694" s="17">
        <v>0.33554042470686701</v>
      </c>
      <c r="V694" s="17">
        <v>0.27087013525415898</v>
      </c>
      <c r="W694" s="17">
        <v>0.38544750144629503</v>
      </c>
      <c r="X694" s="17">
        <v>0.31611568255079597</v>
      </c>
      <c r="Y694" s="17">
        <v>0.39000754330319798</v>
      </c>
      <c r="Z694" s="17">
        <v>0.350140895057587</v>
      </c>
      <c r="AA694" s="17">
        <v>0.31890996895398299</v>
      </c>
      <c r="AB694" s="17">
        <v>0.29275295254821199</v>
      </c>
      <c r="AC694" s="17">
        <v>0.25266229616420299</v>
      </c>
      <c r="AD694" s="17">
        <v>0.33343314247418299</v>
      </c>
      <c r="AE694" s="17"/>
      <c r="AF694" s="17">
        <v>0.35154444198666701</v>
      </c>
      <c r="AG694" s="17">
        <v>0.27211876094701698</v>
      </c>
      <c r="AH694" s="17">
        <v>0.31712886193091</v>
      </c>
      <c r="AI694" s="17"/>
      <c r="AJ694" s="17">
        <v>0.33109604388443498</v>
      </c>
      <c r="AK694" s="17">
        <v>0.293969845776205</v>
      </c>
      <c r="AL694" s="17">
        <v>0.33459464875262501</v>
      </c>
      <c r="AM694" s="17">
        <v>0.52638390475215202</v>
      </c>
      <c r="AN694" s="17">
        <v>0.32855132032566198</v>
      </c>
      <c r="AO694" s="17"/>
      <c r="AP694" s="17">
        <v>0.26829295406290199</v>
      </c>
      <c r="AQ694" s="17">
        <v>0.31974401673378999</v>
      </c>
      <c r="AR694" s="17">
        <v>0.25163686253989798</v>
      </c>
      <c r="AS694" s="17">
        <v>0.39387602118165699</v>
      </c>
      <c r="AT694" s="17">
        <v>0.34993918306166899</v>
      </c>
      <c r="AU694" s="17"/>
      <c r="AV694" s="17">
        <v>0.325117559117442</v>
      </c>
      <c r="AW694" s="17">
        <v>0.344306063455038</v>
      </c>
      <c r="AX694" s="17">
        <v>0.29651621897522101</v>
      </c>
      <c r="AY694" s="17">
        <v>0.24237342478159701</v>
      </c>
      <c r="AZ694" s="17">
        <v>0.293019912280434</v>
      </c>
    </row>
    <row r="695" spans="2:52">
      <c r="B695" t="s">
        <v>213</v>
      </c>
      <c r="C695" s="17">
        <v>6.7363026637875897E-2</v>
      </c>
      <c r="D695" s="17">
        <v>6.0580690376574299E-2</v>
      </c>
      <c r="E695" s="17">
        <v>7.4878694203140195E-2</v>
      </c>
      <c r="F695" s="17"/>
      <c r="G695" s="17">
        <v>5.6725086512580902E-2</v>
      </c>
      <c r="H695" s="17">
        <v>7.8406772514024295E-2</v>
      </c>
      <c r="I695" s="17">
        <v>7.3003294386163098E-2</v>
      </c>
      <c r="J695" s="17">
        <v>5.7463035460659499E-2</v>
      </c>
      <c r="K695" s="17">
        <v>8.03048953216835E-2</v>
      </c>
      <c r="L695" s="17">
        <v>5.9595141546011303E-2</v>
      </c>
      <c r="M695" s="17"/>
      <c r="N695" s="17">
        <v>4.7790834951403301E-2</v>
      </c>
      <c r="O695" s="17">
        <v>6.8984885745593805E-2</v>
      </c>
      <c r="P695" s="17">
        <v>8.8380891082506893E-2</v>
      </c>
      <c r="Q695" s="17">
        <v>6.6943827146546994E-2</v>
      </c>
      <c r="R695" s="17"/>
      <c r="S695" s="17">
        <v>8.2800865826459E-2</v>
      </c>
      <c r="T695" s="17">
        <v>7.4410657528733701E-2</v>
      </c>
      <c r="U695" s="17">
        <v>6.3299158094653807E-2</v>
      </c>
      <c r="V695" s="17">
        <v>4.0673233582442202E-2</v>
      </c>
      <c r="W695" s="17">
        <v>8.0729054895671601E-2</v>
      </c>
      <c r="X695" s="17">
        <v>4.7157028035343801E-2</v>
      </c>
      <c r="Y695" s="17">
        <v>5.8525852741472102E-2</v>
      </c>
      <c r="Z695" s="17">
        <v>7.8355494021751099E-2</v>
      </c>
      <c r="AA695" s="17">
        <v>4.04311799518495E-2</v>
      </c>
      <c r="AB695" s="17">
        <v>8.7164967899876405E-2</v>
      </c>
      <c r="AC695" s="17">
        <v>0.10737873030483799</v>
      </c>
      <c r="AD695" s="17">
        <v>6.1086831081590999E-2</v>
      </c>
      <c r="AE695" s="17"/>
      <c r="AF695" s="17">
        <v>5.2533817336612901E-2</v>
      </c>
      <c r="AG695" s="17">
        <v>7.4935716559227095E-2</v>
      </c>
      <c r="AH695" s="17">
        <v>8.9260883422656201E-2</v>
      </c>
      <c r="AI695" s="17"/>
      <c r="AJ695" s="17">
        <v>5.1894289651638198E-2</v>
      </c>
      <c r="AK695" s="17">
        <v>7.5887869485819603E-2</v>
      </c>
      <c r="AL695" s="17">
        <v>6.0145114023138303E-2</v>
      </c>
      <c r="AM695" s="17">
        <v>0</v>
      </c>
      <c r="AN695" s="17">
        <v>8.8093506521033496E-2</v>
      </c>
      <c r="AO695" s="17"/>
      <c r="AP695" s="17">
        <v>4.3330801292287099E-2</v>
      </c>
      <c r="AQ695" s="17">
        <v>6.2793431284967005E-2</v>
      </c>
      <c r="AR695" s="17">
        <v>6.09932050022432E-2</v>
      </c>
      <c r="AS695" s="17">
        <v>6.8059920959697498E-2</v>
      </c>
      <c r="AT695" s="17">
        <v>6.7209989813127202E-2</v>
      </c>
      <c r="AU695" s="17"/>
      <c r="AV695" s="17">
        <v>8.9097905262654806E-2</v>
      </c>
      <c r="AW695" s="17">
        <v>4.84404898979778E-2</v>
      </c>
      <c r="AX695" s="17">
        <v>5.7420896601276403E-2</v>
      </c>
      <c r="AY695" s="17">
        <v>5.9672236283188101E-2</v>
      </c>
      <c r="AZ695" s="17">
        <v>0</v>
      </c>
    </row>
    <row r="696" spans="2:52">
      <c r="B696" t="s">
        <v>214</v>
      </c>
      <c r="C696" s="17">
        <v>1.46190737049872E-2</v>
      </c>
      <c r="D696" s="17">
        <v>1.6656316261044302E-2</v>
      </c>
      <c r="E696" s="17">
        <v>1.26154313485885E-2</v>
      </c>
      <c r="F696" s="17"/>
      <c r="G696" s="17">
        <v>1.10332134154106E-2</v>
      </c>
      <c r="H696" s="17">
        <v>9.0180128276758798E-3</v>
      </c>
      <c r="I696" s="17">
        <v>2.7156168717974299E-2</v>
      </c>
      <c r="J696" s="17">
        <v>1.8143442748124398E-2</v>
      </c>
      <c r="K696" s="17">
        <v>1.40816142383352E-2</v>
      </c>
      <c r="L696" s="17">
        <v>9.1567006939331196E-3</v>
      </c>
      <c r="M696" s="17"/>
      <c r="N696" s="17">
        <v>4.5339989325839198E-3</v>
      </c>
      <c r="O696" s="17">
        <v>1.6357643177299399E-2</v>
      </c>
      <c r="P696" s="17">
        <v>7.17538296650151E-3</v>
      </c>
      <c r="Q696" s="17">
        <v>2.9144178649221201E-2</v>
      </c>
      <c r="R696" s="17"/>
      <c r="S696" s="17">
        <v>5.5394528196354804E-3</v>
      </c>
      <c r="T696" s="17">
        <v>2.0225287696732201E-2</v>
      </c>
      <c r="U696" s="17">
        <v>1.0108445366534701E-2</v>
      </c>
      <c r="V696" s="17">
        <v>3.6849405610445397E-2</v>
      </c>
      <c r="W696" s="17">
        <v>0</v>
      </c>
      <c r="X696" s="17">
        <v>2.9395597338219101E-2</v>
      </c>
      <c r="Y696" s="17">
        <v>2.0384350074668298E-2</v>
      </c>
      <c r="Z696" s="17">
        <v>1.6937838188710901E-2</v>
      </c>
      <c r="AA696" s="17">
        <v>0</v>
      </c>
      <c r="AB696" s="17">
        <v>1.8632912058925501E-2</v>
      </c>
      <c r="AC696" s="17">
        <v>8.6291534060611401E-3</v>
      </c>
      <c r="AD696" s="17">
        <v>0</v>
      </c>
      <c r="AE696" s="17"/>
      <c r="AF696" s="17">
        <v>1.5112789883619899E-2</v>
      </c>
      <c r="AG696" s="17">
        <v>1.19372870809772E-2</v>
      </c>
      <c r="AH696" s="17">
        <v>2.5950119804015501E-2</v>
      </c>
      <c r="AI696" s="17"/>
      <c r="AJ696" s="17">
        <v>1.2342153064624E-2</v>
      </c>
      <c r="AK696" s="17">
        <v>1.26358858731419E-2</v>
      </c>
      <c r="AL696" s="17">
        <v>0</v>
      </c>
      <c r="AM696" s="17">
        <v>5.5752074952303499E-2</v>
      </c>
      <c r="AN696" s="17">
        <v>3.11392097758624E-2</v>
      </c>
      <c r="AO696" s="17"/>
      <c r="AP696" s="17">
        <v>7.0814997134908504E-3</v>
      </c>
      <c r="AQ696" s="17">
        <v>5.9871320363661497E-3</v>
      </c>
      <c r="AR696" s="17">
        <v>0</v>
      </c>
      <c r="AS696" s="17">
        <v>3.3350439852308698E-2</v>
      </c>
      <c r="AT696" s="17">
        <v>1.80839016140469E-2</v>
      </c>
      <c r="AU696" s="17"/>
      <c r="AV696" s="17">
        <v>1.94710461622233E-2</v>
      </c>
      <c r="AW696" s="17">
        <v>1.3251648548756E-2</v>
      </c>
      <c r="AX696" s="17">
        <v>1.3668753878599799E-2</v>
      </c>
      <c r="AY696" s="17">
        <v>1.3397775860228601E-2</v>
      </c>
      <c r="AZ696" s="17">
        <v>0</v>
      </c>
    </row>
    <row r="697" spans="2:52">
      <c r="B697" t="s">
        <v>107</v>
      </c>
      <c r="C697" s="17">
        <v>9.4388387269922894E-2</v>
      </c>
      <c r="D697" s="17">
        <v>6.5220001911824199E-2</v>
      </c>
      <c r="E697" s="17">
        <v>0.12370967237234499</v>
      </c>
      <c r="F697" s="17"/>
      <c r="G697" s="17">
        <v>4.7213974775777101E-2</v>
      </c>
      <c r="H697" s="17">
        <v>8.3532349004811199E-2</v>
      </c>
      <c r="I697" s="17">
        <v>0.102985885742067</v>
      </c>
      <c r="J697" s="17">
        <v>9.0796997542996402E-2</v>
      </c>
      <c r="K697" s="17">
        <v>0.123499310275026</v>
      </c>
      <c r="L697" s="17">
        <v>0.108387602372926</v>
      </c>
      <c r="M697" s="17"/>
      <c r="N697" s="17">
        <v>5.0156283062317501E-2</v>
      </c>
      <c r="O697" s="17">
        <v>8.6342440297822107E-2</v>
      </c>
      <c r="P697" s="17">
        <v>0.102449780950873</v>
      </c>
      <c r="Q697" s="17">
        <v>0.136051404520074</v>
      </c>
      <c r="R697" s="17"/>
      <c r="S697" s="17">
        <v>9.1414966891710497E-2</v>
      </c>
      <c r="T697" s="17">
        <v>0.115423441670367</v>
      </c>
      <c r="U697" s="17">
        <v>0.11898019130345899</v>
      </c>
      <c r="V697" s="17">
        <v>0.14883949250092501</v>
      </c>
      <c r="W697" s="17">
        <v>9.1986833425455702E-2</v>
      </c>
      <c r="X697" s="17">
        <v>0.110520624459789</v>
      </c>
      <c r="Y697" s="17">
        <v>8.1266755203670105E-2</v>
      </c>
      <c r="Z697" s="17">
        <v>6.4485201159775699E-2</v>
      </c>
      <c r="AA697" s="17">
        <v>6.5763029922022001E-2</v>
      </c>
      <c r="AB697" s="17">
        <v>5.1931403104724397E-2</v>
      </c>
      <c r="AC697" s="17">
        <v>8.1200828045340803E-2</v>
      </c>
      <c r="AD697" s="17">
        <v>7.58798197079604E-2</v>
      </c>
      <c r="AE697" s="17"/>
      <c r="AF697" s="17">
        <v>9.3727237119995893E-2</v>
      </c>
      <c r="AG697" s="17">
        <v>7.4106461879685406E-2</v>
      </c>
      <c r="AH697" s="17">
        <v>0.15371742658290399</v>
      </c>
      <c r="AI697" s="17"/>
      <c r="AJ697" s="17">
        <v>7.0254824139114797E-2</v>
      </c>
      <c r="AK697" s="17">
        <v>7.1568818950950103E-2</v>
      </c>
      <c r="AL697" s="17">
        <v>8.0324267643372096E-2</v>
      </c>
      <c r="AM697" s="17">
        <v>8.6555058658670206E-2</v>
      </c>
      <c r="AN697" s="17">
        <v>0.19117345718117801</v>
      </c>
      <c r="AO697" s="17"/>
      <c r="AP697" s="17">
        <v>6.3834553828873403E-2</v>
      </c>
      <c r="AQ697" s="17">
        <v>7.0700547897598304E-2</v>
      </c>
      <c r="AR697" s="17">
        <v>6.3101100363601503E-2</v>
      </c>
      <c r="AS697" s="17">
        <v>8.9579104691056594E-2</v>
      </c>
      <c r="AT697" s="17">
        <v>0.19129458274007499</v>
      </c>
      <c r="AU697" s="17"/>
      <c r="AV697" s="17">
        <v>0.146850490632249</v>
      </c>
      <c r="AW697" s="17">
        <v>0.10866348463493899</v>
      </c>
      <c r="AX697" s="17">
        <v>3.75679027322166E-2</v>
      </c>
      <c r="AY697" s="17">
        <v>3.30110265635652E-2</v>
      </c>
      <c r="AZ697" s="17">
        <v>0</v>
      </c>
    </row>
    <row r="698" spans="2:52">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2:52">
      <c r="B699" s="6" t="s">
        <v>217</v>
      </c>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2:52">
      <c r="B700" s="24" t="s">
        <v>16</v>
      </c>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2:52">
      <c r="B701" t="s">
        <v>210</v>
      </c>
      <c r="C701" s="17">
        <v>0.157176597552737</v>
      </c>
      <c r="D701" s="17">
        <v>0.18302610567685401</v>
      </c>
      <c r="E701" s="17">
        <v>0.131547159477787</v>
      </c>
      <c r="F701" s="17"/>
      <c r="G701" s="17">
        <v>0.15910557368164299</v>
      </c>
      <c r="H701" s="17">
        <v>0.16678538595798001</v>
      </c>
      <c r="I701" s="17">
        <v>0.15763095697855301</v>
      </c>
      <c r="J701" s="17">
        <v>0.14491752073698899</v>
      </c>
      <c r="K701" s="17">
        <v>0.16756646938636599</v>
      </c>
      <c r="L701" s="17">
        <v>0.15020562202517901</v>
      </c>
      <c r="M701" s="17"/>
      <c r="N701" s="17">
        <v>0.23287983195044401</v>
      </c>
      <c r="O701" s="17">
        <v>0.16070831815693701</v>
      </c>
      <c r="P701" s="17">
        <v>0.14399640550206</v>
      </c>
      <c r="Q701" s="17">
        <v>9.4363680810371303E-2</v>
      </c>
      <c r="R701" s="17"/>
      <c r="S701" s="17">
        <v>0.14456788982340599</v>
      </c>
      <c r="T701" s="17">
        <v>0.17695703009883501</v>
      </c>
      <c r="U701" s="17">
        <v>0.17176259525956</v>
      </c>
      <c r="V701" s="17">
        <v>0.18713899232938</v>
      </c>
      <c r="W701" s="17">
        <v>0.120595568699552</v>
      </c>
      <c r="X701" s="17">
        <v>0.196835982626896</v>
      </c>
      <c r="Y701" s="17">
        <v>0.124405323493593</v>
      </c>
      <c r="Z701" s="17">
        <v>0.135989865181396</v>
      </c>
      <c r="AA701" s="17">
        <v>0.16535813839528499</v>
      </c>
      <c r="AB701" s="17">
        <v>0.101855286084877</v>
      </c>
      <c r="AC701" s="17">
        <v>0.124031448249392</v>
      </c>
      <c r="AD701" s="17">
        <v>0.31562385136377302</v>
      </c>
      <c r="AE701" s="17"/>
      <c r="AF701" s="17">
        <v>0.15322295499997601</v>
      </c>
      <c r="AG701" s="17">
        <v>0.16179608510086099</v>
      </c>
      <c r="AH701" s="17">
        <v>0.167944881100447</v>
      </c>
      <c r="AI701" s="17"/>
      <c r="AJ701" s="17">
        <v>0.15477989763448899</v>
      </c>
      <c r="AK701" s="17">
        <v>0.182429453933035</v>
      </c>
      <c r="AL701" s="17">
        <v>0.21355358616571901</v>
      </c>
      <c r="AM701" s="17">
        <v>5.26914840176314E-2</v>
      </c>
      <c r="AN701" s="17">
        <v>0.13134504188978</v>
      </c>
      <c r="AO701" s="17"/>
      <c r="AP701" s="17">
        <v>0.18932554625401599</v>
      </c>
      <c r="AQ701" s="17">
        <v>0.17930526735883801</v>
      </c>
      <c r="AR701" s="17">
        <v>0.24143582442664199</v>
      </c>
      <c r="AS701" s="17">
        <v>0.104034282201675</v>
      </c>
      <c r="AT701" s="17">
        <v>0.110914563403674</v>
      </c>
      <c r="AU701" s="17"/>
      <c r="AV701" s="17">
        <v>0.102310195823811</v>
      </c>
      <c r="AW701" s="17">
        <v>0.14598975970571701</v>
      </c>
      <c r="AX701" s="17">
        <v>0.18863966258509399</v>
      </c>
      <c r="AY701" s="17">
        <v>0.27945866625742199</v>
      </c>
      <c r="AZ701" s="17">
        <v>0.33070711313430801</v>
      </c>
    </row>
    <row r="702" spans="2:52">
      <c r="B702" t="s">
        <v>211</v>
      </c>
      <c r="C702" s="17">
        <v>0.45998921012183802</v>
      </c>
      <c r="D702" s="17">
        <v>0.46982726961257598</v>
      </c>
      <c r="E702" s="17">
        <v>0.44912916729026098</v>
      </c>
      <c r="F702" s="17"/>
      <c r="G702" s="17">
        <v>0.41227274452602902</v>
      </c>
      <c r="H702" s="17">
        <v>0.48901245685720102</v>
      </c>
      <c r="I702" s="17">
        <v>0.428020488685384</v>
      </c>
      <c r="J702" s="17">
        <v>0.46687712616405602</v>
      </c>
      <c r="K702" s="17">
        <v>0.43706946106037903</v>
      </c>
      <c r="L702" s="17">
        <v>0.50326113129612504</v>
      </c>
      <c r="M702" s="17"/>
      <c r="N702" s="17">
        <v>0.52946635255639596</v>
      </c>
      <c r="O702" s="17">
        <v>0.45194112179365398</v>
      </c>
      <c r="P702" s="17">
        <v>0.45146611800171699</v>
      </c>
      <c r="Q702" s="17">
        <v>0.40584073017554001</v>
      </c>
      <c r="R702" s="17"/>
      <c r="S702" s="17">
        <v>0.471785651557111</v>
      </c>
      <c r="T702" s="17">
        <v>0.442688108293876</v>
      </c>
      <c r="U702" s="17">
        <v>0.458342103588675</v>
      </c>
      <c r="V702" s="17">
        <v>0.44898505445543102</v>
      </c>
      <c r="W702" s="17">
        <v>0.49094758603107802</v>
      </c>
      <c r="X702" s="17">
        <v>0.30820788888274298</v>
      </c>
      <c r="Y702" s="17">
        <v>0.49303843275957798</v>
      </c>
      <c r="Z702" s="17">
        <v>0.50204131380933803</v>
      </c>
      <c r="AA702" s="17">
        <v>0.501412849023539</v>
      </c>
      <c r="AB702" s="17">
        <v>0.51447489692289305</v>
      </c>
      <c r="AC702" s="17">
        <v>0.49428940343081801</v>
      </c>
      <c r="AD702" s="17">
        <v>0.28650903980624898</v>
      </c>
      <c r="AE702" s="17"/>
      <c r="AF702" s="17">
        <v>0.44101046997685001</v>
      </c>
      <c r="AG702" s="17">
        <v>0.53164492320266898</v>
      </c>
      <c r="AH702" s="17">
        <v>0.34133770531394397</v>
      </c>
      <c r="AI702" s="17"/>
      <c r="AJ702" s="17">
        <v>0.52148046957564897</v>
      </c>
      <c r="AK702" s="17">
        <v>0.456044727749364</v>
      </c>
      <c r="AL702" s="17">
        <v>0.51065922146946496</v>
      </c>
      <c r="AM702" s="17">
        <v>0.38165848726947998</v>
      </c>
      <c r="AN702" s="17">
        <v>0.32455591679639001</v>
      </c>
      <c r="AO702" s="17"/>
      <c r="AP702" s="17">
        <v>0.53484629554429197</v>
      </c>
      <c r="AQ702" s="17">
        <v>0.47479896640441199</v>
      </c>
      <c r="AR702" s="17">
        <v>0.52845925250105796</v>
      </c>
      <c r="AS702" s="17">
        <v>0.431288057514078</v>
      </c>
      <c r="AT702" s="17">
        <v>0.370726552210071</v>
      </c>
      <c r="AU702" s="17"/>
      <c r="AV702" s="17">
        <v>0.41310941844617399</v>
      </c>
      <c r="AW702" s="17">
        <v>0.478665908438906</v>
      </c>
      <c r="AX702" s="17">
        <v>0.53101279045092298</v>
      </c>
      <c r="AY702" s="17">
        <v>0.46691213170228302</v>
      </c>
      <c r="AZ702" s="17">
        <v>0.46078657509316501</v>
      </c>
    </row>
    <row r="703" spans="2:52">
      <c r="B703" t="s">
        <v>212</v>
      </c>
      <c r="C703" s="17">
        <v>0.22406622524700101</v>
      </c>
      <c r="D703" s="17">
        <v>0.22521216059645899</v>
      </c>
      <c r="E703" s="17">
        <v>0.22451141260902199</v>
      </c>
      <c r="F703" s="17"/>
      <c r="G703" s="17">
        <v>0.248458243205679</v>
      </c>
      <c r="H703" s="17">
        <v>0.195286669384206</v>
      </c>
      <c r="I703" s="17">
        <v>0.25371146185325</v>
      </c>
      <c r="J703" s="17">
        <v>0.24625479568560099</v>
      </c>
      <c r="K703" s="17">
        <v>0.21830318952730099</v>
      </c>
      <c r="L703" s="17">
        <v>0.19503253854595601</v>
      </c>
      <c r="M703" s="17"/>
      <c r="N703" s="17">
        <v>0.15897672199910201</v>
      </c>
      <c r="O703" s="17">
        <v>0.255248738277566</v>
      </c>
      <c r="P703" s="17">
        <v>0.21434921488446301</v>
      </c>
      <c r="Q703" s="17">
        <v>0.26559490285179999</v>
      </c>
      <c r="R703" s="17"/>
      <c r="S703" s="17">
        <v>0.22973304762830499</v>
      </c>
      <c r="T703" s="17">
        <v>0.199281001654526</v>
      </c>
      <c r="U703" s="17">
        <v>0.21970494282171599</v>
      </c>
      <c r="V703" s="17">
        <v>0.188439864727554</v>
      </c>
      <c r="W703" s="17">
        <v>0.18694378920520599</v>
      </c>
      <c r="X703" s="17">
        <v>0.27347714197684098</v>
      </c>
      <c r="Y703" s="17">
        <v>0.27212674315604601</v>
      </c>
      <c r="Z703" s="17">
        <v>0.21670830052058099</v>
      </c>
      <c r="AA703" s="17">
        <v>0.204766811076914</v>
      </c>
      <c r="AB703" s="17">
        <v>0.24477268095778201</v>
      </c>
      <c r="AC703" s="17">
        <v>0.24915099603701801</v>
      </c>
      <c r="AD703" s="17">
        <v>0.24104106522452601</v>
      </c>
      <c r="AE703" s="17"/>
      <c r="AF703" s="17">
        <v>0.25184465652651999</v>
      </c>
      <c r="AG703" s="17">
        <v>0.18319157570240599</v>
      </c>
      <c r="AH703" s="17">
        <v>0.25548096058195502</v>
      </c>
      <c r="AI703" s="17"/>
      <c r="AJ703" s="17">
        <v>0.20058980773514401</v>
      </c>
      <c r="AK703" s="17">
        <v>0.21969962241444899</v>
      </c>
      <c r="AL703" s="17">
        <v>0.19239913875227899</v>
      </c>
      <c r="AM703" s="17">
        <v>0.36632487947898601</v>
      </c>
      <c r="AN703" s="17">
        <v>0.26863336554612599</v>
      </c>
      <c r="AO703" s="17"/>
      <c r="AP703" s="17">
        <v>0.18271964546355399</v>
      </c>
      <c r="AQ703" s="17">
        <v>0.21621756167637701</v>
      </c>
      <c r="AR703" s="17">
        <v>0.17703316623224999</v>
      </c>
      <c r="AS703" s="17">
        <v>0.28928921247303002</v>
      </c>
      <c r="AT703" s="17">
        <v>0.21093806660352499</v>
      </c>
      <c r="AU703" s="17"/>
      <c r="AV703" s="17">
        <v>0.25381817347733099</v>
      </c>
      <c r="AW703" s="17">
        <v>0.198051726333416</v>
      </c>
      <c r="AX703" s="17">
        <v>0.18912804575342801</v>
      </c>
      <c r="AY703" s="17">
        <v>0.17716967078106199</v>
      </c>
      <c r="AZ703" s="17">
        <v>0.20850631177252699</v>
      </c>
    </row>
    <row r="704" spans="2:52">
      <c r="B704" t="s">
        <v>213</v>
      </c>
      <c r="C704" s="17">
        <v>4.3199718372332101E-2</v>
      </c>
      <c r="D704" s="17">
        <v>3.6888138355114702E-2</v>
      </c>
      <c r="E704" s="17">
        <v>4.8366487350088902E-2</v>
      </c>
      <c r="F704" s="17"/>
      <c r="G704" s="17">
        <v>8.0918271254371094E-2</v>
      </c>
      <c r="H704" s="17">
        <v>5.3089397195343203E-2</v>
      </c>
      <c r="I704" s="17">
        <v>3.8831238035398098E-2</v>
      </c>
      <c r="J704" s="17">
        <v>1.8863671443275901E-2</v>
      </c>
      <c r="K704" s="17">
        <v>3.9758222917969203E-2</v>
      </c>
      <c r="L704" s="17">
        <v>3.6004804564426701E-2</v>
      </c>
      <c r="M704" s="17"/>
      <c r="N704" s="17">
        <v>2.9586495078726301E-2</v>
      </c>
      <c r="O704" s="17">
        <v>2.5129574394227399E-2</v>
      </c>
      <c r="P704" s="17">
        <v>6.4116375565029998E-2</v>
      </c>
      <c r="Q704" s="17">
        <v>5.6987335904564798E-2</v>
      </c>
      <c r="R704" s="17"/>
      <c r="S704" s="17">
        <v>5.1647486647935698E-2</v>
      </c>
      <c r="T704" s="17">
        <v>4.5039208006818501E-2</v>
      </c>
      <c r="U704" s="17">
        <v>3.4171657867999902E-2</v>
      </c>
      <c r="V704" s="17">
        <v>1.7122180329401701E-2</v>
      </c>
      <c r="W704" s="17">
        <v>6.84876812768523E-2</v>
      </c>
      <c r="X704" s="17">
        <v>4.7566760003791002E-2</v>
      </c>
      <c r="Y704" s="17">
        <v>1.65271825762613E-2</v>
      </c>
      <c r="Z704" s="17">
        <v>3.4196955023407097E-2</v>
      </c>
      <c r="AA704" s="17">
        <v>5.3702778520215898E-2</v>
      </c>
      <c r="AB704" s="17">
        <v>5.7569083429762698E-2</v>
      </c>
      <c r="AC704" s="17">
        <v>3.79148331794932E-2</v>
      </c>
      <c r="AD704" s="17">
        <v>4.0584263858737597E-2</v>
      </c>
      <c r="AE704" s="17"/>
      <c r="AF704" s="17">
        <v>4.0446530407807997E-2</v>
      </c>
      <c r="AG704" s="17">
        <v>3.00092090424041E-2</v>
      </c>
      <c r="AH704" s="17">
        <v>6.1130802196073898E-2</v>
      </c>
      <c r="AI704" s="17"/>
      <c r="AJ704" s="17">
        <v>4.0273026714277002E-2</v>
      </c>
      <c r="AK704" s="17">
        <v>4.0211909660579803E-2</v>
      </c>
      <c r="AL704" s="17">
        <v>2.7123605183996698E-2</v>
      </c>
      <c r="AM704" s="17">
        <v>0</v>
      </c>
      <c r="AN704" s="17">
        <v>6.1664076655726999E-2</v>
      </c>
      <c r="AO704" s="17"/>
      <c r="AP704" s="17">
        <v>3.6685611363394398E-2</v>
      </c>
      <c r="AQ704" s="17">
        <v>3.5328960163565397E-2</v>
      </c>
      <c r="AR704" s="17">
        <v>1.2124402002597101E-2</v>
      </c>
      <c r="AS704" s="17">
        <v>3.0866587546461301E-2</v>
      </c>
      <c r="AT704" s="17">
        <v>8.3231357885865595E-2</v>
      </c>
      <c r="AU704" s="17"/>
      <c r="AV704" s="17">
        <v>7.3351369333291894E-2</v>
      </c>
      <c r="AW704" s="17">
        <v>2.7305121298804198E-2</v>
      </c>
      <c r="AX704" s="17">
        <v>3.2132797026631098E-2</v>
      </c>
      <c r="AY704" s="17">
        <v>2.1303187844199701E-2</v>
      </c>
      <c r="AZ704" s="17">
        <v>0</v>
      </c>
    </row>
    <row r="705" spans="2:52">
      <c r="B705" t="s">
        <v>214</v>
      </c>
      <c r="C705" s="17">
        <v>1.92418130413625E-2</v>
      </c>
      <c r="D705" s="17">
        <v>2.2283186849789E-2</v>
      </c>
      <c r="E705" s="17">
        <v>1.6231787039760501E-2</v>
      </c>
      <c r="F705" s="17"/>
      <c r="G705" s="17">
        <v>3.2741649443401299E-2</v>
      </c>
      <c r="H705" s="17">
        <v>1.38849912317545E-2</v>
      </c>
      <c r="I705" s="17">
        <v>3.11229537665253E-2</v>
      </c>
      <c r="J705" s="17">
        <v>2.3343251633940101E-2</v>
      </c>
      <c r="K705" s="17">
        <v>8.6113467992730997E-3</v>
      </c>
      <c r="L705" s="17">
        <v>9.9023244855596208E-3</v>
      </c>
      <c r="M705" s="17"/>
      <c r="N705" s="17">
        <v>7.4248705530145899E-3</v>
      </c>
      <c r="O705" s="17">
        <v>1.04921385171732E-2</v>
      </c>
      <c r="P705" s="17">
        <v>2.2791656900371399E-2</v>
      </c>
      <c r="Q705" s="17">
        <v>3.6623607640781999E-2</v>
      </c>
      <c r="R705" s="17"/>
      <c r="S705" s="17">
        <v>2.0785391822210401E-2</v>
      </c>
      <c r="T705" s="17">
        <v>2.1020283897188598E-2</v>
      </c>
      <c r="U705" s="17">
        <v>1.0108445366534701E-2</v>
      </c>
      <c r="V705" s="17">
        <v>3.0160332445845501E-2</v>
      </c>
      <c r="W705" s="17">
        <v>1.2634206326507099E-2</v>
      </c>
      <c r="X705" s="17">
        <v>5.2094164377686603E-2</v>
      </c>
      <c r="Y705" s="17">
        <v>2.0384350074668298E-2</v>
      </c>
      <c r="Z705" s="17">
        <v>1.6937838188710901E-2</v>
      </c>
      <c r="AA705" s="17">
        <v>1.49199454978758E-2</v>
      </c>
      <c r="AB705" s="17">
        <v>9.2111860863891299E-3</v>
      </c>
      <c r="AC705" s="17">
        <v>0</v>
      </c>
      <c r="AD705" s="17">
        <v>0</v>
      </c>
      <c r="AE705" s="17"/>
      <c r="AF705" s="17">
        <v>2.0738051012501198E-2</v>
      </c>
      <c r="AG705" s="17">
        <v>1.37645190115848E-2</v>
      </c>
      <c r="AH705" s="17">
        <v>3.1667259560296798E-2</v>
      </c>
      <c r="AI705" s="17"/>
      <c r="AJ705" s="17">
        <v>2.1378078759675699E-2</v>
      </c>
      <c r="AK705" s="17">
        <v>2.2646757446921399E-2</v>
      </c>
      <c r="AL705" s="17">
        <v>0</v>
      </c>
      <c r="AM705" s="17">
        <v>0.112770090575232</v>
      </c>
      <c r="AN705" s="17">
        <v>2.6443347617802999E-2</v>
      </c>
      <c r="AO705" s="17"/>
      <c r="AP705" s="17">
        <v>8.3701208450302506E-3</v>
      </c>
      <c r="AQ705" s="17">
        <v>1.25297384903361E-2</v>
      </c>
      <c r="AR705" s="17">
        <v>0</v>
      </c>
      <c r="AS705" s="17">
        <v>5.1341369247651598E-2</v>
      </c>
      <c r="AT705" s="17">
        <v>1.64232443079463E-2</v>
      </c>
      <c r="AU705" s="17"/>
      <c r="AV705" s="17">
        <v>2.0031329736501E-2</v>
      </c>
      <c r="AW705" s="17">
        <v>3.02691611902337E-2</v>
      </c>
      <c r="AX705" s="17">
        <v>1.54771581792548E-2</v>
      </c>
      <c r="AY705" s="17">
        <v>1.5952538517384499E-2</v>
      </c>
      <c r="AZ705" s="17">
        <v>0</v>
      </c>
    </row>
    <row r="706" spans="2:52">
      <c r="B706" t="s">
        <v>107</v>
      </c>
      <c r="C706" s="17">
        <v>9.6326435664730106E-2</v>
      </c>
      <c r="D706" s="17">
        <v>6.2763138909207206E-2</v>
      </c>
      <c r="E706" s="17">
        <v>0.13021398623308</v>
      </c>
      <c r="F706" s="17"/>
      <c r="G706" s="17">
        <v>6.6503517888876207E-2</v>
      </c>
      <c r="H706" s="17">
        <v>8.1941099373515597E-2</v>
      </c>
      <c r="I706" s="17">
        <v>9.0682900680889897E-2</v>
      </c>
      <c r="J706" s="17">
        <v>9.9743634336138698E-2</v>
      </c>
      <c r="K706" s="17">
        <v>0.128691310308712</v>
      </c>
      <c r="L706" s="17">
        <v>0.105593579082754</v>
      </c>
      <c r="M706" s="17"/>
      <c r="N706" s="17">
        <v>4.1665727862316503E-2</v>
      </c>
      <c r="O706" s="17">
        <v>9.6480108860442101E-2</v>
      </c>
      <c r="P706" s="17">
        <v>0.103280229146359</v>
      </c>
      <c r="Q706" s="17">
        <v>0.14058974261694199</v>
      </c>
      <c r="R706" s="17"/>
      <c r="S706" s="17">
        <v>8.1480532521032198E-2</v>
      </c>
      <c r="T706" s="17">
        <v>0.11501436804875501</v>
      </c>
      <c r="U706" s="17">
        <v>0.10591025509551499</v>
      </c>
      <c r="V706" s="17">
        <v>0.128153575712387</v>
      </c>
      <c r="W706" s="17">
        <v>0.120391168460805</v>
      </c>
      <c r="X706" s="17">
        <v>0.12181806213204301</v>
      </c>
      <c r="Y706" s="17">
        <v>7.3517967939853698E-2</v>
      </c>
      <c r="Z706" s="17">
        <v>9.4125727276566304E-2</v>
      </c>
      <c r="AA706" s="17">
        <v>5.9839477486170703E-2</v>
      </c>
      <c r="AB706" s="17">
        <v>7.21168665182957E-2</v>
      </c>
      <c r="AC706" s="17">
        <v>9.4613319103278803E-2</v>
      </c>
      <c r="AD706" s="17">
        <v>0.116241779746714</v>
      </c>
      <c r="AE706" s="17"/>
      <c r="AF706" s="17">
        <v>9.2737337076345003E-2</v>
      </c>
      <c r="AG706" s="17">
        <v>7.9593687940075694E-2</v>
      </c>
      <c r="AH706" s="17">
        <v>0.142438391247283</v>
      </c>
      <c r="AI706" s="17"/>
      <c r="AJ706" s="17">
        <v>6.1498719580765103E-2</v>
      </c>
      <c r="AK706" s="17">
        <v>7.8967528795650901E-2</v>
      </c>
      <c r="AL706" s="17">
        <v>5.6264448428540101E-2</v>
      </c>
      <c r="AM706" s="17">
        <v>8.6555058658670206E-2</v>
      </c>
      <c r="AN706" s="17">
        <v>0.18735825149417501</v>
      </c>
      <c r="AO706" s="17"/>
      <c r="AP706" s="17">
        <v>4.8052780529713998E-2</v>
      </c>
      <c r="AQ706" s="17">
        <v>8.1819505906471995E-2</v>
      </c>
      <c r="AR706" s="17">
        <v>4.0947354837452703E-2</v>
      </c>
      <c r="AS706" s="17">
        <v>9.3180491017103906E-2</v>
      </c>
      <c r="AT706" s="17">
        <v>0.207766215588918</v>
      </c>
      <c r="AU706" s="17"/>
      <c r="AV706" s="17">
        <v>0.13737951318289199</v>
      </c>
      <c r="AW706" s="17">
        <v>0.119718323032924</v>
      </c>
      <c r="AX706" s="17">
        <v>4.3609546004669902E-2</v>
      </c>
      <c r="AY706" s="17">
        <v>3.9203804897648603E-2</v>
      </c>
      <c r="AZ706" s="17">
        <v>0</v>
      </c>
    </row>
    <row r="707" spans="2:52">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2:52">
      <c r="B708" s="6" t="s">
        <v>218</v>
      </c>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2:52">
      <c r="B709" s="24" t="s">
        <v>16</v>
      </c>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2:52">
      <c r="B710" t="s">
        <v>210</v>
      </c>
      <c r="C710" s="17">
        <v>8.6447064121966899E-2</v>
      </c>
      <c r="D710" s="17">
        <v>0.100185102604058</v>
      </c>
      <c r="E710" s="17">
        <v>7.3974310575448704E-2</v>
      </c>
      <c r="F710" s="17"/>
      <c r="G710" s="17">
        <v>8.70317950721438E-2</v>
      </c>
      <c r="H710" s="17">
        <v>0.12723623044499299</v>
      </c>
      <c r="I710" s="17">
        <v>8.9350298289979493E-2</v>
      </c>
      <c r="J710" s="17">
        <v>8.1457125870157104E-2</v>
      </c>
      <c r="K710" s="17">
        <v>6.5720978691884993E-2</v>
      </c>
      <c r="L710" s="17">
        <v>6.6056469738482199E-2</v>
      </c>
      <c r="M710" s="17"/>
      <c r="N710" s="17">
        <v>0.11800694792340501</v>
      </c>
      <c r="O710" s="17">
        <v>8.7038867294477795E-2</v>
      </c>
      <c r="P710" s="17">
        <v>7.1854908964262998E-2</v>
      </c>
      <c r="Q710" s="17">
        <v>6.4884542943963203E-2</v>
      </c>
      <c r="R710" s="17"/>
      <c r="S710" s="17">
        <v>0.140393286530552</v>
      </c>
      <c r="T710" s="17">
        <v>6.3630212831274693E-2</v>
      </c>
      <c r="U710" s="17">
        <v>7.1832874183629394E-2</v>
      </c>
      <c r="V710" s="17">
        <v>5.3728804008836097E-2</v>
      </c>
      <c r="W710" s="17">
        <v>6.9227266030245302E-2</v>
      </c>
      <c r="X710" s="17">
        <v>0.16083421263422101</v>
      </c>
      <c r="Y710" s="17">
        <v>7.8564091598183103E-2</v>
      </c>
      <c r="Z710" s="17">
        <v>5.0095266545889902E-2</v>
      </c>
      <c r="AA710" s="17">
        <v>8.9249348569665599E-2</v>
      </c>
      <c r="AB710" s="17">
        <v>4.01049721425921E-2</v>
      </c>
      <c r="AC710" s="17">
        <v>7.8139539143571204E-2</v>
      </c>
      <c r="AD710" s="17">
        <v>0.132161407887642</v>
      </c>
      <c r="AE710" s="17"/>
      <c r="AF710" s="17">
        <v>7.4531934116495099E-2</v>
      </c>
      <c r="AG710" s="17">
        <v>0.105719230453773</v>
      </c>
      <c r="AH710" s="17">
        <v>6.5999982666166704E-2</v>
      </c>
      <c r="AI710" s="17"/>
      <c r="AJ710" s="17">
        <v>8.8882882473070995E-2</v>
      </c>
      <c r="AK710" s="17">
        <v>0.112969486687585</v>
      </c>
      <c r="AL710" s="17">
        <v>9.3958451167479806E-2</v>
      </c>
      <c r="AM710" s="17">
        <v>8.3215840108399705E-2</v>
      </c>
      <c r="AN710" s="17">
        <v>4.3029552912921702E-2</v>
      </c>
      <c r="AO710" s="17"/>
      <c r="AP710" s="17">
        <v>0.13373876846344801</v>
      </c>
      <c r="AQ710" s="17">
        <v>0.100541210392517</v>
      </c>
      <c r="AR710" s="17">
        <v>0.100455453930512</v>
      </c>
      <c r="AS710" s="17">
        <v>6.5009723254551094E-2</v>
      </c>
      <c r="AT710" s="17">
        <v>3.5196651005010897E-2</v>
      </c>
      <c r="AU710" s="17"/>
      <c r="AV710" s="17">
        <v>7.1049865297129894E-2</v>
      </c>
      <c r="AW710" s="17">
        <v>5.8227655071697602E-2</v>
      </c>
      <c r="AX710" s="17">
        <v>9.8380043174771503E-2</v>
      </c>
      <c r="AY710" s="17">
        <v>0.117600739217844</v>
      </c>
      <c r="AZ710" s="17">
        <v>0.25865719795306402</v>
      </c>
    </row>
    <row r="711" spans="2:52">
      <c r="B711" t="s">
        <v>211</v>
      </c>
      <c r="C711" s="17">
        <v>0.43038066852908602</v>
      </c>
      <c r="D711" s="17">
        <v>0.45994251545763698</v>
      </c>
      <c r="E711" s="17">
        <v>0.40221564552516997</v>
      </c>
      <c r="F711" s="17"/>
      <c r="G711" s="17">
        <v>0.42303541990784999</v>
      </c>
      <c r="H711" s="17">
        <v>0.43523913553431098</v>
      </c>
      <c r="I711" s="17">
        <v>0.42467605490239502</v>
      </c>
      <c r="J711" s="17">
        <v>0.44730899112893002</v>
      </c>
      <c r="K711" s="17">
        <v>0.41873354832731502</v>
      </c>
      <c r="L711" s="17">
        <v>0.430156920171543</v>
      </c>
      <c r="M711" s="17"/>
      <c r="N711" s="17">
        <v>0.51747169176423002</v>
      </c>
      <c r="O711" s="17">
        <v>0.43342358429385702</v>
      </c>
      <c r="P711" s="17">
        <v>0.41346680352980703</v>
      </c>
      <c r="Q711" s="17">
        <v>0.34567304060047799</v>
      </c>
      <c r="R711" s="17"/>
      <c r="S711" s="17">
        <v>0.40659206639857198</v>
      </c>
      <c r="T711" s="17">
        <v>0.43672569348479101</v>
      </c>
      <c r="U711" s="17">
        <v>0.44894905089574999</v>
      </c>
      <c r="V711" s="17">
        <v>0.50245809758718996</v>
      </c>
      <c r="W711" s="17">
        <v>0.41117573380552003</v>
      </c>
      <c r="X711" s="17">
        <v>0.44819997738008199</v>
      </c>
      <c r="Y711" s="17">
        <v>0.36410286259055402</v>
      </c>
      <c r="Z711" s="17">
        <v>0.43225405226518998</v>
      </c>
      <c r="AA711" s="17">
        <v>0.41055145851447</v>
      </c>
      <c r="AB711" s="17">
        <v>0.49220447254366501</v>
      </c>
      <c r="AC711" s="17">
        <v>0.40718418407460699</v>
      </c>
      <c r="AD711" s="17">
        <v>0.33830741648768298</v>
      </c>
      <c r="AE711" s="17"/>
      <c r="AF711" s="17">
        <v>0.39407153939005002</v>
      </c>
      <c r="AG711" s="17">
        <v>0.490748478767982</v>
      </c>
      <c r="AH711" s="17">
        <v>0.37470969124346998</v>
      </c>
      <c r="AI711" s="17"/>
      <c r="AJ711" s="17">
        <v>0.46044975600893501</v>
      </c>
      <c r="AK711" s="17">
        <v>0.441162860206045</v>
      </c>
      <c r="AL711" s="17">
        <v>0.480828798341004</v>
      </c>
      <c r="AM711" s="17">
        <v>0.220869955681121</v>
      </c>
      <c r="AN711" s="17">
        <v>0.366924279294917</v>
      </c>
      <c r="AO711" s="17"/>
      <c r="AP711" s="17">
        <v>0.47052902385670298</v>
      </c>
      <c r="AQ711" s="17">
        <v>0.48001962796589598</v>
      </c>
      <c r="AR711" s="17">
        <v>0.495240894913832</v>
      </c>
      <c r="AS711" s="17">
        <v>0.33646904805059402</v>
      </c>
      <c r="AT711" s="17">
        <v>0.30103516139171799</v>
      </c>
      <c r="AU711" s="17"/>
      <c r="AV711" s="17">
        <v>0.35425372911267</v>
      </c>
      <c r="AW711" s="17">
        <v>0.43894977924669698</v>
      </c>
      <c r="AX711" s="17">
        <v>0.47255507740073699</v>
      </c>
      <c r="AY711" s="17">
        <v>0.52044967599617098</v>
      </c>
      <c r="AZ711" s="17">
        <v>0.47387782378888399</v>
      </c>
    </row>
    <row r="712" spans="2:52">
      <c r="B712" t="s">
        <v>212</v>
      </c>
      <c r="C712" s="17">
        <v>0.31932222893984902</v>
      </c>
      <c r="D712" s="17">
        <v>0.30950421975770498</v>
      </c>
      <c r="E712" s="17">
        <v>0.32898986308761302</v>
      </c>
      <c r="F712" s="17"/>
      <c r="G712" s="17">
        <v>0.33295072424048999</v>
      </c>
      <c r="H712" s="17">
        <v>0.27641733677289698</v>
      </c>
      <c r="I712" s="17">
        <v>0.27692575484329401</v>
      </c>
      <c r="J712" s="17">
        <v>0.30353733513377201</v>
      </c>
      <c r="K712" s="17">
        <v>0.357421313318802</v>
      </c>
      <c r="L712" s="17">
        <v>0.37003734270029998</v>
      </c>
      <c r="M712" s="17"/>
      <c r="N712" s="17">
        <v>0.26116934066662101</v>
      </c>
      <c r="O712" s="17">
        <v>0.33635774118584799</v>
      </c>
      <c r="P712" s="17">
        <v>0.34264254735945199</v>
      </c>
      <c r="Q712" s="17">
        <v>0.34277055566690401</v>
      </c>
      <c r="R712" s="17"/>
      <c r="S712" s="17">
        <v>0.300356065354974</v>
      </c>
      <c r="T712" s="17">
        <v>0.32354040894722702</v>
      </c>
      <c r="U712" s="17">
        <v>0.29392754355013001</v>
      </c>
      <c r="V712" s="17">
        <v>0.27831826527930598</v>
      </c>
      <c r="W712" s="17">
        <v>0.344843329753931</v>
      </c>
      <c r="X712" s="17">
        <v>0.27937939548842</v>
      </c>
      <c r="Y712" s="17">
        <v>0.37577222018312001</v>
      </c>
      <c r="Z712" s="17">
        <v>0.39372454821774</v>
      </c>
      <c r="AA712" s="17">
        <v>0.35038164582119902</v>
      </c>
      <c r="AB712" s="17">
        <v>0.32909099064856601</v>
      </c>
      <c r="AC712" s="17">
        <v>0.28443194466453497</v>
      </c>
      <c r="AD712" s="17">
        <v>0.32089793150065898</v>
      </c>
      <c r="AE712" s="17"/>
      <c r="AF712" s="17">
        <v>0.37057705393810703</v>
      </c>
      <c r="AG712" s="17">
        <v>0.275189085901138</v>
      </c>
      <c r="AH712" s="17">
        <v>0.30628841338221902</v>
      </c>
      <c r="AI712" s="17"/>
      <c r="AJ712" s="17">
        <v>0.31314684394728698</v>
      </c>
      <c r="AK712" s="17">
        <v>0.30907104254046802</v>
      </c>
      <c r="AL712" s="17">
        <v>0.23879593517308301</v>
      </c>
      <c r="AM712" s="17">
        <v>0.468254593550818</v>
      </c>
      <c r="AN712" s="17">
        <v>0.28949437527186</v>
      </c>
      <c r="AO712" s="17"/>
      <c r="AP712" s="17">
        <v>0.28311440525632398</v>
      </c>
      <c r="AQ712" s="17">
        <v>0.29418593320841102</v>
      </c>
      <c r="AR712" s="17">
        <v>0.25537434722581298</v>
      </c>
      <c r="AS712" s="17">
        <v>0.40799942580970699</v>
      </c>
      <c r="AT712" s="17">
        <v>0.36310622979194701</v>
      </c>
      <c r="AU712" s="17"/>
      <c r="AV712" s="17">
        <v>0.35150619095989999</v>
      </c>
      <c r="AW712" s="17">
        <v>0.32729583916659999</v>
      </c>
      <c r="AX712" s="17">
        <v>0.297122800540641</v>
      </c>
      <c r="AY712" s="17">
        <v>0.28391521754023602</v>
      </c>
      <c r="AZ712" s="17">
        <v>0.126083133457565</v>
      </c>
    </row>
    <row r="713" spans="2:52">
      <c r="B713" t="s">
        <v>213</v>
      </c>
      <c r="C713" s="17">
        <v>5.2176687287259001E-2</v>
      </c>
      <c r="D713" s="17">
        <v>4.2841772230339102E-2</v>
      </c>
      <c r="E713" s="17">
        <v>6.1254155775138298E-2</v>
      </c>
      <c r="F713" s="17"/>
      <c r="G713" s="17">
        <v>6.8271115331332802E-2</v>
      </c>
      <c r="H713" s="17">
        <v>6.5852334883715197E-2</v>
      </c>
      <c r="I713" s="17">
        <v>4.6231962826683903E-2</v>
      </c>
      <c r="J713" s="17">
        <v>4.2289428610056003E-2</v>
      </c>
      <c r="K713" s="17">
        <v>6.9470899786422194E-2</v>
      </c>
      <c r="L713" s="17">
        <v>3.15810500365706E-2</v>
      </c>
      <c r="M713" s="17"/>
      <c r="N713" s="17">
        <v>3.0974584486779099E-2</v>
      </c>
      <c r="O713" s="17">
        <v>3.9316184628831803E-2</v>
      </c>
      <c r="P713" s="17">
        <v>6.7497948911024702E-2</v>
      </c>
      <c r="Q713" s="17">
        <v>7.5524890311663498E-2</v>
      </c>
      <c r="R713" s="17"/>
      <c r="S713" s="17">
        <v>4.0966162376271903E-2</v>
      </c>
      <c r="T713" s="17">
        <v>7.3815864314578206E-2</v>
      </c>
      <c r="U713" s="17">
        <v>0.100890679466318</v>
      </c>
      <c r="V713" s="17">
        <v>2.42681006372161E-2</v>
      </c>
      <c r="W713" s="17">
        <v>5.55661421665581E-2</v>
      </c>
      <c r="X713" s="17">
        <v>5.2466083585646799E-2</v>
      </c>
      <c r="Y713" s="17">
        <v>4.4346311814604703E-2</v>
      </c>
      <c r="Z713" s="17">
        <v>5.17024447338875E-2</v>
      </c>
      <c r="AA713" s="17">
        <v>4.0871113852607499E-2</v>
      </c>
      <c r="AB713" s="17">
        <v>3.7899904822353302E-2</v>
      </c>
      <c r="AC713" s="17">
        <v>5.1142177510589901E-2</v>
      </c>
      <c r="AD713" s="17">
        <v>4.4860681835869803E-2</v>
      </c>
      <c r="AE713" s="17"/>
      <c r="AF713" s="17">
        <v>5.6357625524450998E-2</v>
      </c>
      <c r="AG713" s="17">
        <v>4.1568346228410602E-2</v>
      </c>
      <c r="AH713" s="17">
        <v>7.1863276496289999E-2</v>
      </c>
      <c r="AI713" s="17"/>
      <c r="AJ713" s="17">
        <v>5.5897596179121802E-2</v>
      </c>
      <c r="AK713" s="17">
        <v>4.3908611240907801E-2</v>
      </c>
      <c r="AL713" s="17">
        <v>4.2396079082734101E-2</v>
      </c>
      <c r="AM713" s="17">
        <v>0</v>
      </c>
      <c r="AN713" s="17">
        <v>9.5829098662215395E-2</v>
      </c>
      <c r="AO713" s="17"/>
      <c r="AP713" s="17">
        <v>4.7135324962275203E-2</v>
      </c>
      <c r="AQ713" s="17">
        <v>4.2429602149430201E-2</v>
      </c>
      <c r="AR713" s="17">
        <v>7.0762371485018502E-2</v>
      </c>
      <c r="AS713" s="17">
        <v>6.6287473006861705E-2</v>
      </c>
      <c r="AT713" s="17">
        <v>5.5073875842416797E-2</v>
      </c>
      <c r="AU713" s="17"/>
      <c r="AV713" s="17">
        <v>6.5270170038115194E-2</v>
      </c>
      <c r="AW713" s="17">
        <v>6.1677282031916997E-2</v>
      </c>
      <c r="AX713" s="17">
        <v>4.3554864129637501E-2</v>
      </c>
      <c r="AY713" s="17">
        <v>1.41287392256769E-2</v>
      </c>
      <c r="AZ713" s="17">
        <v>0</v>
      </c>
    </row>
    <row r="714" spans="2:52">
      <c r="B714" t="s">
        <v>214</v>
      </c>
      <c r="C714" s="17">
        <v>1.09427087112426E-2</v>
      </c>
      <c r="D714" s="17">
        <v>1.1790866099256E-2</v>
      </c>
      <c r="E714" s="17">
        <v>1.0203107426645701E-2</v>
      </c>
      <c r="F714" s="17"/>
      <c r="G714" s="17">
        <v>6.3033666160035298E-3</v>
      </c>
      <c r="H714" s="17">
        <v>8.1042828215895108E-3</v>
      </c>
      <c r="I714" s="17">
        <v>2.1273541527310501E-2</v>
      </c>
      <c r="J714" s="17">
        <v>8.1507412368574499E-3</v>
      </c>
      <c r="K714" s="17">
        <v>1.9375128581584401E-2</v>
      </c>
      <c r="L714" s="17">
        <v>4.2748438029870999E-3</v>
      </c>
      <c r="M714" s="17"/>
      <c r="N714" s="17">
        <v>4.8717595114361901E-3</v>
      </c>
      <c r="O714" s="17">
        <v>1.49968314319971E-2</v>
      </c>
      <c r="P714" s="17">
        <v>1.1051771225011799E-2</v>
      </c>
      <c r="Q714" s="17">
        <v>1.37941949343854E-2</v>
      </c>
      <c r="R714" s="17"/>
      <c r="S714" s="17">
        <v>5.0071750812436099E-3</v>
      </c>
      <c r="T714" s="17">
        <v>1.7224925316535099E-2</v>
      </c>
      <c r="U714" s="17">
        <v>1.52391774122286E-2</v>
      </c>
      <c r="V714" s="17">
        <v>6.6772014670413698E-3</v>
      </c>
      <c r="W714" s="17">
        <v>8.8711053278949705E-3</v>
      </c>
      <c r="X714" s="17">
        <v>1.6499833747334301E-2</v>
      </c>
      <c r="Y714" s="17">
        <v>0</v>
      </c>
      <c r="Z714" s="17">
        <v>0</v>
      </c>
      <c r="AA714" s="17">
        <v>6.5921635895046602E-3</v>
      </c>
      <c r="AB714" s="17">
        <v>1.9066660596292601E-2</v>
      </c>
      <c r="AC714" s="17">
        <v>3.1942912661150603E-2</v>
      </c>
      <c r="AD714" s="17">
        <v>0</v>
      </c>
      <c r="AE714" s="17"/>
      <c r="AF714" s="17">
        <v>1.0974287251496099E-2</v>
      </c>
      <c r="AG714" s="17">
        <v>1.3521704997153701E-2</v>
      </c>
      <c r="AH714" s="17">
        <v>5.1700306320076302E-3</v>
      </c>
      <c r="AI714" s="17"/>
      <c r="AJ714" s="17">
        <v>4.6921300777768397E-3</v>
      </c>
      <c r="AK714" s="17">
        <v>1.7488999823119099E-2</v>
      </c>
      <c r="AL714" s="17">
        <v>1.02353090288155E-2</v>
      </c>
      <c r="AM714" s="17">
        <v>4.51421836443434E-2</v>
      </c>
      <c r="AN714" s="17">
        <v>1.09931856690822E-2</v>
      </c>
      <c r="AO714" s="17"/>
      <c r="AP714" s="17">
        <v>0</v>
      </c>
      <c r="AQ714" s="17">
        <v>8.0431005861135701E-3</v>
      </c>
      <c r="AR714" s="17">
        <v>0</v>
      </c>
      <c r="AS714" s="17">
        <v>1.3558663172334401E-2</v>
      </c>
      <c r="AT714" s="17">
        <v>3.3322533493396499E-2</v>
      </c>
      <c r="AU714" s="17"/>
      <c r="AV714" s="17">
        <v>8.4057550947449905E-3</v>
      </c>
      <c r="AW714" s="17">
        <v>1.10759622301449E-2</v>
      </c>
      <c r="AX714" s="17">
        <v>1.51221404070573E-2</v>
      </c>
      <c r="AY714" s="17">
        <v>5.9809555296382703E-3</v>
      </c>
      <c r="AZ714" s="17">
        <v>0</v>
      </c>
    </row>
    <row r="715" spans="2:52">
      <c r="B715" t="s">
        <v>107</v>
      </c>
      <c r="C715" s="17">
        <v>0.100730642410596</v>
      </c>
      <c r="D715" s="17">
        <v>7.5735523851005307E-2</v>
      </c>
      <c r="E715" s="17">
        <v>0.123362917609984</v>
      </c>
      <c r="F715" s="17"/>
      <c r="G715" s="17">
        <v>8.2407578832179806E-2</v>
      </c>
      <c r="H715" s="17">
        <v>8.7150679542494794E-2</v>
      </c>
      <c r="I715" s="17">
        <v>0.141542387610336</v>
      </c>
      <c r="J715" s="17">
        <v>0.11725637802022799</v>
      </c>
      <c r="K715" s="17">
        <v>6.9278131293991199E-2</v>
      </c>
      <c r="L715" s="17">
        <v>9.7893373550117194E-2</v>
      </c>
      <c r="M715" s="17"/>
      <c r="N715" s="17">
        <v>6.7505675647528601E-2</v>
      </c>
      <c r="O715" s="17">
        <v>8.8866791164988093E-2</v>
      </c>
      <c r="P715" s="17">
        <v>9.3486020010441803E-2</v>
      </c>
      <c r="Q715" s="17">
        <v>0.15735277554260599</v>
      </c>
      <c r="R715" s="17"/>
      <c r="S715" s="17">
        <v>0.106685244258387</v>
      </c>
      <c r="T715" s="17">
        <v>8.5062895105594005E-2</v>
      </c>
      <c r="U715" s="17">
        <v>6.9160674491943894E-2</v>
      </c>
      <c r="V715" s="17">
        <v>0.13454953102041101</v>
      </c>
      <c r="W715" s="17">
        <v>0.110316422915851</v>
      </c>
      <c r="X715" s="17">
        <v>4.2620497164295598E-2</v>
      </c>
      <c r="Y715" s="17">
        <v>0.137214513813538</v>
      </c>
      <c r="Z715" s="17">
        <v>7.2223688237293401E-2</v>
      </c>
      <c r="AA715" s="17">
        <v>0.102354269652553</v>
      </c>
      <c r="AB715" s="17">
        <v>8.1632999246530696E-2</v>
      </c>
      <c r="AC715" s="17">
        <v>0.147159241945546</v>
      </c>
      <c r="AD715" s="17">
        <v>0.16377256228814599</v>
      </c>
      <c r="AE715" s="17"/>
      <c r="AF715" s="17">
        <v>9.3487559779401E-2</v>
      </c>
      <c r="AG715" s="17">
        <v>7.3253153651542197E-2</v>
      </c>
      <c r="AH715" s="17">
        <v>0.175968605579846</v>
      </c>
      <c r="AI715" s="17"/>
      <c r="AJ715" s="17">
        <v>7.6930791313808894E-2</v>
      </c>
      <c r="AK715" s="17">
        <v>7.5398999501874897E-2</v>
      </c>
      <c r="AL715" s="17">
        <v>0.133785427206883</v>
      </c>
      <c r="AM715" s="17">
        <v>0.18251742701531701</v>
      </c>
      <c r="AN715" s="17">
        <v>0.193729508189004</v>
      </c>
      <c r="AO715" s="17"/>
      <c r="AP715" s="17">
        <v>6.5482477461250202E-2</v>
      </c>
      <c r="AQ715" s="17">
        <v>7.4780525697632202E-2</v>
      </c>
      <c r="AR715" s="17">
        <v>7.8166932444825796E-2</v>
      </c>
      <c r="AS715" s="17">
        <v>0.110675666705952</v>
      </c>
      <c r="AT715" s="17">
        <v>0.21226554847550999</v>
      </c>
      <c r="AU715" s="17"/>
      <c r="AV715" s="17">
        <v>0.149514289497439</v>
      </c>
      <c r="AW715" s="17">
        <v>0.102773482252943</v>
      </c>
      <c r="AX715" s="17">
        <v>7.3265074347156095E-2</v>
      </c>
      <c r="AY715" s="17">
        <v>5.7924672490434301E-2</v>
      </c>
      <c r="AZ715" s="17">
        <v>0.14138184480048699</v>
      </c>
    </row>
    <row r="716" spans="2:52">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2:52">
      <c r="B717" s="6" t="s">
        <v>219</v>
      </c>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2:52">
      <c r="B718" s="24" t="s">
        <v>16</v>
      </c>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2:52">
      <c r="B719" t="s">
        <v>210</v>
      </c>
      <c r="C719" s="17">
        <v>0.17253719745531801</v>
      </c>
      <c r="D719" s="17">
        <v>0.21089691933600899</v>
      </c>
      <c r="E719" s="17">
        <v>0.13604870322811699</v>
      </c>
      <c r="F719" s="17"/>
      <c r="G719" s="17">
        <v>0.191490648905635</v>
      </c>
      <c r="H719" s="17">
        <v>0.16776744112674</v>
      </c>
      <c r="I719" s="17">
        <v>0.16940995440583401</v>
      </c>
      <c r="J719" s="17">
        <v>0.151148875352415</v>
      </c>
      <c r="K719" s="17">
        <v>0.178434684924512</v>
      </c>
      <c r="L719" s="17">
        <v>0.180033732808903</v>
      </c>
      <c r="M719" s="17"/>
      <c r="N719" s="17">
        <v>0.248263968371945</v>
      </c>
      <c r="O719" s="17">
        <v>0.17718558444714899</v>
      </c>
      <c r="P719" s="17">
        <v>0.121880339541485</v>
      </c>
      <c r="Q719" s="17">
        <v>0.131106379571515</v>
      </c>
      <c r="R719" s="17"/>
      <c r="S719" s="17">
        <v>0.21355229429617201</v>
      </c>
      <c r="T719" s="17">
        <v>0.126354052859695</v>
      </c>
      <c r="U719" s="17">
        <v>0.17352321925656899</v>
      </c>
      <c r="V719" s="17">
        <v>0.18532383662289101</v>
      </c>
      <c r="W719" s="17">
        <v>0.160550299649693</v>
      </c>
      <c r="X719" s="17">
        <v>0.26956900717561799</v>
      </c>
      <c r="Y719" s="17">
        <v>0.197130497454031</v>
      </c>
      <c r="Z719" s="17">
        <v>0.126774593225747</v>
      </c>
      <c r="AA719" s="17">
        <v>0.15269376756963801</v>
      </c>
      <c r="AB719" s="17">
        <v>0.105728003240163</v>
      </c>
      <c r="AC719" s="17">
        <v>0.193952095215811</v>
      </c>
      <c r="AD719" s="17">
        <v>0.15882145555906799</v>
      </c>
      <c r="AE719" s="17"/>
      <c r="AF719" s="17">
        <v>0.14503760505079999</v>
      </c>
      <c r="AG719" s="17">
        <v>0.203847109618738</v>
      </c>
      <c r="AH719" s="17">
        <v>0.15299445203509199</v>
      </c>
      <c r="AI719" s="17"/>
      <c r="AJ719" s="17">
        <v>0.18003611396976599</v>
      </c>
      <c r="AK719" s="17">
        <v>0.208660754592466</v>
      </c>
      <c r="AL719" s="17">
        <v>0.212322050361714</v>
      </c>
      <c r="AM719" s="17">
        <v>5.2534759421713997E-2</v>
      </c>
      <c r="AN719" s="17">
        <v>0.13130406199502101</v>
      </c>
      <c r="AO719" s="17"/>
      <c r="AP719" s="17">
        <v>0.238277512325134</v>
      </c>
      <c r="AQ719" s="17">
        <v>0.20254181880491401</v>
      </c>
      <c r="AR719" s="17">
        <v>0.174826369140788</v>
      </c>
      <c r="AS719" s="17">
        <v>0.10536710311841201</v>
      </c>
      <c r="AT719" s="17">
        <v>9.7609444077741303E-2</v>
      </c>
      <c r="AU719" s="17"/>
      <c r="AV719" s="17">
        <v>0.11055574246651199</v>
      </c>
      <c r="AW719" s="17">
        <v>0.13539821837278701</v>
      </c>
      <c r="AX719" s="17">
        <v>0.194645426196282</v>
      </c>
      <c r="AY719" s="17">
        <v>0.28768051189448002</v>
      </c>
      <c r="AZ719" s="17">
        <v>0.30718788378086798</v>
      </c>
    </row>
    <row r="720" spans="2:52">
      <c r="B720" t="s">
        <v>211</v>
      </c>
      <c r="C720" s="17">
        <v>0.45757815333339902</v>
      </c>
      <c r="D720" s="17">
        <v>0.47739114390190501</v>
      </c>
      <c r="E720" s="17">
        <v>0.43871720906644601</v>
      </c>
      <c r="F720" s="17"/>
      <c r="G720" s="17">
        <v>0.39843226907728502</v>
      </c>
      <c r="H720" s="17">
        <v>0.47887824661704398</v>
      </c>
      <c r="I720" s="17">
        <v>0.42948494914881902</v>
      </c>
      <c r="J720" s="17">
        <v>0.493100691034487</v>
      </c>
      <c r="K720" s="17">
        <v>0.43841635518251099</v>
      </c>
      <c r="L720" s="17">
        <v>0.48457353938701903</v>
      </c>
      <c r="M720" s="17"/>
      <c r="N720" s="17">
        <v>0.51460384987083996</v>
      </c>
      <c r="O720" s="17">
        <v>0.47514676324993599</v>
      </c>
      <c r="P720" s="17">
        <v>0.440276874648313</v>
      </c>
      <c r="Q720" s="17">
        <v>0.39016008939110902</v>
      </c>
      <c r="R720" s="17"/>
      <c r="S720" s="17">
        <v>0.46657694196486099</v>
      </c>
      <c r="T720" s="17">
        <v>0.50409031395427095</v>
      </c>
      <c r="U720" s="17">
        <v>0.49109672173056501</v>
      </c>
      <c r="V720" s="17">
        <v>0.460376979662874</v>
      </c>
      <c r="W720" s="17">
        <v>0.45946949712375801</v>
      </c>
      <c r="X720" s="17">
        <v>0.474138862515943</v>
      </c>
      <c r="Y720" s="17">
        <v>0.30694312003713697</v>
      </c>
      <c r="Z720" s="17">
        <v>0.48103456452717602</v>
      </c>
      <c r="AA720" s="17">
        <v>0.432259559264905</v>
      </c>
      <c r="AB720" s="17">
        <v>0.55538167944273198</v>
      </c>
      <c r="AC720" s="17">
        <v>0.32131350031815198</v>
      </c>
      <c r="AD720" s="17">
        <v>0.424604184066663</v>
      </c>
      <c r="AE720" s="17"/>
      <c r="AF720" s="17">
        <v>0.45048730624769401</v>
      </c>
      <c r="AG720" s="17">
        <v>0.50528178257705902</v>
      </c>
      <c r="AH720" s="17">
        <v>0.37308337482444998</v>
      </c>
      <c r="AI720" s="17"/>
      <c r="AJ720" s="17">
        <v>0.50171977683309399</v>
      </c>
      <c r="AK720" s="17">
        <v>0.46313745271434797</v>
      </c>
      <c r="AL720" s="17">
        <v>0.43008208984975199</v>
      </c>
      <c r="AM720" s="17">
        <v>0.39954567591997198</v>
      </c>
      <c r="AN720" s="17">
        <v>0.38676404535895298</v>
      </c>
      <c r="AO720" s="17"/>
      <c r="AP720" s="17">
        <v>0.47155917219505</v>
      </c>
      <c r="AQ720" s="17">
        <v>0.50426740867881403</v>
      </c>
      <c r="AR720" s="17">
        <v>0.50271107586201502</v>
      </c>
      <c r="AS720" s="17">
        <v>0.427717652969833</v>
      </c>
      <c r="AT720" s="17">
        <v>0.39042146172599201</v>
      </c>
      <c r="AU720" s="17"/>
      <c r="AV720" s="17">
        <v>0.444945808809659</v>
      </c>
      <c r="AW720" s="17">
        <v>0.47217505176479002</v>
      </c>
      <c r="AX720" s="17">
        <v>0.496986006043244</v>
      </c>
      <c r="AY720" s="17">
        <v>0.43468371991691201</v>
      </c>
      <c r="AZ720" s="17">
        <v>0.54024580443155101</v>
      </c>
    </row>
    <row r="721" spans="2:52">
      <c r="B721" t="s">
        <v>212</v>
      </c>
      <c r="C721" s="17">
        <v>0.21879266994467</v>
      </c>
      <c r="D721" s="17">
        <v>0.194797826527909</v>
      </c>
      <c r="E721" s="17">
        <v>0.24258557212924001</v>
      </c>
      <c r="F721" s="17"/>
      <c r="G721" s="17">
        <v>0.25036536309003898</v>
      </c>
      <c r="H721" s="17">
        <v>0.19275648824136299</v>
      </c>
      <c r="I721" s="17">
        <v>0.204454114735131</v>
      </c>
      <c r="J721" s="17">
        <v>0.217290657693402</v>
      </c>
      <c r="K721" s="17">
        <v>0.25318227397521298</v>
      </c>
      <c r="L721" s="17">
        <v>0.21204674033138499</v>
      </c>
      <c r="M721" s="17"/>
      <c r="N721" s="17">
        <v>0.15297891094868701</v>
      </c>
      <c r="O721" s="17">
        <v>0.221430119354106</v>
      </c>
      <c r="P721" s="17">
        <v>0.26461261585971901</v>
      </c>
      <c r="Q721" s="17">
        <v>0.246159700953929</v>
      </c>
      <c r="R721" s="17"/>
      <c r="S721" s="17">
        <v>0.196625958567371</v>
      </c>
      <c r="T721" s="17">
        <v>0.19385583143294299</v>
      </c>
      <c r="U721" s="17">
        <v>0.201789007507398</v>
      </c>
      <c r="V721" s="17">
        <v>0.16820404910061301</v>
      </c>
      <c r="W721" s="17">
        <v>0.22045311180539601</v>
      </c>
      <c r="X721" s="17">
        <v>0.152972407201522</v>
      </c>
      <c r="Y721" s="17">
        <v>0.28949811996612901</v>
      </c>
      <c r="Z721" s="17">
        <v>0.28595514165057201</v>
      </c>
      <c r="AA721" s="17">
        <v>0.26416460502329597</v>
      </c>
      <c r="AB721" s="17">
        <v>0.22381619483874901</v>
      </c>
      <c r="AC721" s="17">
        <v>0.31480051381844898</v>
      </c>
      <c r="AD721" s="17">
        <v>0.22222522854045201</v>
      </c>
      <c r="AE721" s="17"/>
      <c r="AF721" s="17">
        <v>0.27142104961123098</v>
      </c>
      <c r="AG721" s="17">
        <v>0.16672159204980699</v>
      </c>
      <c r="AH721" s="17">
        <v>0.22796853621504501</v>
      </c>
      <c r="AI721" s="17"/>
      <c r="AJ721" s="17">
        <v>0.20154965383975901</v>
      </c>
      <c r="AK721" s="17">
        <v>0.19654060342287399</v>
      </c>
      <c r="AL721" s="17">
        <v>0.191446109499843</v>
      </c>
      <c r="AM721" s="17">
        <v>0.37037710424446402</v>
      </c>
      <c r="AN721" s="17">
        <v>0.21956536735193299</v>
      </c>
      <c r="AO721" s="17"/>
      <c r="AP721" s="17">
        <v>0.20999149173764101</v>
      </c>
      <c r="AQ721" s="17">
        <v>0.18121393638277999</v>
      </c>
      <c r="AR721" s="17">
        <v>0.192821964544166</v>
      </c>
      <c r="AS721" s="17">
        <v>0.290884222718515</v>
      </c>
      <c r="AT721" s="17">
        <v>0.21538360412520299</v>
      </c>
      <c r="AU721" s="17"/>
      <c r="AV721" s="17">
        <v>0.23332333645348599</v>
      </c>
      <c r="AW721" s="17">
        <v>0.23854901352414201</v>
      </c>
      <c r="AX721" s="17">
        <v>0.192699047982299</v>
      </c>
      <c r="AY721" s="17">
        <v>0.17039322746581201</v>
      </c>
      <c r="AZ721" s="17">
        <v>6.3739664317004202E-2</v>
      </c>
    </row>
    <row r="722" spans="2:52">
      <c r="B722" t="s">
        <v>213</v>
      </c>
      <c r="C722" s="17">
        <v>3.64947737583909E-2</v>
      </c>
      <c r="D722" s="17">
        <v>3.2451019124713598E-2</v>
      </c>
      <c r="E722" s="17">
        <v>4.0502446254068999E-2</v>
      </c>
      <c r="F722" s="17"/>
      <c r="G722" s="17">
        <v>5.9171547213295997E-2</v>
      </c>
      <c r="H722" s="17">
        <v>6.3686552824415599E-2</v>
      </c>
      <c r="I722" s="17">
        <v>3.6693183099929201E-2</v>
      </c>
      <c r="J722" s="17">
        <v>1.30718665587035E-2</v>
      </c>
      <c r="K722" s="17">
        <v>3.2693914742266399E-2</v>
      </c>
      <c r="L722" s="17">
        <v>1.93706510609905E-2</v>
      </c>
      <c r="M722" s="17"/>
      <c r="N722" s="17">
        <v>1.6723201591461501E-2</v>
      </c>
      <c r="O722" s="17">
        <v>2.6505439564558898E-2</v>
      </c>
      <c r="P722" s="17">
        <v>6.8743295014163597E-2</v>
      </c>
      <c r="Q722" s="17">
        <v>4.0090982913854302E-2</v>
      </c>
      <c r="R722" s="17"/>
      <c r="S722" s="17">
        <v>2.0025189042716999E-2</v>
      </c>
      <c r="T722" s="17">
        <v>4.7333281089834797E-2</v>
      </c>
      <c r="U722" s="17">
        <v>3.4036124819745599E-2</v>
      </c>
      <c r="V722" s="17">
        <v>3.2107260599615502E-2</v>
      </c>
      <c r="W722" s="17">
        <v>5.7581387286844303E-2</v>
      </c>
      <c r="X722" s="17">
        <v>5.5323913085945801E-2</v>
      </c>
      <c r="Y722" s="17">
        <v>2.0253235641921798E-2</v>
      </c>
      <c r="Z722" s="17">
        <v>3.9064910504741E-2</v>
      </c>
      <c r="AA722" s="17">
        <v>3.85569247789294E-2</v>
      </c>
      <c r="AB722" s="17">
        <v>2.38220667036598E-2</v>
      </c>
      <c r="AC722" s="17">
        <v>1.78918935057319E-2</v>
      </c>
      <c r="AD722" s="17">
        <v>6.8443717404479895E-2</v>
      </c>
      <c r="AE722" s="17"/>
      <c r="AF722" s="17">
        <v>2.3455677243825399E-2</v>
      </c>
      <c r="AG722" s="17">
        <v>3.9811757349243297E-2</v>
      </c>
      <c r="AH722" s="17">
        <v>5.4264164773881303E-2</v>
      </c>
      <c r="AI722" s="17"/>
      <c r="AJ722" s="17">
        <v>3.1408067903339602E-2</v>
      </c>
      <c r="AK722" s="17">
        <v>4.00673615354325E-2</v>
      </c>
      <c r="AL722" s="17">
        <v>2.4038034143359598E-2</v>
      </c>
      <c r="AM722" s="17">
        <v>0</v>
      </c>
      <c r="AN722" s="17">
        <v>6.1965337331778399E-2</v>
      </c>
      <c r="AO722" s="17"/>
      <c r="AP722" s="17">
        <v>2.3786289761636902E-2</v>
      </c>
      <c r="AQ722" s="17">
        <v>2.66465101658219E-2</v>
      </c>
      <c r="AR722" s="17">
        <v>2.9413986615639601E-2</v>
      </c>
      <c r="AS722" s="17">
        <v>5.8826316872856901E-2</v>
      </c>
      <c r="AT722" s="17">
        <v>6.7480268794691697E-2</v>
      </c>
      <c r="AU722" s="17"/>
      <c r="AV722" s="17">
        <v>4.2803701340890801E-2</v>
      </c>
      <c r="AW722" s="17">
        <v>3.64273581643915E-2</v>
      </c>
      <c r="AX722" s="17">
        <v>2.7603164065305399E-2</v>
      </c>
      <c r="AY722" s="17">
        <v>4.1875638654768697E-2</v>
      </c>
      <c r="AZ722" s="17">
        <v>0</v>
      </c>
    </row>
    <row r="723" spans="2:52">
      <c r="B723" t="s">
        <v>214</v>
      </c>
      <c r="C723" s="17">
        <v>1.51521756687051E-2</v>
      </c>
      <c r="D723" s="17">
        <v>1.3717540931140901E-2</v>
      </c>
      <c r="E723" s="17">
        <v>1.6585980994833601E-2</v>
      </c>
      <c r="F723" s="17"/>
      <c r="G723" s="17">
        <v>3.2795352034548503E-2</v>
      </c>
      <c r="H723" s="17">
        <v>0</v>
      </c>
      <c r="I723" s="17">
        <v>2.2888201064123499E-2</v>
      </c>
      <c r="J723" s="17">
        <v>1.7190525418171201E-2</v>
      </c>
      <c r="K723" s="17">
        <v>2.9224909656494699E-2</v>
      </c>
      <c r="L723" s="17">
        <v>0</v>
      </c>
      <c r="M723" s="17"/>
      <c r="N723" s="17">
        <v>2.7150049753497099E-3</v>
      </c>
      <c r="O723" s="17">
        <v>1.7081672779896698E-2</v>
      </c>
      <c r="P723" s="17">
        <v>2.6213527133354599E-2</v>
      </c>
      <c r="Q723" s="17">
        <v>1.7475553942790802E-2</v>
      </c>
      <c r="R723" s="17"/>
      <c r="S723" s="17">
        <v>1.24451901070611E-2</v>
      </c>
      <c r="T723" s="17">
        <v>2.2726347375253801E-2</v>
      </c>
      <c r="U723" s="17">
        <v>2.4800426561491E-2</v>
      </c>
      <c r="V723" s="17">
        <v>1.50615363752032E-2</v>
      </c>
      <c r="W723" s="17">
        <v>0</v>
      </c>
      <c r="X723" s="17">
        <v>1.6499833747334301E-2</v>
      </c>
      <c r="Y723" s="17">
        <v>1.0459770808663201E-2</v>
      </c>
      <c r="Z723" s="17">
        <v>1.36874377427635E-2</v>
      </c>
      <c r="AA723" s="17">
        <v>2.4085335360800798E-2</v>
      </c>
      <c r="AB723" s="17">
        <v>1.9066660596292601E-2</v>
      </c>
      <c r="AC723" s="17">
        <v>0</v>
      </c>
      <c r="AD723" s="17">
        <v>0</v>
      </c>
      <c r="AE723" s="17"/>
      <c r="AF723" s="17">
        <v>1.78980046438274E-2</v>
      </c>
      <c r="AG723" s="17">
        <v>8.5182944723230201E-3</v>
      </c>
      <c r="AH723" s="17">
        <v>1.94202819201801E-2</v>
      </c>
      <c r="AI723" s="17"/>
      <c r="AJ723" s="17">
        <v>9.4378925205299002E-3</v>
      </c>
      <c r="AK723" s="17">
        <v>2.1268283111580601E-2</v>
      </c>
      <c r="AL723" s="17">
        <v>8.1695694137526205E-3</v>
      </c>
      <c r="AM723" s="17">
        <v>4.51421836443434E-2</v>
      </c>
      <c r="AN723" s="17">
        <v>1.09931856690822E-2</v>
      </c>
      <c r="AO723" s="17"/>
      <c r="AP723" s="17">
        <v>0</v>
      </c>
      <c r="AQ723" s="17">
        <v>1.52763018552395E-2</v>
      </c>
      <c r="AR723" s="17">
        <v>6.7281387681464204E-3</v>
      </c>
      <c r="AS723" s="17">
        <v>1.28250685799278E-2</v>
      </c>
      <c r="AT723" s="17">
        <v>2.55861694038459E-2</v>
      </c>
      <c r="AU723" s="17"/>
      <c r="AV723" s="17">
        <v>1.4145961052188599E-2</v>
      </c>
      <c r="AW723" s="17">
        <v>3.77243479487101E-3</v>
      </c>
      <c r="AX723" s="17">
        <v>2.2729200764059501E-2</v>
      </c>
      <c r="AY723" s="17">
        <v>1.40572717864327E-2</v>
      </c>
      <c r="AZ723" s="17">
        <v>0</v>
      </c>
    </row>
    <row r="724" spans="2:52">
      <c r="B724" t="s">
        <v>107</v>
      </c>
      <c r="C724" s="17">
        <v>9.9445029839517404E-2</v>
      </c>
      <c r="D724" s="17">
        <v>7.0745550178323194E-2</v>
      </c>
      <c r="E724" s="17">
        <v>0.12556008832729401</v>
      </c>
      <c r="F724" s="17"/>
      <c r="G724" s="17">
        <v>6.7744819679195795E-2</v>
      </c>
      <c r="H724" s="17">
        <v>9.6911271190438297E-2</v>
      </c>
      <c r="I724" s="17">
        <v>0.13706959754616399</v>
      </c>
      <c r="J724" s="17">
        <v>0.108197383942821</v>
      </c>
      <c r="K724" s="17">
        <v>6.8047861519003994E-2</v>
      </c>
      <c r="L724" s="17">
        <v>0.10397533641170301</v>
      </c>
      <c r="M724" s="17"/>
      <c r="N724" s="17">
        <v>6.4715064241717093E-2</v>
      </c>
      <c r="O724" s="17">
        <v>8.2650420604353805E-2</v>
      </c>
      <c r="P724" s="17">
        <v>7.8273347802965298E-2</v>
      </c>
      <c r="Q724" s="17">
        <v>0.175007293226802</v>
      </c>
      <c r="R724" s="17"/>
      <c r="S724" s="17">
        <v>9.0774426021818899E-2</v>
      </c>
      <c r="T724" s="17">
        <v>0.105640173288003</v>
      </c>
      <c r="U724" s="17">
        <v>7.4754500124231904E-2</v>
      </c>
      <c r="V724" s="17">
        <v>0.13892633763880299</v>
      </c>
      <c r="W724" s="17">
        <v>0.10194570413430799</v>
      </c>
      <c r="X724" s="17">
        <v>3.14959762736369E-2</v>
      </c>
      <c r="Y724" s="17">
        <v>0.17571525609211899</v>
      </c>
      <c r="Z724" s="17">
        <v>5.3483352349000098E-2</v>
      </c>
      <c r="AA724" s="17">
        <v>8.8239808002431197E-2</v>
      </c>
      <c r="AB724" s="17">
        <v>7.2185395178404402E-2</v>
      </c>
      <c r="AC724" s="17">
        <v>0.15204199714185701</v>
      </c>
      <c r="AD724" s="17">
        <v>0.125905414429337</v>
      </c>
      <c r="AE724" s="17"/>
      <c r="AF724" s="17">
        <v>9.1700357202621804E-2</v>
      </c>
      <c r="AG724" s="17">
        <v>7.5819463932829401E-2</v>
      </c>
      <c r="AH724" s="17">
        <v>0.17226919023135201</v>
      </c>
      <c r="AI724" s="17"/>
      <c r="AJ724" s="17">
        <v>7.5848494933511298E-2</v>
      </c>
      <c r="AK724" s="17">
        <v>7.0325544623299305E-2</v>
      </c>
      <c r="AL724" s="17">
        <v>0.133942146731578</v>
      </c>
      <c r="AM724" s="17">
        <v>0.132400276769507</v>
      </c>
      <c r="AN724" s="17">
        <v>0.18940800229323199</v>
      </c>
      <c r="AO724" s="17"/>
      <c r="AP724" s="17">
        <v>5.6385533980538298E-2</v>
      </c>
      <c r="AQ724" s="17">
        <v>7.0054024112430197E-2</v>
      </c>
      <c r="AR724" s="17">
        <v>9.3498465069244793E-2</v>
      </c>
      <c r="AS724" s="17">
        <v>0.104379635740455</v>
      </c>
      <c r="AT724" s="17">
        <v>0.203519051872527</v>
      </c>
      <c r="AU724" s="17"/>
      <c r="AV724" s="17">
        <v>0.154225449877264</v>
      </c>
      <c r="AW724" s="17">
        <v>0.113677923379018</v>
      </c>
      <c r="AX724" s="17">
        <v>6.5337154948810094E-2</v>
      </c>
      <c r="AY724" s="17">
        <v>5.13096302815945E-2</v>
      </c>
      <c r="AZ724" s="17">
        <v>8.8826647470577003E-2</v>
      </c>
    </row>
    <row r="725" spans="2:52">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2:52">
      <c r="B726" s="6" t="s">
        <v>220</v>
      </c>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2:52">
      <c r="B727" s="24" t="s">
        <v>16</v>
      </c>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2:52">
      <c r="B728" t="s">
        <v>210</v>
      </c>
      <c r="C728" s="17">
        <v>8.9148971485626394E-2</v>
      </c>
      <c r="D728" s="17">
        <v>0.102014976896665</v>
      </c>
      <c r="E728" s="17">
        <v>7.7465003267192495E-2</v>
      </c>
      <c r="F728" s="17"/>
      <c r="G728" s="17">
        <v>0.17317245051372099</v>
      </c>
      <c r="H728" s="17">
        <v>0.12548502207522</v>
      </c>
      <c r="I728" s="17">
        <v>9.0713134544350205E-2</v>
      </c>
      <c r="J728" s="17">
        <v>4.8907030369867398E-2</v>
      </c>
      <c r="K728" s="17">
        <v>7.4363411847512495E-2</v>
      </c>
      <c r="L728" s="17">
        <v>4.3619534149637797E-2</v>
      </c>
      <c r="M728" s="17"/>
      <c r="N728" s="17">
        <v>0.113762299735174</v>
      </c>
      <c r="O728" s="17">
        <v>8.0370411582996196E-2</v>
      </c>
      <c r="P728" s="17">
        <v>0.113077070747702</v>
      </c>
      <c r="Q728" s="17">
        <v>5.31169272886571E-2</v>
      </c>
      <c r="R728" s="17"/>
      <c r="S728" s="17">
        <v>0.13227843377153001</v>
      </c>
      <c r="T728" s="17">
        <v>3.7100836591232499E-2</v>
      </c>
      <c r="U728" s="17">
        <v>5.0102531492687202E-2</v>
      </c>
      <c r="V728" s="17">
        <v>6.1623402701922597E-2</v>
      </c>
      <c r="W728" s="17">
        <v>9.1249651438484097E-2</v>
      </c>
      <c r="X728" s="17">
        <v>0.15367232592881</v>
      </c>
      <c r="Y728" s="17">
        <v>6.0776337276020199E-2</v>
      </c>
      <c r="Z728" s="17">
        <v>0.12813026627198501</v>
      </c>
      <c r="AA728" s="17">
        <v>8.1640696303454496E-2</v>
      </c>
      <c r="AB728" s="17">
        <v>7.1459176287648501E-2</v>
      </c>
      <c r="AC728" s="17">
        <v>0.123677648845489</v>
      </c>
      <c r="AD728" s="17">
        <v>7.7787661010596296E-2</v>
      </c>
      <c r="AE728" s="17"/>
      <c r="AF728" s="17">
        <v>8.1591203638459106E-2</v>
      </c>
      <c r="AG728" s="17">
        <v>0.105149142447083</v>
      </c>
      <c r="AH728" s="17">
        <v>5.9068234824421598E-2</v>
      </c>
      <c r="AI728" s="17"/>
      <c r="AJ728" s="17">
        <v>9.1270699199729105E-2</v>
      </c>
      <c r="AK728" s="17">
        <v>0.120908813284164</v>
      </c>
      <c r="AL728" s="17">
        <v>0.101150157155331</v>
      </c>
      <c r="AM728" s="17">
        <v>7.49387969840489E-2</v>
      </c>
      <c r="AN728" s="17">
        <v>3.8714776938273E-2</v>
      </c>
      <c r="AO728" s="17"/>
      <c r="AP728" s="17">
        <v>0.11827327717885</v>
      </c>
      <c r="AQ728" s="17">
        <v>0.109677552711663</v>
      </c>
      <c r="AR728" s="17">
        <v>0.109749529302841</v>
      </c>
      <c r="AS728" s="17">
        <v>8.6834508161727095E-2</v>
      </c>
      <c r="AT728" s="17">
        <v>3.6382105062329799E-2</v>
      </c>
      <c r="AU728" s="17"/>
      <c r="AV728" s="17">
        <v>7.0482416926250999E-2</v>
      </c>
      <c r="AW728" s="17">
        <v>7.8558908590583301E-2</v>
      </c>
      <c r="AX728" s="17">
        <v>9.9147984097907205E-2</v>
      </c>
      <c r="AY728" s="17">
        <v>0.13229608325005601</v>
      </c>
      <c r="AZ728" s="17">
        <v>0.189733919745454</v>
      </c>
    </row>
    <row r="729" spans="2:52">
      <c r="B729" t="s">
        <v>211</v>
      </c>
      <c r="C729" s="17">
        <v>0.40861137622593302</v>
      </c>
      <c r="D729" s="17">
        <v>0.45045423577947002</v>
      </c>
      <c r="E729" s="17">
        <v>0.37139528069122901</v>
      </c>
      <c r="F729" s="17"/>
      <c r="G729" s="17">
        <v>0.40115540931185201</v>
      </c>
      <c r="H729" s="17">
        <v>0.38900178866604901</v>
      </c>
      <c r="I729" s="17">
        <v>0.43789738468560602</v>
      </c>
      <c r="J729" s="17">
        <v>0.3986123985874</v>
      </c>
      <c r="K729" s="17">
        <v>0.37507587375784301</v>
      </c>
      <c r="L729" s="17">
        <v>0.438228376103802</v>
      </c>
      <c r="M729" s="17"/>
      <c r="N729" s="17">
        <v>0.48901421001241402</v>
      </c>
      <c r="O729" s="17">
        <v>0.40971602910829702</v>
      </c>
      <c r="P729" s="17">
        <v>0.39873992790992802</v>
      </c>
      <c r="Q729" s="17">
        <v>0.33952126768180901</v>
      </c>
      <c r="R729" s="17"/>
      <c r="S729" s="17">
        <v>0.43559006034992898</v>
      </c>
      <c r="T729" s="17">
        <v>0.38448345235142301</v>
      </c>
      <c r="U729" s="17">
        <v>0.41979341782351898</v>
      </c>
      <c r="V729" s="17">
        <v>0.368483930147532</v>
      </c>
      <c r="W729" s="17">
        <v>0.362566513136024</v>
      </c>
      <c r="X729" s="17">
        <v>0.38295464355063302</v>
      </c>
      <c r="Y729" s="17">
        <v>0.42131243434359</v>
      </c>
      <c r="Z729" s="17">
        <v>0.41100336704651202</v>
      </c>
      <c r="AA729" s="17">
        <v>0.40561104550127902</v>
      </c>
      <c r="AB729" s="17">
        <v>0.44392550059045</v>
      </c>
      <c r="AC729" s="17">
        <v>0.41026708771515102</v>
      </c>
      <c r="AD729" s="17">
        <v>0.54710999914309399</v>
      </c>
      <c r="AE729" s="17"/>
      <c r="AF729" s="17">
        <v>0.37587465368317702</v>
      </c>
      <c r="AG729" s="17">
        <v>0.46904607722862401</v>
      </c>
      <c r="AH729" s="17">
        <v>0.37089175035919703</v>
      </c>
      <c r="AI729" s="17"/>
      <c r="AJ729" s="17">
        <v>0.42934329204311</v>
      </c>
      <c r="AK729" s="17">
        <v>0.44398470702346798</v>
      </c>
      <c r="AL729" s="17">
        <v>0.44000978220973902</v>
      </c>
      <c r="AM729" s="17">
        <v>0.43101562807372501</v>
      </c>
      <c r="AN729" s="17">
        <v>0.31141693127268399</v>
      </c>
      <c r="AO729" s="17"/>
      <c r="AP729" s="17">
        <v>0.45062260040480101</v>
      </c>
      <c r="AQ729" s="17">
        <v>0.46077988452476598</v>
      </c>
      <c r="AR729" s="17">
        <v>0.43796120196104299</v>
      </c>
      <c r="AS729" s="17">
        <v>0.28719787322344797</v>
      </c>
      <c r="AT729" s="17">
        <v>0.346658634869772</v>
      </c>
      <c r="AU729" s="17"/>
      <c r="AV729" s="17">
        <v>0.34288409214034499</v>
      </c>
      <c r="AW729" s="17">
        <v>0.39668455184824197</v>
      </c>
      <c r="AX729" s="17">
        <v>0.45213926838274199</v>
      </c>
      <c r="AY729" s="17">
        <v>0.52218825182783901</v>
      </c>
      <c r="AZ729" s="17">
        <v>0.37659563493524201</v>
      </c>
    </row>
    <row r="730" spans="2:52">
      <c r="B730" t="s">
        <v>212</v>
      </c>
      <c r="C730" s="17">
        <v>0.32382230580328902</v>
      </c>
      <c r="D730" s="17">
        <v>0.29419345471730401</v>
      </c>
      <c r="E730" s="17">
        <v>0.35421790828521099</v>
      </c>
      <c r="F730" s="17"/>
      <c r="G730" s="17">
        <v>0.271615671506169</v>
      </c>
      <c r="H730" s="17">
        <v>0.30657213898148999</v>
      </c>
      <c r="I730" s="17">
        <v>0.23547653995958101</v>
      </c>
      <c r="J730" s="17">
        <v>0.34893668336483202</v>
      </c>
      <c r="K730" s="17">
        <v>0.390988406482419</v>
      </c>
      <c r="L730" s="17">
        <v>0.37926434137474102</v>
      </c>
      <c r="M730" s="17"/>
      <c r="N730" s="17">
        <v>0.28712039752292501</v>
      </c>
      <c r="O730" s="17">
        <v>0.33044534168565498</v>
      </c>
      <c r="P730" s="17">
        <v>0.318818064488266</v>
      </c>
      <c r="Q730" s="17">
        <v>0.355807682337901</v>
      </c>
      <c r="R730" s="17"/>
      <c r="S730" s="17">
        <v>0.25718270416969202</v>
      </c>
      <c r="T730" s="17">
        <v>0.39835409686050599</v>
      </c>
      <c r="U730" s="17">
        <v>0.35528582264733499</v>
      </c>
      <c r="V730" s="17">
        <v>0.330085841493863</v>
      </c>
      <c r="W730" s="17">
        <v>0.34565898164502101</v>
      </c>
      <c r="X730" s="17">
        <v>0.28803606503003898</v>
      </c>
      <c r="Y730" s="17">
        <v>0.36396016100613598</v>
      </c>
      <c r="Z730" s="17">
        <v>0.29031681626803502</v>
      </c>
      <c r="AA730" s="17">
        <v>0.33538179136061902</v>
      </c>
      <c r="AB730" s="17">
        <v>0.34925622218994201</v>
      </c>
      <c r="AC730" s="17">
        <v>0.28215198606893299</v>
      </c>
      <c r="AD730" s="17">
        <v>0.20456648653095799</v>
      </c>
      <c r="AE730" s="17"/>
      <c r="AF730" s="17">
        <v>0.368639679705342</v>
      </c>
      <c r="AG730" s="17">
        <v>0.287515664948086</v>
      </c>
      <c r="AH730" s="17">
        <v>0.318745877772661</v>
      </c>
      <c r="AI730" s="17"/>
      <c r="AJ730" s="17">
        <v>0.34041754714551598</v>
      </c>
      <c r="AK730" s="17">
        <v>0.28059600208233199</v>
      </c>
      <c r="AL730" s="17">
        <v>0.32493153762692301</v>
      </c>
      <c r="AM730" s="17">
        <v>0.35847361019245899</v>
      </c>
      <c r="AN730" s="17">
        <v>0.35052133863274898</v>
      </c>
      <c r="AO730" s="17"/>
      <c r="AP730" s="17">
        <v>0.31997702539980299</v>
      </c>
      <c r="AQ730" s="17">
        <v>0.29040462743415701</v>
      </c>
      <c r="AR730" s="17">
        <v>0.28768834938365001</v>
      </c>
      <c r="AS730" s="17">
        <v>0.43687252938502702</v>
      </c>
      <c r="AT730" s="17">
        <v>0.286554405834336</v>
      </c>
      <c r="AU730" s="17"/>
      <c r="AV730" s="17">
        <v>0.355666160926498</v>
      </c>
      <c r="AW730" s="17">
        <v>0.33107628646312998</v>
      </c>
      <c r="AX730" s="17">
        <v>0.32439510439978902</v>
      </c>
      <c r="AY730" s="17">
        <v>0.23656422648938599</v>
      </c>
      <c r="AZ730" s="17">
        <v>0.250688637333914</v>
      </c>
    </row>
    <row r="731" spans="2:52">
      <c r="B731" t="s">
        <v>213</v>
      </c>
      <c r="C731" s="17">
        <v>6.1220203202864601E-2</v>
      </c>
      <c r="D731" s="17">
        <v>6.5400594770060202E-2</v>
      </c>
      <c r="E731" s="17">
        <v>5.7636548621562998E-2</v>
      </c>
      <c r="F731" s="17"/>
      <c r="G731" s="17">
        <v>6.51115484555084E-2</v>
      </c>
      <c r="H731" s="17">
        <v>6.5396165866505193E-2</v>
      </c>
      <c r="I731" s="17">
        <v>6.5954173571292796E-2</v>
      </c>
      <c r="J731" s="17">
        <v>8.8260203119087693E-2</v>
      </c>
      <c r="K731" s="17">
        <v>5.0847091405497799E-2</v>
      </c>
      <c r="L731" s="17">
        <v>3.6447592186857398E-2</v>
      </c>
      <c r="M731" s="17"/>
      <c r="N731" s="17">
        <v>4.7548948952072699E-2</v>
      </c>
      <c r="O731" s="17">
        <v>6.6519929296869298E-2</v>
      </c>
      <c r="P731" s="17">
        <v>6.9560280037018599E-2</v>
      </c>
      <c r="Q731" s="17">
        <v>6.2764510816674904E-2</v>
      </c>
      <c r="R731" s="17"/>
      <c r="S731" s="17">
        <v>4.3201234986048803E-2</v>
      </c>
      <c r="T731" s="17">
        <v>6.9164393082293302E-2</v>
      </c>
      <c r="U731" s="17">
        <v>8.4011638806277503E-2</v>
      </c>
      <c r="V731" s="17">
        <v>8.6673282042317501E-2</v>
      </c>
      <c r="W731" s="17">
        <v>4.7964157065402802E-2</v>
      </c>
      <c r="X731" s="17">
        <v>6.6806864088478704E-2</v>
      </c>
      <c r="Y731" s="17">
        <v>5.4507836301870602E-2</v>
      </c>
      <c r="Z731" s="17">
        <v>8.3735714284441695E-2</v>
      </c>
      <c r="AA731" s="17">
        <v>7.9206404574179406E-2</v>
      </c>
      <c r="AB731" s="17">
        <v>4.3182503382339602E-2</v>
      </c>
      <c r="AC731" s="17">
        <v>2.84198719649989E-2</v>
      </c>
      <c r="AD731" s="17">
        <v>3.31157315894283E-2</v>
      </c>
      <c r="AE731" s="17"/>
      <c r="AF731" s="17">
        <v>6.4925078052217103E-2</v>
      </c>
      <c r="AG731" s="17">
        <v>5.4745033024794103E-2</v>
      </c>
      <c r="AH731" s="17">
        <v>5.7225594480757799E-2</v>
      </c>
      <c r="AI731" s="17"/>
      <c r="AJ731" s="17">
        <v>4.9423793708493098E-2</v>
      </c>
      <c r="AK731" s="17">
        <v>5.8703849794737098E-2</v>
      </c>
      <c r="AL731" s="17">
        <v>6.1145045916976198E-2</v>
      </c>
      <c r="AM731" s="17">
        <v>6.8509837847518004E-2</v>
      </c>
      <c r="AN731" s="17">
        <v>9.3029212091656599E-2</v>
      </c>
      <c r="AO731" s="17"/>
      <c r="AP731" s="17">
        <v>5.52996144401985E-2</v>
      </c>
      <c r="AQ731" s="17">
        <v>5.8067297592533602E-2</v>
      </c>
      <c r="AR731" s="17">
        <v>7.0112008507708504E-2</v>
      </c>
      <c r="AS731" s="17">
        <v>7.5883978745634795E-2</v>
      </c>
      <c r="AT731" s="17">
        <v>4.5408141976314501E-2</v>
      </c>
      <c r="AU731" s="17"/>
      <c r="AV731" s="17">
        <v>6.7826862868366394E-2</v>
      </c>
      <c r="AW731" s="17">
        <v>6.6874725359213294E-2</v>
      </c>
      <c r="AX731" s="17">
        <v>4.5413333321222701E-2</v>
      </c>
      <c r="AY731" s="17">
        <v>5.9027864225150703E-2</v>
      </c>
      <c r="AZ731" s="17">
        <v>0</v>
      </c>
    </row>
    <row r="732" spans="2:52">
      <c r="B732" t="s">
        <v>214</v>
      </c>
      <c r="C732" s="17">
        <v>1.3064223352138801E-2</v>
      </c>
      <c r="D732" s="17">
        <v>1.5076441259039199E-2</v>
      </c>
      <c r="E732" s="17">
        <v>1.12310812157836E-2</v>
      </c>
      <c r="F732" s="17"/>
      <c r="G732" s="17">
        <v>2.5796922804244799E-2</v>
      </c>
      <c r="H732" s="17">
        <v>1.1788446522773201E-2</v>
      </c>
      <c r="I732" s="17">
        <v>3.0022199717351698E-2</v>
      </c>
      <c r="J732" s="17">
        <v>4.0515091586923102E-3</v>
      </c>
      <c r="K732" s="17">
        <v>4.4062023038654698E-3</v>
      </c>
      <c r="L732" s="17">
        <v>4.4818105484072104E-3</v>
      </c>
      <c r="M732" s="17"/>
      <c r="N732" s="17">
        <v>1.6813128420330999E-2</v>
      </c>
      <c r="O732" s="17">
        <v>9.4189586343615996E-3</v>
      </c>
      <c r="P732" s="17">
        <v>7.8000287274283897E-3</v>
      </c>
      <c r="Q732" s="17">
        <v>1.7968833447111001E-2</v>
      </c>
      <c r="R732" s="17"/>
      <c r="S732" s="17">
        <v>2.2952737238641E-2</v>
      </c>
      <c r="T732" s="17">
        <v>1.51233139399241E-2</v>
      </c>
      <c r="U732" s="17">
        <v>9.0798570621430704E-3</v>
      </c>
      <c r="V732" s="17">
        <v>2.6639806877166501E-2</v>
      </c>
      <c r="W732" s="17">
        <v>0</v>
      </c>
      <c r="X732" s="17">
        <v>2.1224414416163798E-2</v>
      </c>
      <c r="Y732" s="17">
        <v>2.1656101340534799E-2</v>
      </c>
      <c r="Z732" s="17">
        <v>0</v>
      </c>
      <c r="AA732" s="17">
        <v>5.9742733488793503E-3</v>
      </c>
      <c r="AB732" s="17">
        <v>0</v>
      </c>
      <c r="AC732" s="17">
        <v>9.2202194878228602E-3</v>
      </c>
      <c r="AD732" s="17">
        <v>0</v>
      </c>
      <c r="AE732" s="17"/>
      <c r="AF732" s="17">
        <v>9.9863784957729892E-3</v>
      </c>
      <c r="AG732" s="17">
        <v>9.9682321161894492E-3</v>
      </c>
      <c r="AH732" s="17">
        <v>2.0105889529905299E-2</v>
      </c>
      <c r="AI732" s="17"/>
      <c r="AJ732" s="17">
        <v>5.8306917773305001E-3</v>
      </c>
      <c r="AK732" s="17">
        <v>1.7754039062528301E-2</v>
      </c>
      <c r="AL732" s="17">
        <v>1.124777721715E-2</v>
      </c>
      <c r="AM732" s="17">
        <v>0</v>
      </c>
      <c r="AN732" s="17">
        <v>1.3566778740056001E-2</v>
      </c>
      <c r="AO732" s="17"/>
      <c r="AP732" s="17">
        <v>0</v>
      </c>
      <c r="AQ732" s="17">
        <v>1.36263089547415E-2</v>
      </c>
      <c r="AR732" s="17">
        <v>0</v>
      </c>
      <c r="AS732" s="17">
        <v>2.0162098421211999E-2</v>
      </c>
      <c r="AT732" s="17">
        <v>1.27921236075819E-2</v>
      </c>
      <c r="AU732" s="17"/>
      <c r="AV732" s="17">
        <v>1.6902058101521501E-2</v>
      </c>
      <c r="AW732" s="17">
        <v>1.38965774917593E-2</v>
      </c>
      <c r="AX732" s="17">
        <v>7.5237931889393503E-3</v>
      </c>
      <c r="AY732" s="17">
        <v>1.5881299415495102E-2</v>
      </c>
      <c r="AZ732" s="17">
        <v>5.9360749207269803E-2</v>
      </c>
    </row>
    <row r="733" spans="2:52">
      <c r="B733" t="s">
        <v>107</v>
      </c>
      <c r="C733" s="17">
        <v>0.104132919930148</v>
      </c>
      <c r="D733" s="17">
        <v>7.2860296577461403E-2</v>
      </c>
      <c r="E733" s="17">
        <v>0.12805417791902099</v>
      </c>
      <c r="F733" s="17"/>
      <c r="G733" s="17">
        <v>6.3147997408504505E-2</v>
      </c>
      <c r="H733" s="17">
        <v>0.101756437887963</v>
      </c>
      <c r="I733" s="17">
        <v>0.13993656752181899</v>
      </c>
      <c r="J733" s="17">
        <v>0.11123217540012099</v>
      </c>
      <c r="K733" s="17">
        <v>0.10431901420286201</v>
      </c>
      <c r="L733" s="17">
        <v>9.7958345636554506E-2</v>
      </c>
      <c r="M733" s="17"/>
      <c r="N733" s="17">
        <v>4.5741015357083803E-2</v>
      </c>
      <c r="O733" s="17">
        <v>0.10352932969182101</v>
      </c>
      <c r="P733" s="17">
        <v>9.2004628089657398E-2</v>
      </c>
      <c r="Q733" s="17">
        <v>0.17082077842784699</v>
      </c>
      <c r="R733" s="17"/>
      <c r="S733" s="17">
        <v>0.108794829484159</v>
      </c>
      <c r="T733" s="17">
        <v>9.5773907174620407E-2</v>
      </c>
      <c r="U733" s="17">
        <v>8.1726732168038704E-2</v>
      </c>
      <c r="V733" s="17">
        <v>0.12649373673719899</v>
      </c>
      <c r="W733" s="17">
        <v>0.152560696715068</v>
      </c>
      <c r="X733" s="17">
        <v>8.7305686985875597E-2</v>
      </c>
      <c r="Y733" s="17">
        <v>7.7787129731847704E-2</v>
      </c>
      <c r="Z733" s="17">
        <v>8.6813836129026795E-2</v>
      </c>
      <c r="AA733" s="17">
        <v>9.2185788911588504E-2</v>
      </c>
      <c r="AB733" s="17">
        <v>9.2176597549620196E-2</v>
      </c>
      <c r="AC733" s="17">
        <v>0.14626318591760501</v>
      </c>
      <c r="AD733" s="17">
        <v>0.13742012172592399</v>
      </c>
      <c r="AE733" s="17"/>
      <c r="AF733" s="17">
        <v>9.8983006425031606E-2</v>
      </c>
      <c r="AG733" s="17">
        <v>7.3575850235224199E-2</v>
      </c>
      <c r="AH733" s="17">
        <v>0.173962653033057</v>
      </c>
      <c r="AI733" s="17"/>
      <c r="AJ733" s="17">
        <v>8.3713976125820794E-2</v>
      </c>
      <c r="AK733" s="17">
        <v>7.8052588752771795E-2</v>
      </c>
      <c r="AL733" s="17">
        <v>6.1515699873881398E-2</v>
      </c>
      <c r="AM733" s="17">
        <v>6.7062126902248401E-2</v>
      </c>
      <c r="AN733" s="17">
        <v>0.192750962324581</v>
      </c>
      <c r="AO733" s="17"/>
      <c r="AP733" s="17">
        <v>5.5827482576347801E-2</v>
      </c>
      <c r="AQ733" s="17">
        <v>6.7444328782138893E-2</v>
      </c>
      <c r="AR733" s="17">
        <v>9.4488910844757995E-2</v>
      </c>
      <c r="AS733" s="17">
        <v>9.3049012062951506E-2</v>
      </c>
      <c r="AT733" s="17">
        <v>0.27220458864966601</v>
      </c>
      <c r="AU733" s="17"/>
      <c r="AV733" s="17">
        <v>0.14623840903701901</v>
      </c>
      <c r="AW733" s="17">
        <v>0.112908950247072</v>
      </c>
      <c r="AX733" s="17">
        <v>7.1380516609399494E-2</v>
      </c>
      <c r="AY733" s="17">
        <v>3.4042274792073002E-2</v>
      </c>
      <c r="AZ733" s="17">
        <v>0.12362105877812</v>
      </c>
    </row>
    <row r="734" spans="2:52">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2:52">
      <c r="B735" s="6" t="s">
        <v>221</v>
      </c>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2:52">
      <c r="B736" s="24" t="s">
        <v>16</v>
      </c>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2:52">
      <c r="B737" t="s">
        <v>210</v>
      </c>
      <c r="C737" s="17">
        <v>0.16511960516697999</v>
      </c>
      <c r="D737" s="17">
        <v>0.206699400223643</v>
      </c>
      <c r="E737" s="17">
        <v>0.126548926153943</v>
      </c>
      <c r="F737" s="17"/>
      <c r="G737" s="17">
        <v>0.193866105041887</v>
      </c>
      <c r="H737" s="17">
        <v>0.146416526474833</v>
      </c>
      <c r="I737" s="17">
        <v>0.15729696282817099</v>
      </c>
      <c r="J737" s="17">
        <v>0.14915679093200099</v>
      </c>
      <c r="K737" s="17">
        <v>0.15807920440041701</v>
      </c>
      <c r="L737" s="17">
        <v>0.18536299635935399</v>
      </c>
      <c r="M737" s="17"/>
      <c r="N737" s="17">
        <v>0.188493833813527</v>
      </c>
      <c r="O737" s="17">
        <v>0.16760354100292299</v>
      </c>
      <c r="P737" s="17">
        <v>0.177379652119732</v>
      </c>
      <c r="Q737" s="17">
        <v>0.125930979730982</v>
      </c>
      <c r="R737" s="17"/>
      <c r="S737" s="17">
        <v>0.19790920778065599</v>
      </c>
      <c r="T737" s="17">
        <v>0.121935718419966</v>
      </c>
      <c r="U737" s="17">
        <v>0.14142413538021201</v>
      </c>
      <c r="V737" s="17">
        <v>0.17867566674475999</v>
      </c>
      <c r="W737" s="17">
        <v>0.14728584834067199</v>
      </c>
      <c r="X737" s="17">
        <v>0.200140521257653</v>
      </c>
      <c r="Y737" s="17">
        <v>0.20302021133480899</v>
      </c>
      <c r="Z737" s="17">
        <v>0.202798567315669</v>
      </c>
      <c r="AA737" s="17">
        <v>0.104253012868047</v>
      </c>
      <c r="AB737" s="17">
        <v>0.15699538036808799</v>
      </c>
      <c r="AC737" s="17">
        <v>0.213788825439687</v>
      </c>
      <c r="AD737" s="17">
        <v>0.146461768359572</v>
      </c>
      <c r="AE737" s="17"/>
      <c r="AF737" s="17">
        <v>0.15451660947851401</v>
      </c>
      <c r="AG737" s="17">
        <v>0.204509541329465</v>
      </c>
      <c r="AH737" s="17">
        <v>0.10028347707486999</v>
      </c>
      <c r="AI737" s="17"/>
      <c r="AJ737" s="17">
        <v>0.186183219581844</v>
      </c>
      <c r="AK737" s="17">
        <v>0.18918389290561699</v>
      </c>
      <c r="AL737" s="17">
        <v>0.19453212392987801</v>
      </c>
      <c r="AM737" s="17">
        <v>0.213553896138751</v>
      </c>
      <c r="AN737" s="17">
        <v>7.4944617904098398E-2</v>
      </c>
      <c r="AO737" s="17"/>
      <c r="AP737" s="17">
        <v>0.20659852019814801</v>
      </c>
      <c r="AQ737" s="17">
        <v>0.18860304517250601</v>
      </c>
      <c r="AR737" s="17">
        <v>0.19676784977067299</v>
      </c>
      <c r="AS737" s="17">
        <v>0.17273514043892399</v>
      </c>
      <c r="AT737" s="17">
        <v>7.0050216597478301E-2</v>
      </c>
      <c r="AU737" s="17"/>
      <c r="AV737" s="17">
        <v>0.126487964980627</v>
      </c>
      <c r="AW737" s="17">
        <v>0.13848186044293101</v>
      </c>
      <c r="AX737" s="17">
        <v>0.183511670465939</v>
      </c>
      <c r="AY737" s="17">
        <v>0.25732921071936699</v>
      </c>
      <c r="AZ737" s="17">
        <v>0.25992545057265198</v>
      </c>
    </row>
    <row r="738" spans="2:52">
      <c r="B738" t="s">
        <v>211</v>
      </c>
      <c r="C738" s="17">
        <v>0.45126907012706902</v>
      </c>
      <c r="D738" s="17">
        <v>0.44618901833209501</v>
      </c>
      <c r="E738" s="17">
        <v>0.45909000609231498</v>
      </c>
      <c r="F738" s="17"/>
      <c r="G738" s="17">
        <v>0.39145188976815898</v>
      </c>
      <c r="H738" s="17">
        <v>0.46087833539011303</v>
      </c>
      <c r="I738" s="17">
        <v>0.42482459699182801</v>
      </c>
      <c r="J738" s="17">
        <v>0.448274258645115</v>
      </c>
      <c r="K738" s="17">
        <v>0.488114449742101</v>
      </c>
      <c r="L738" s="17">
        <v>0.48307259909626499</v>
      </c>
      <c r="M738" s="17"/>
      <c r="N738" s="17">
        <v>0.55789745534556501</v>
      </c>
      <c r="O738" s="17">
        <v>0.483597787185574</v>
      </c>
      <c r="P738" s="17">
        <v>0.34573018888663498</v>
      </c>
      <c r="Q738" s="17">
        <v>0.39925256724636499</v>
      </c>
      <c r="R738" s="17"/>
      <c r="S738" s="17">
        <v>0.44853819921852001</v>
      </c>
      <c r="T738" s="17">
        <v>0.50700145482898895</v>
      </c>
      <c r="U738" s="17">
        <v>0.50647764208295398</v>
      </c>
      <c r="V738" s="17">
        <v>0.36238317169536799</v>
      </c>
      <c r="W738" s="17">
        <v>0.46635908852279201</v>
      </c>
      <c r="X738" s="17">
        <v>0.42521431757089201</v>
      </c>
      <c r="Y738" s="17">
        <v>0.38958770334968801</v>
      </c>
      <c r="Z738" s="17">
        <v>0.32777580138664802</v>
      </c>
      <c r="AA738" s="17">
        <v>0.45298095585367198</v>
      </c>
      <c r="AB738" s="17">
        <v>0.52718482425609903</v>
      </c>
      <c r="AC738" s="17">
        <v>0.41387130392386001</v>
      </c>
      <c r="AD738" s="17">
        <v>0.53755616639010995</v>
      </c>
      <c r="AE738" s="17"/>
      <c r="AF738" s="17">
        <v>0.44430730899725202</v>
      </c>
      <c r="AG738" s="17">
        <v>0.49751555834616801</v>
      </c>
      <c r="AH738" s="17">
        <v>0.39996058567813098</v>
      </c>
      <c r="AI738" s="17"/>
      <c r="AJ738" s="17">
        <v>0.46867079160445002</v>
      </c>
      <c r="AK738" s="17">
        <v>0.45678876634699001</v>
      </c>
      <c r="AL738" s="17">
        <v>0.496716424882925</v>
      </c>
      <c r="AM738" s="17">
        <v>0.25181595929295097</v>
      </c>
      <c r="AN738" s="17">
        <v>0.42356064336457599</v>
      </c>
      <c r="AO738" s="17"/>
      <c r="AP738" s="17">
        <v>0.465616069882404</v>
      </c>
      <c r="AQ738" s="17">
        <v>0.47232573372561298</v>
      </c>
      <c r="AR738" s="17">
        <v>0.55217280047611095</v>
      </c>
      <c r="AS738" s="17">
        <v>0.36102409953329101</v>
      </c>
      <c r="AT738" s="17">
        <v>0.444896354584918</v>
      </c>
      <c r="AU738" s="17"/>
      <c r="AV738" s="17">
        <v>0.358445355669954</v>
      </c>
      <c r="AW738" s="17">
        <v>0.48663884994587903</v>
      </c>
      <c r="AX738" s="17">
        <v>0.50389900146366595</v>
      </c>
      <c r="AY738" s="17">
        <v>0.54009948606025204</v>
      </c>
      <c r="AZ738" s="17">
        <v>0.49369151806823203</v>
      </c>
    </row>
    <row r="739" spans="2:52">
      <c r="B739" t="s">
        <v>212</v>
      </c>
      <c r="C739" s="17">
        <v>0.224126943537622</v>
      </c>
      <c r="D739" s="17">
        <v>0.21033608419952399</v>
      </c>
      <c r="E739" s="17">
        <v>0.23875868112969001</v>
      </c>
      <c r="F739" s="17"/>
      <c r="G739" s="17">
        <v>0.254103046720285</v>
      </c>
      <c r="H739" s="17">
        <v>0.21990449026832801</v>
      </c>
      <c r="I739" s="17">
        <v>0.20994070372835399</v>
      </c>
      <c r="J739" s="17">
        <v>0.25257399689573001</v>
      </c>
      <c r="K739" s="17">
        <v>0.22282548140439401</v>
      </c>
      <c r="L739" s="17">
        <v>0.19606221431474199</v>
      </c>
      <c r="M739" s="17"/>
      <c r="N739" s="17">
        <v>0.16948541265853101</v>
      </c>
      <c r="O739" s="17">
        <v>0.20964947064207601</v>
      </c>
      <c r="P739" s="17">
        <v>0.29833166762594099</v>
      </c>
      <c r="Q739" s="17">
        <v>0.235337940086528</v>
      </c>
      <c r="R739" s="17"/>
      <c r="S739" s="17">
        <v>0.19675945386174601</v>
      </c>
      <c r="T739" s="17">
        <v>0.197228730358604</v>
      </c>
      <c r="U739" s="17">
        <v>0.22683395857941399</v>
      </c>
      <c r="V739" s="17">
        <v>0.27977833825623599</v>
      </c>
      <c r="W739" s="17">
        <v>0.22474659988939999</v>
      </c>
      <c r="X739" s="17">
        <v>0.196328378375698</v>
      </c>
      <c r="Y739" s="17">
        <v>0.26125426245899303</v>
      </c>
      <c r="Z739" s="17">
        <v>0.32946928865921898</v>
      </c>
      <c r="AA739" s="17">
        <v>0.291602712089226</v>
      </c>
      <c r="AB739" s="17">
        <v>0.166259488020988</v>
      </c>
      <c r="AC739" s="17">
        <v>0.20481950305180499</v>
      </c>
      <c r="AD739" s="17">
        <v>0.14544621193496601</v>
      </c>
      <c r="AE739" s="17"/>
      <c r="AF739" s="17">
        <v>0.24829845011812801</v>
      </c>
      <c r="AG739" s="17">
        <v>0.18465653529989801</v>
      </c>
      <c r="AH739" s="17">
        <v>0.24418977359810901</v>
      </c>
      <c r="AI739" s="17"/>
      <c r="AJ739" s="17">
        <v>0.225366375288611</v>
      </c>
      <c r="AK739" s="17">
        <v>0.208279385735856</v>
      </c>
      <c r="AL739" s="17">
        <v>0.199614779593176</v>
      </c>
      <c r="AM739" s="17">
        <v>0.20123551271875101</v>
      </c>
      <c r="AN739" s="17">
        <v>0.24748605703088</v>
      </c>
      <c r="AO739" s="17"/>
      <c r="AP739" s="17">
        <v>0.247326584248031</v>
      </c>
      <c r="AQ739" s="17">
        <v>0.20744253654724501</v>
      </c>
      <c r="AR739" s="17">
        <v>0.12047611911360701</v>
      </c>
      <c r="AS739" s="17">
        <v>0.30743579214007699</v>
      </c>
      <c r="AT739" s="17">
        <v>0.178821618709815</v>
      </c>
      <c r="AU739" s="17"/>
      <c r="AV739" s="17">
        <v>0.28855621043996599</v>
      </c>
      <c r="AW739" s="17">
        <v>0.22026066777263201</v>
      </c>
      <c r="AX739" s="17">
        <v>0.20787163626354699</v>
      </c>
      <c r="AY739" s="17">
        <v>0.118738383385025</v>
      </c>
      <c r="AZ739" s="17">
        <v>6.3401223373726195E-2</v>
      </c>
    </row>
    <row r="740" spans="2:52">
      <c r="B740" t="s">
        <v>213</v>
      </c>
      <c r="C740" s="17">
        <v>4.1409784710043203E-2</v>
      </c>
      <c r="D740" s="17">
        <v>4.6717230687130698E-2</v>
      </c>
      <c r="E740" s="17">
        <v>3.6620506220429901E-2</v>
      </c>
      <c r="F740" s="17"/>
      <c r="G740" s="17">
        <v>7.7628504418117403E-2</v>
      </c>
      <c r="H740" s="17">
        <v>5.0887102554788503E-2</v>
      </c>
      <c r="I740" s="17">
        <v>3.2652696448449398E-2</v>
      </c>
      <c r="J740" s="17">
        <v>4.0324595438415101E-2</v>
      </c>
      <c r="K740" s="17">
        <v>2.7843078743256901E-2</v>
      </c>
      <c r="L740" s="17">
        <v>2.69559372389243E-2</v>
      </c>
      <c r="M740" s="17"/>
      <c r="N740" s="17">
        <v>2.6166768231042199E-2</v>
      </c>
      <c r="O740" s="17">
        <v>2.8913788613042401E-2</v>
      </c>
      <c r="P740" s="17">
        <v>6.9163912019238896E-2</v>
      </c>
      <c r="Q740" s="17">
        <v>4.7698340829024001E-2</v>
      </c>
      <c r="R740" s="17"/>
      <c r="S740" s="17">
        <v>5.14901132489844E-2</v>
      </c>
      <c r="T740" s="17">
        <v>6.4441096305429296E-2</v>
      </c>
      <c r="U740" s="17">
        <v>3.1662922803030603E-2</v>
      </c>
      <c r="V740" s="17">
        <v>3.49674477358837E-2</v>
      </c>
      <c r="W740" s="17">
        <v>1.9225121400432001E-2</v>
      </c>
      <c r="X740" s="17">
        <v>4.5072987927893701E-2</v>
      </c>
      <c r="Y740" s="17">
        <v>3.6959269931659801E-2</v>
      </c>
      <c r="Z740" s="17">
        <v>5.3142506509437901E-2</v>
      </c>
      <c r="AA740" s="17">
        <v>5.2068374516959802E-2</v>
      </c>
      <c r="AB740" s="17">
        <v>2.3824199450786301E-2</v>
      </c>
      <c r="AC740" s="17">
        <v>1.4953991281283699E-2</v>
      </c>
      <c r="AD740" s="17">
        <v>3.31157315894283E-2</v>
      </c>
      <c r="AE740" s="17"/>
      <c r="AF740" s="17">
        <v>3.3654041812907598E-2</v>
      </c>
      <c r="AG740" s="17">
        <v>3.7968612470492297E-2</v>
      </c>
      <c r="AH740" s="17">
        <v>5.3980789960702998E-2</v>
      </c>
      <c r="AI740" s="17"/>
      <c r="AJ740" s="17">
        <v>2.4730826808391899E-2</v>
      </c>
      <c r="AK740" s="17">
        <v>4.9468269320128301E-2</v>
      </c>
      <c r="AL740" s="17">
        <v>2.3839603193668801E-2</v>
      </c>
      <c r="AM740" s="17">
        <v>0.181835073780475</v>
      </c>
      <c r="AN740" s="17">
        <v>6.0399373666403397E-2</v>
      </c>
      <c r="AO740" s="17"/>
      <c r="AP740" s="17">
        <v>1.9863784423378401E-2</v>
      </c>
      <c r="AQ740" s="17">
        <v>4.9250707114133097E-2</v>
      </c>
      <c r="AR740" s="17">
        <v>2.3408739586856301E-2</v>
      </c>
      <c r="AS740" s="17">
        <v>3.7502004410054503E-2</v>
      </c>
      <c r="AT740" s="17">
        <v>3.2449325605905299E-2</v>
      </c>
      <c r="AU740" s="17"/>
      <c r="AV740" s="17">
        <v>6.8176361893829099E-2</v>
      </c>
      <c r="AW740" s="17">
        <v>3.49076949465979E-2</v>
      </c>
      <c r="AX740" s="17">
        <v>2.5926476960020602E-2</v>
      </c>
      <c r="AY740" s="17">
        <v>3.1718854834463503E-2</v>
      </c>
      <c r="AZ740" s="17">
        <v>2.6469452674594902E-2</v>
      </c>
    </row>
    <row r="741" spans="2:52">
      <c r="B741" t="s">
        <v>214</v>
      </c>
      <c r="C741" s="17">
        <v>1.32584937196682E-2</v>
      </c>
      <c r="D741" s="17">
        <v>1.47373079468289E-2</v>
      </c>
      <c r="E741" s="17">
        <v>1.1935400794861601E-2</v>
      </c>
      <c r="F741" s="17"/>
      <c r="G741" s="17">
        <v>9.8925968515903399E-3</v>
      </c>
      <c r="H741" s="17">
        <v>1.5166241173247001E-2</v>
      </c>
      <c r="I741" s="17">
        <v>3.5411141518598102E-2</v>
      </c>
      <c r="J741" s="17">
        <v>8.2329638081747192E-3</v>
      </c>
      <c r="K741" s="17">
        <v>8.9185768668336406E-3</v>
      </c>
      <c r="L741" s="17">
        <v>2.3696646601073E-3</v>
      </c>
      <c r="M741" s="17"/>
      <c r="N741" s="17">
        <v>6.7813444593857802E-3</v>
      </c>
      <c r="O741" s="17">
        <v>1.57549634030364E-2</v>
      </c>
      <c r="P741" s="17">
        <v>8.3416265788848198E-3</v>
      </c>
      <c r="Q741" s="17">
        <v>2.1167431845289401E-2</v>
      </c>
      <c r="R741" s="17"/>
      <c r="S741" s="17">
        <v>3.66533173892933E-3</v>
      </c>
      <c r="T741" s="17">
        <v>4.7612720054746802E-3</v>
      </c>
      <c r="U741" s="17">
        <v>2.0864226850464601E-2</v>
      </c>
      <c r="V741" s="17">
        <v>1.8264041295808602E-2</v>
      </c>
      <c r="W741" s="17">
        <v>0</v>
      </c>
      <c r="X741" s="17">
        <v>3.7530967665845898E-2</v>
      </c>
      <c r="Y741" s="17">
        <v>1.0700947873972501E-2</v>
      </c>
      <c r="Z741" s="17">
        <v>0</v>
      </c>
      <c r="AA741" s="17">
        <v>1.31950310903586E-2</v>
      </c>
      <c r="AB741" s="17">
        <v>2.0004687386076601E-2</v>
      </c>
      <c r="AC741" s="17">
        <v>2.26861001715381E-2</v>
      </c>
      <c r="AD741" s="17">
        <v>0</v>
      </c>
      <c r="AE741" s="17"/>
      <c r="AF741" s="17">
        <v>1.75712213866011E-2</v>
      </c>
      <c r="AG741" s="17">
        <v>4.7706521780227504E-3</v>
      </c>
      <c r="AH741" s="17">
        <v>3.1365863428400698E-2</v>
      </c>
      <c r="AI741" s="17"/>
      <c r="AJ741" s="17">
        <v>1.1130162168304999E-2</v>
      </c>
      <c r="AK741" s="17">
        <v>1.7247860857604901E-2</v>
      </c>
      <c r="AL741" s="17">
        <v>0</v>
      </c>
      <c r="AM741" s="17">
        <v>8.4497431166822901E-2</v>
      </c>
      <c r="AN741" s="17">
        <v>1.14943296667554E-2</v>
      </c>
      <c r="AO741" s="17"/>
      <c r="AP741" s="17">
        <v>0</v>
      </c>
      <c r="AQ741" s="17">
        <v>1.2168388092026699E-2</v>
      </c>
      <c r="AR741" s="17">
        <v>1.0784155352192E-2</v>
      </c>
      <c r="AS741" s="17">
        <v>3.6350441478100202E-2</v>
      </c>
      <c r="AT741" s="17">
        <v>7.4571745146474197E-3</v>
      </c>
      <c r="AU741" s="17"/>
      <c r="AV741" s="17">
        <v>1.7003231931197599E-2</v>
      </c>
      <c r="AW741" s="17">
        <v>1.1866504296001E-2</v>
      </c>
      <c r="AX741" s="17">
        <v>5.0462610868006203E-3</v>
      </c>
      <c r="AY741" s="17">
        <v>1.80717902088194E-2</v>
      </c>
      <c r="AZ741" s="17">
        <v>3.2891296532674898E-2</v>
      </c>
    </row>
    <row r="742" spans="2:52">
      <c r="B742" t="s">
        <v>107</v>
      </c>
      <c r="C742" s="17">
        <v>0.10481610273861799</v>
      </c>
      <c r="D742" s="17">
        <v>7.5320958610778393E-2</v>
      </c>
      <c r="E742" s="17">
        <v>0.12704647960876</v>
      </c>
      <c r="F742" s="17"/>
      <c r="G742" s="17">
        <v>7.3057857199961204E-2</v>
      </c>
      <c r="H742" s="17">
        <v>0.10674730413869001</v>
      </c>
      <c r="I742" s="17">
        <v>0.1398738984846</v>
      </c>
      <c r="J742" s="17">
        <v>0.101437394280565</v>
      </c>
      <c r="K742" s="17">
        <v>9.4219208842996505E-2</v>
      </c>
      <c r="L742" s="17">
        <v>0.106176588330607</v>
      </c>
      <c r="M742" s="17"/>
      <c r="N742" s="17">
        <v>5.1175185491949299E-2</v>
      </c>
      <c r="O742" s="17">
        <v>9.4480449153348495E-2</v>
      </c>
      <c r="P742" s="17">
        <v>0.10105295276956899</v>
      </c>
      <c r="Q742" s="17">
        <v>0.170612740261812</v>
      </c>
      <c r="R742" s="17"/>
      <c r="S742" s="17">
        <v>0.101637694151164</v>
      </c>
      <c r="T742" s="17">
        <v>0.10463172808153801</v>
      </c>
      <c r="U742" s="17">
        <v>7.2737114303924599E-2</v>
      </c>
      <c r="V742" s="17">
        <v>0.125931334271944</v>
      </c>
      <c r="W742" s="17">
        <v>0.14238334184670401</v>
      </c>
      <c r="X742" s="17">
        <v>9.5712827202016904E-2</v>
      </c>
      <c r="Y742" s="17">
        <v>9.8477605050877604E-2</v>
      </c>
      <c r="Z742" s="17">
        <v>8.6813836129026795E-2</v>
      </c>
      <c r="AA742" s="17">
        <v>8.5899913581736098E-2</v>
      </c>
      <c r="AB742" s="17">
        <v>0.105731420517962</v>
      </c>
      <c r="AC742" s="17">
        <v>0.12988027613182601</v>
      </c>
      <c r="AD742" s="17">
        <v>0.13742012172592399</v>
      </c>
      <c r="AE742" s="17"/>
      <c r="AF742" s="17">
        <v>0.101652368206597</v>
      </c>
      <c r="AG742" s="17">
        <v>7.0579100375953094E-2</v>
      </c>
      <c r="AH742" s="17">
        <v>0.17021951025978699</v>
      </c>
      <c r="AI742" s="17"/>
      <c r="AJ742" s="17">
        <v>8.3918624548398296E-2</v>
      </c>
      <c r="AK742" s="17">
        <v>7.9031824833803693E-2</v>
      </c>
      <c r="AL742" s="17">
        <v>8.5297068400351894E-2</v>
      </c>
      <c r="AM742" s="17">
        <v>6.7062126902248401E-2</v>
      </c>
      <c r="AN742" s="17">
        <v>0.18211497836728699</v>
      </c>
      <c r="AO742" s="17"/>
      <c r="AP742" s="17">
        <v>6.0595041248039098E-2</v>
      </c>
      <c r="AQ742" s="17">
        <v>7.0209589348476001E-2</v>
      </c>
      <c r="AR742" s="17">
        <v>9.6390335700560298E-2</v>
      </c>
      <c r="AS742" s="17">
        <v>8.4952521999554206E-2</v>
      </c>
      <c r="AT742" s="17">
        <v>0.26632530998723503</v>
      </c>
      <c r="AU742" s="17"/>
      <c r="AV742" s="17">
        <v>0.14133087508442499</v>
      </c>
      <c r="AW742" s="17">
        <v>0.107844422595959</v>
      </c>
      <c r="AX742" s="17">
        <v>7.3744953760026793E-2</v>
      </c>
      <c r="AY742" s="17">
        <v>3.4042274792073002E-2</v>
      </c>
      <c r="AZ742" s="17">
        <v>0.12362105877812</v>
      </c>
    </row>
    <row r="743" spans="2:52">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2:52">
      <c r="B744" s="6" t="s">
        <v>222</v>
      </c>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2:52">
      <c r="B745" s="24" t="s">
        <v>16</v>
      </c>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2:52">
      <c r="B746" t="s">
        <v>210</v>
      </c>
      <c r="C746" s="17">
        <v>0.13640353469962799</v>
      </c>
      <c r="D746" s="17">
        <v>0.13801190295924201</v>
      </c>
      <c r="E746" s="17">
        <v>0.132604412920583</v>
      </c>
      <c r="F746" s="17"/>
      <c r="G746" s="17">
        <v>0.20548046530830399</v>
      </c>
      <c r="H746" s="17">
        <v>0.171832433533958</v>
      </c>
      <c r="I746" s="17">
        <v>0.20512096611364</v>
      </c>
      <c r="J746" s="17">
        <v>7.4147149129331097E-2</v>
      </c>
      <c r="K746" s="17">
        <v>0.100081267778591</v>
      </c>
      <c r="L746" s="17">
        <v>9.1984320223189905E-2</v>
      </c>
      <c r="M746" s="17"/>
      <c r="N746" s="17">
        <v>0.122330929780795</v>
      </c>
      <c r="O746" s="17">
        <v>0.140734401653616</v>
      </c>
      <c r="P746" s="17">
        <v>0.147460536685566</v>
      </c>
      <c r="Q746" s="17">
        <v>0.13526232479126901</v>
      </c>
      <c r="R746" s="17"/>
      <c r="S746" s="17">
        <v>0.172414505616719</v>
      </c>
      <c r="T746" s="17">
        <v>0.163795164659848</v>
      </c>
      <c r="U746" s="17">
        <v>7.6001012279488703E-2</v>
      </c>
      <c r="V746" s="17">
        <v>0.13444147834388201</v>
      </c>
      <c r="W746" s="17">
        <v>7.4551918698925301E-2</v>
      </c>
      <c r="X746" s="17">
        <v>0.143554084161056</v>
      </c>
      <c r="Y746" s="17">
        <v>8.3588691254180794E-2</v>
      </c>
      <c r="Z746" s="17">
        <v>0.110693178501327</v>
      </c>
      <c r="AA746" s="17">
        <v>0.14274862935801899</v>
      </c>
      <c r="AB746" s="17">
        <v>0.18159973162241499</v>
      </c>
      <c r="AC746" s="17">
        <v>8.6422174139807795E-2</v>
      </c>
      <c r="AD746" s="17">
        <v>0.263265385022941</v>
      </c>
      <c r="AE746" s="17"/>
      <c r="AF746" s="17">
        <v>0.109145493668382</v>
      </c>
      <c r="AG746" s="17">
        <v>0.157847541322714</v>
      </c>
      <c r="AH746" s="17">
        <v>0.11994860180454001</v>
      </c>
      <c r="AI746" s="17"/>
      <c r="AJ746" s="17">
        <v>9.6132349666366204E-2</v>
      </c>
      <c r="AK746" s="17">
        <v>0.17673017807650099</v>
      </c>
      <c r="AL746" s="17">
        <v>0.14922113160509701</v>
      </c>
      <c r="AM746" s="17">
        <v>3.6566516536166202E-2</v>
      </c>
      <c r="AN746" s="17">
        <v>0.107160540463177</v>
      </c>
      <c r="AO746" s="17"/>
      <c r="AP746" s="17">
        <v>0.11224455189558701</v>
      </c>
      <c r="AQ746" s="17">
        <v>0.178100012293683</v>
      </c>
      <c r="AR746" s="17">
        <v>0.15853724005679101</v>
      </c>
      <c r="AS746" s="17">
        <v>5.2093013482934401E-2</v>
      </c>
      <c r="AT746" s="17">
        <v>9.1186611383133803E-2</v>
      </c>
      <c r="AU746" s="17"/>
      <c r="AV746" s="17">
        <v>0.12957485796423601</v>
      </c>
      <c r="AW746" s="17">
        <v>0.10842462045357799</v>
      </c>
      <c r="AX746" s="17">
        <v>0.15479210611713301</v>
      </c>
      <c r="AY746" s="17">
        <v>0.18259339981363101</v>
      </c>
      <c r="AZ746" s="17">
        <v>0.180062108342112</v>
      </c>
    </row>
    <row r="747" spans="2:52">
      <c r="B747" t="s">
        <v>211</v>
      </c>
      <c r="C747" s="17">
        <v>0.43803442054991898</v>
      </c>
      <c r="D747" s="17">
        <v>0.45506634297240101</v>
      </c>
      <c r="E747" s="17">
        <v>0.42124707607218598</v>
      </c>
      <c r="F747" s="17"/>
      <c r="G747" s="17">
        <v>0.42500233869026399</v>
      </c>
      <c r="H747" s="17">
        <v>0.49708203597862</v>
      </c>
      <c r="I747" s="17">
        <v>0.40661741018790598</v>
      </c>
      <c r="J747" s="17">
        <v>0.452751022703968</v>
      </c>
      <c r="K747" s="17">
        <v>0.47434280154452801</v>
      </c>
      <c r="L747" s="17">
        <v>0.39028842649598799</v>
      </c>
      <c r="M747" s="17"/>
      <c r="N747" s="17">
        <v>0.46128970072293601</v>
      </c>
      <c r="O747" s="17">
        <v>0.45184270761621897</v>
      </c>
      <c r="P747" s="17">
        <v>0.41536847739837701</v>
      </c>
      <c r="Q747" s="17">
        <v>0.41958603494105301</v>
      </c>
      <c r="R747" s="17"/>
      <c r="S747" s="17">
        <v>0.472786813199366</v>
      </c>
      <c r="T747" s="17">
        <v>0.38666201220490398</v>
      </c>
      <c r="U747" s="17">
        <v>0.490276661896759</v>
      </c>
      <c r="V747" s="17">
        <v>0.41749265889472098</v>
      </c>
      <c r="W747" s="17">
        <v>0.37243997670971501</v>
      </c>
      <c r="X747" s="17">
        <v>0.38309511812667102</v>
      </c>
      <c r="Y747" s="17">
        <v>0.424071280753191</v>
      </c>
      <c r="Z747" s="17">
        <v>0.463521349493205</v>
      </c>
      <c r="AA747" s="17">
        <v>0.47678998809408601</v>
      </c>
      <c r="AB747" s="17">
        <v>0.482219428996222</v>
      </c>
      <c r="AC747" s="17">
        <v>0.51426585247864398</v>
      </c>
      <c r="AD747" s="17">
        <v>0.34243794606357902</v>
      </c>
      <c r="AE747" s="17"/>
      <c r="AF747" s="17">
        <v>0.41986256812387202</v>
      </c>
      <c r="AG747" s="17">
        <v>0.45294611392687001</v>
      </c>
      <c r="AH747" s="17">
        <v>0.40631914264494101</v>
      </c>
      <c r="AI747" s="17"/>
      <c r="AJ747" s="17">
        <v>0.42812757098488402</v>
      </c>
      <c r="AK747" s="17">
        <v>0.470111953960061</v>
      </c>
      <c r="AL747" s="17">
        <v>0.40802493271580098</v>
      </c>
      <c r="AM747" s="17">
        <v>0.33082159824477098</v>
      </c>
      <c r="AN747" s="17">
        <v>0.43060588763718999</v>
      </c>
      <c r="AO747" s="17"/>
      <c r="AP747" s="17">
        <v>0.44080122234062902</v>
      </c>
      <c r="AQ747" s="17">
        <v>0.48719220301338101</v>
      </c>
      <c r="AR747" s="17">
        <v>0.46643668788556097</v>
      </c>
      <c r="AS747" s="17">
        <v>0.41776109317528998</v>
      </c>
      <c r="AT747" s="17">
        <v>0.29817241243243098</v>
      </c>
      <c r="AU747" s="17"/>
      <c r="AV747" s="17">
        <v>0.41773975723889201</v>
      </c>
      <c r="AW747" s="17">
        <v>0.477940810673528</v>
      </c>
      <c r="AX747" s="17">
        <v>0.43675076003824198</v>
      </c>
      <c r="AY747" s="17">
        <v>0.45794574258091603</v>
      </c>
      <c r="AZ747" s="17">
        <v>0.33167023746355001</v>
      </c>
    </row>
    <row r="748" spans="2:52">
      <c r="B748" t="s">
        <v>212</v>
      </c>
      <c r="C748" s="17">
        <v>0.23484216653302201</v>
      </c>
      <c r="D748" s="17">
        <v>0.23707762459936399</v>
      </c>
      <c r="E748" s="17">
        <v>0.23445440920876501</v>
      </c>
      <c r="F748" s="17"/>
      <c r="G748" s="17">
        <v>0.21507743352019801</v>
      </c>
      <c r="H748" s="17">
        <v>0.18661550413564401</v>
      </c>
      <c r="I748" s="17">
        <v>0.219275420721803</v>
      </c>
      <c r="J748" s="17">
        <v>0.24090043083600601</v>
      </c>
      <c r="K748" s="17">
        <v>0.24274134796914401</v>
      </c>
      <c r="L748" s="17">
        <v>0.28444109815013802</v>
      </c>
      <c r="M748" s="17"/>
      <c r="N748" s="17">
        <v>0.20736515455323201</v>
      </c>
      <c r="O748" s="17">
        <v>0.24121644405062001</v>
      </c>
      <c r="P748" s="17">
        <v>0.26559626449558699</v>
      </c>
      <c r="Q748" s="17">
        <v>0.23425444793876199</v>
      </c>
      <c r="R748" s="17"/>
      <c r="S748" s="17">
        <v>0.19464414248808901</v>
      </c>
      <c r="T748" s="17">
        <v>0.24801796121696201</v>
      </c>
      <c r="U748" s="17">
        <v>0.21076364660678701</v>
      </c>
      <c r="V748" s="17">
        <v>0.28895306631072698</v>
      </c>
      <c r="W748" s="17">
        <v>0.30571937306059699</v>
      </c>
      <c r="X748" s="17">
        <v>0.22750400901936199</v>
      </c>
      <c r="Y748" s="17">
        <v>0.30330763802039301</v>
      </c>
      <c r="Z748" s="17">
        <v>0.26418443474648101</v>
      </c>
      <c r="AA748" s="17">
        <v>0.22627594318904701</v>
      </c>
      <c r="AB748" s="17">
        <v>0.213266155624183</v>
      </c>
      <c r="AC748" s="17">
        <v>0.15413199136703901</v>
      </c>
      <c r="AD748" s="17">
        <v>9.2928311855235701E-2</v>
      </c>
      <c r="AE748" s="17"/>
      <c r="AF748" s="17">
        <v>0.266707357704562</v>
      </c>
      <c r="AG748" s="17">
        <v>0.223605633214323</v>
      </c>
      <c r="AH748" s="17">
        <v>0.22639599850287201</v>
      </c>
      <c r="AI748" s="17"/>
      <c r="AJ748" s="17">
        <v>0.26088673490030501</v>
      </c>
      <c r="AK748" s="17">
        <v>0.221620038730413</v>
      </c>
      <c r="AL748" s="17">
        <v>0.246335693190741</v>
      </c>
      <c r="AM748" s="17">
        <v>0.40150816502407499</v>
      </c>
      <c r="AN748" s="17">
        <v>0.207744273039938</v>
      </c>
      <c r="AO748" s="17"/>
      <c r="AP748" s="17">
        <v>0.23139712681709801</v>
      </c>
      <c r="AQ748" s="17">
        <v>0.21214737850072701</v>
      </c>
      <c r="AR748" s="17">
        <v>0.191249356015604</v>
      </c>
      <c r="AS748" s="17">
        <v>0.31118992853108901</v>
      </c>
      <c r="AT748" s="17">
        <v>0.28066250827435801</v>
      </c>
      <c r="AU748" s="17"/>
      <c r="AV748" s="17">
        <v>0.23335473203587201</v>
      </c>
      <c r="AW748" s="17">
        <v>0.21637987460613101</v>
      </c>
      <c r="AX748" s="17">
        <v>0.228842409973951</v>
      </c>
      <c r="AY748" s="17">
        <v>0.202323451119235</v>
      </c>
      <c r="AZ748" s="17">
        <v>0.375931625597486</v>
      </c>
    </row>
    <row r="749" spans="2:52">
      <c r="B749" t="s">
        <v>213</v>
      </c>
      <c r="C749" s="17">
        <v>9.0552585961232196E-2</v>
      </c>
      <c r="D749" s="17">
        <v>8.7369665507706099E-2</v>
      </c>
      <c r="E749" s="17">
        <v>9.41980280035533E-2</v>
      </c>
      <c r="F749" s="17"/>
      <c r="G749" s="17">
        <v>0.102105673662735</v>
      </c>
      <c r="H749" s="17">
        <v>4.9072233340655698E-2</v>
      </c>
      <c r="I749" s="17">
        <v>7.4300505631994501E-2</v>
      </c>
      <c r="J749" s="17">
        <v>6.9273893848788001E-2</v>
      </c>
      <c r="K749" s="17">
        <v>9.6656904158007803E-2</v>
      </c>
      <c r="L749" s="17">
        <v>0.14137429141039301</v>
      </c>
      <c r="M749" s="17"/>
      <c r="N749" s="17">
        <v>0.12951855646075899</v>
      </c>
      <c r="O749" s="17">
        <v>7.5231160177168299E-2</v>
      </c>
      <c r="P749" s="17">
        <v>8.3087157518435498E-2</v>
      </c>
      <c r="Q749" s="17">
        <v>6.7419066431039898E-2</v>
      </c>
      <c r="R749" s="17"/>
      <c r="S749" s="17">
        <v>8.4421697344675597E-2</v>
      </c>
      <c r="T749" s="17">
        <v>0.101189100892349</v>
      </c>
      <c r="U749" s="17">
        <v>0.124684021755589</v>
      </c>
      <c r="V749" s="17">
        <v>5.0693063504220398E-2</v>
      </c>
      <c r="W749" s="17">
        <v>0.165159793121331</v>
      </c>
      <c r="X749" s="17">
        <v>0.11305220787966599</v>
      </c>
      <c r="Y749" s="17">
        <v>6.6729755793904097E-2</v>
      </c>
      <c r="Z749" s="17">
        <v>8.0641304658288698E-2</v>
      </c>
      <c r="AA749" s="17">
        <v>4.9967563171719E-2</v>
      </c>
      <c r="AB749" s="17">
        <v>5.11084949543507E-2</v>
      </c>
      <c r="AC749" s="17">
        <v>0.12853226774966101</v>
      </c>
      <c r="AD749" s="17">
        <v>0.17958298847083101</v>
      </c>
      <c r="AE749" s="17"/>
      <c r="AF749" s="17">
        <v>0.105535203118963</v>
      </c>
      <c r="AG749" s="17">
        <v>8.5741309507930796E-2</v>
      </c>
      <c r="AH749" s="17">
        <v>7.6865204715070495E-2</v>
      </c>
      <c r="AI749" s="17"/>
      <c r="AJ749" s="17">
        <v>0.125514381616709</v>
      </c>
      <c r="AK749" s="17">
        <v>6.9490935800923997E-2</v>
      </c>
      <c r="AL749" s="17">
        <v>8.8070728160133199E-2</v>
      </c>
      <c r="AM749" s="17">
        <v>0.15979085811552701</v>
      </c>
      <c r="AN749" s="17">
        <v>7.8157089027556803E-2</v>
      </c>
      <c r="AO749" s="17"/>
      <c r="AP749" s="17">
        <v>0.134761244383554</v>
      </c>
      <c r="AQ749" s="17">
        <v>6.8710941011355206E-2</v>
      </c>
      <c r="AR749" s="17">
        <v>8.4710417301003801E-2</v>
      </c>
      <c r="AS749" s="17">
        <v>0.112940426450493</v>
      </c>
      <c r="AT749" s="17">
        <v>0.109448431711969</v>
      </c>
      <c r="AU749" s="17"/>
      <c r="AV749" s="17">
        <v>7.9062218623651204E-2</v>
      </c>
      <c r="AW749" s="17">
        <v>0.113664330416184</v>
      </c>
      <c r="AX749" s="17">
        <v>8.5694951747736905E-2</v>
      </c>
      <c r="AY749" s="17">
        <v>8.4458393685783603E-2</v>
      </c>
      <c r="AZ749" s="17">
        <v>0.112336028596852</v>
      </c>
    </row>
    <row r="750" spans="2:52">
      <c r="B750" t="s">
        <v>214</v>
      </c>
      <c r="C750" s="17">
        <v>1.5768005807950201E-2</v>
      </c>
      <c r="D750" s="17">
        <v>1.2516630454700301E-2</v>
      </c>
      <c r="E750" s="17">
        <v>1.8933266083879401E-2</v>
      </c>
      <c r="F750" s="17"/>
      <c r="G750" s="17">
        <v>8.7844886748440001E-3</v>
      </c>
      <c r="H750" s="17">
        <v>1.2530301562910099E-2</v>
      </c>
      <c r="I750" s="17">
        <v>1.7041567892450399E-2</v>
      </c>
      <c r="J750" s="17">
        <v>3.39022163899814E-2</v>
      </c>
      <c r="K750" s="17">
        <v>1.50332379300884E-2</v>
      </c>
      <c r="L750" s="17">
        <v>6.2892482354473204E-3</v>
      </c>
      <c r="M750" s="17"/>
      <c r="N750" s="17">
        <v>1.12998889682129E-2</v>
      </c>
      <c r="O750" s="17">
        <v>1.27850861736364E-2</v>
      </c>
      <c r="P750" s="17">
        <v>1.6424519954111299E-2</v>
      </c>
      <c r="Q750" s="17">
        <v>2.0884834957006899E-2</v>
      </c>
      <c r="R750" s="17"/>
      <c r="S750" s="17">
        <v>1.5188712318829701E-2</v>
      </c>
      <c r="T750" s="17">
        <v>5.2561812925693598E-3</v>
      </c>
      <c r="U750" s="17">
        <v>2.1060440237723198E-2</v>
      </c>
      <c r="V750" s="17">
        <v>7.5897492576762196E-3</v>
      </c>
      <c r="W750" s="17">
        <v>0</v>
      </c>
      <c r="X750" s="17">
        <v>2.2874626237463301E-2</v>
      </c>
      <c r="Y750" s="17">
        <v>2.1124802157257299E-2</v>
      </c>
      <c r="Z750" s="17">
        <v>1.61631967769271E-2</v>
      </c>
      <c r="AA750" s="17">
        <v>2.59498407292728E-2</v>
      </c>
      <c r="AB750" s="17">
        <v>2.2179381370166201E-2</v>
      </c>
      <c r="AC750" s="17">
        <v>0</v>
      </c>
      <c r="AD750" s="17">
        <v>2.76394272510848E-2</v>
      </c>
      <c r="AE750" s="17"/>
      <c r="AF750" s="17">
        <v>2.47542326228101E-2</v>
      </c>
      <c r="AG750" s="17">
        <v>1.03860373125242E-2</v>
      </c>
      <c r="AH750" s="17">
        <v>1.3772479777912501E-2</v>
      </c>
      <c r="AI750" s="17"/>
      <c r="AJ750" s="17">
        <v>2.7597208022360601E-2</v>
      </c>
      <c r="AK750" s="17">
        <v>1.2722958101330799E-2</v>
      </c>
      <c r="AL750" s="17">
        <v>1.29084578152846E-2</v>
      </c>
      <c r="AM750" s="17">
        <v>0</v>
      </c>
      <c r="AN750" s="17">
        <v>6.05857153939397E-3</v>
      </c>
      <c r="AO750" s="17"/>
      <c r="AP750" s="17">
        <v>2.5260151373199501E-2</v>
      </c>
      <c r="AQ750" s="17">
        <v>7.7860429989248404E-3</v>
      </c>
      <c r="AR750" s="17">
        <v>1.31025752943608E-2</v>
      </c>
      <c r="AS750" s="17">
        <v>2.63380189199416E-2</v>
      </c>
      <c r="AT750" s="17">
        <v>2.91960273343045E-2</v>
      </c>
      <c r="AU750" s="17"/>
      <c r="AV750" s="17">
        <v>2.5748837242962501E-2</v>
      </c>
      <c r="AW750" s="17">
        <v>1.8389010945816402E-2</v>
      </c>
      <c r="AX750" s="17">
        <v>1.45414721285381E-2</v>
      </c>
      <c r="AY750" s="17">
        <v>0</v>
      </c>
      <c r="AZ750" s="17">
        <v>0</v>
      </c>
    </row>
    <row r="751" spans="2:52">
      <c r="B751" t="s">
        <v>107</v>
      </c>
      <c r="C751" s="17">
        <v>8.4399286448247998E-2</v>
      </c>
      <c r="D751" s="17">
        <v>6.9957833506587103E-2</v>
      </c>
      <c r="E751" s="17">
        <v>9.8562807711033804E-2</v>
      </c>
      <c r="F751" s="17"/>
      <c r="G751" s="17">
        <v>4.3549600143655998E-2</v>
      </c>
      <c r="H751" s="17">
        <v>8.2867491448212094E-2</v>
      </c>
      <c r="I751" s="17">
        <v>7.7644129452206806E-2</v>
      </c>
      <c r="J751" s="17">
        <v>0.12902528709192501</v>
      </c>
      <c r="K751" s="17">
        <v>7.1144440619641203E-2</v>
      </c>
      <c r="L751" s="17">
        <v>8.5622615484843595E-2</v>
      </c>
      <c r="M751" s="17"/>
      <c r="N751" s="17">
        <v>6.8195769514064197E-2</v>
      </c>
      <c r="O751" s="17">
        <v>7.8190200328739898E-2</v>
      </c>
      <c r="P751" s="17">
        <v>7.2063043947923594E-2</v>
      </c>
      <c r="Q751" s="17">
        <v>0.122593290940869</v>
      </c>
      <c r="R751" s="17"/>
      <c r="S751" s="17">
        <v>6.0544129032321203E-2</v>
      </c>
      <c r="T751" s="17">
        <v>9.5079579733366504E-2</v>
      </c>
      <c r="U751" s="17">
        <v>7.7214217223653694E-2</v>
      </c>
      <c r="V751" s="17">
        <v>0.10082998368877299</v>
      </c>
      <c r="W751" s="17">
        <v>8.2128938409432195E-2</v>
      </c>
      <c r="X751" s="17">
        <v>0.10991995457578101</v>
      </c>
      <c r="Y751" s="17">
        <v>0.101177832021074</v>
      </c>
      <c r="Z751" s="17">
        <v>6.4796535823771706E-2</v>
      </c>
      <c r="AA751" s="17">
        <v>7.8268035457855101E-2</v>
      </c>
      <c r="AB751" s="17">
        <v>4.96268074326634E-2</v>
      </c>
      <c r="AC751" s="17">
        <v>0.116647714264849</v>
      </c>
      <c r="AD751" s="17">
        <v>9.4145941336329905E-2</v>
      </c>
      <c r="AE751" s="17"/>
      <c r="AF751" s="17">
        <v>7.3995144761410905E-2</v>
      </c>
      <c r="AG751" s="17">
        <v>6.94733647156381E-2</v>
      </c>
      <c r="AH751" s="17">
        <v>0.15669857255466399</v>
      </c>
      <c r="AI751" s="17"/>
      <c r="AJ751" s="17">
        <v>6.1741754809375597E-2</v>
      </c>
      <c r="AK751" s="17">
        <v>4.9323935330770202E-2</v>
      </c>
      <c r="AL751" s="17">
        <v>9.5439056512942502E-2</v>
      </c>
      <c r="AM751" s="17">
        <v>7.1312862079460901E-2</v>
      </c>
      <c r="AN751" s="17">
        <v>0.170273638292744</v>
      </c>
      <c r="AO751" s="17"/>
      <c r="AP751" s="17">
        <v>5.55357031899332E-2</v>
      </c>
      <c r="AQ751" s="17">
        <v>4.6063422181929797E-2</v>
      </c>
      <c r="AR751" s="17">
        <v>8.5963723446679394E-2</v>
      </c>
      <c r="AS751" s="17">
        <v>7.9677519440252101E-2</v>
      </c>
      <c r="AT751" s="17">
        <v>0.191334008863804</v>
      </c>
      <c r="AU751" s="17"/>
      <c r="AV751" s="17">
        <v>0.114519596894385</v>
      </c>
      <c r="AW751" s="17">
        <v>6.5201352904762797E-2</v>
      </c>
      <c r="AX751" s="17">
        <v>7.9378299994400006E-2</v>
      </c>
      <c r="AY751" s="17">
        <v>7.2679012800435094E-2</v>
      </c>
      <c r="AZ751" s="17">
        <v>0</v>
      </c>
    </row>
    <row r="752" spans="2:52">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2:52">
      <c r="B753" s="6" t="s">
        <v>223</v>
      </c>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2:52">
      <c r="B754" s="24" t="s">
        <v>16</v>
      </c>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2:52">
      <c r="B755" t="s">
        <v>210</v>
      </c>
      <c r="C755" s="17">
        <v>0.16256629595406499</v>
      </c>
      <c r="D755" s="17">
        <v>0.164717296448912</v>
      </c>
      <c r="E755" s="17">
        <v>0.15711029659782599</v>
      </c>
      <c r="F755" s="17"/>
      <c r="G755" s="17">
        <v>0.22574221727444599</v>
      </c>
      <c r="H755" s="17">
        <v>0.20930312102788701</v>
      </c>
      <c r="I755" s="17">
        <v>0.22737786841993701</v>
      </c>
      <c r="J755" s="17">
        <v>0.103266648634109</v>
      </c>
      <c r="K755" s="17">
        <v>0.122727259828094</v>
      </c>
      <c r="L755" s="17">
        <v>0.11604496211108201</v>
      </c>
      <c r="M755" s="17"/>
      <c r="N755" s="17">
        <v>0.15230986879207001</v>
      </c>
      <c r="O755" s="17">
        <v>0.16089691489434901</v>
      </c>
      <c r="P755" s="17">
        <v>0.17437178652377899</v>
      </c>
      <c r="Q755" s="17">
        <v>0.166181729802268</v>
      </c>
      <c r="R755" s="17"/>
      <c r="S755" s="17">
        <v>0.20649703108036199</v>
      </c>
      <c r="T755" s="17">
        <v>0.1165709940948</v>
      </c>
      <c r="U755" s="17">
        <v>0.117028545407882</v>
      </c>
      <c r="V755" s="17">
        <v>0.134154913272687</v>
      </c>
      <c r="W755" s="17">
        <v>0.13178825015944701</v>
      </c>
      <c r="X755" s="17">
        <v>0.17594285302591101</v>
      </c>
      <c r="Y755" s="17">
        <v>0.13790526061897199</v>
      </c>
      <c r="Z755" s="17">
        <v>0.16129639868460399</v>
      </c>
      <c r="AA755" s="17">
        <v>0.17181061873245199</v>
      </c>
      <c r="AB755" s="17">
        <v>0.23675423987049901</v>
      </c>
      <c r="AC755" s="17">
        <v>0.14381427821484899</v>
      </c>
      <c r="AD755" s="17">
        <v>0.224948530437385</v>
      </c>
      <c r="AE755" s="17"/>
      <c r="AF755" s="17">
        <v>0.101893250210855</v>
      </c>
      <c r="AG755" s="17">
        <v>0.213654646926241</v>
      </c>
      <c r="AH755" s="17">
        <v>0.166180388996196</v>
      </c>
      <c r="AI755" s="17"/>
      <c r="AJ755" s="17">
        <v>9.8607543880841406E-2</v>
      </c>
      <c r="AK755" s="17">
        <v>0.232007080353372</v>
      </c>
      <c r="AL755" s="17">
        <v>0.156028797392368</v>
      </c>
      <c r="AM755" s="17">
        <v>3.6566516536166202E-2</v>
      </c>
      <c r="AN755" s="17">
        <v>0.149946726896421</v>
      </c>
      <c r="AO755" s="17"/>
      <c r="AP755" s="17">
        <v>0.116457926988044</v>
      </c>
      <c r="AQ755" s="17">
        <v>0.232666104586156</v>
      </c>
      <c r="AR755" s="17">
        <v>0.1611046549738</v>
      </c>
      <c r="AS755" s="17">
        <v>7.5443926599190206E-2</v>
      </c>
      <c r="AT755" s="17">
        <v>9.9493426775549301E-2</v>
      </c>
      <c r="AU755" s="17"/>
      <c r="AV755" s="17">
        <v>0.130910153065524</v>
      </c>
      <c r="AW755" s="17">
        <v>0.11290532769073</v>
      </c>
      <c r="AX755" s="17">
        <v>0.189157895668705</v>
      </c>
      <c r="AY755" s="17">
        <v>0.22009061826967199</v>
      </c>
      <c r="AZ755" s="17">
        <v>0.249260004199509</v>
      </c>
    </row>
    <row r="756" spans="2:52">
      <c r="B756" t="s">
        <v>211</v>
      </c>
      <c r="C756" s="17">
        <v>0.436675157624765</v>
      </c>
      <c r="D756" s="17">
        <v>0.449827645690766</v>
      </c>
      <c r="E756" s="17">
        <v>0.42612584676452803</v>
      </c>
      <c r="F756" s="17"/>
      <c r="G756" s="17">
        <v>0.43714359934677599</v>
      </c>
      <c r="H756" s="17">
        <v>0.41132897380196998</v>
      </c>
      <c r="I756" s="17">
        <v>0.39519207109357701</v>
      </c>
      <c r="J756" s="17">
        <v>0.43730605181931198</v>
      </c>
      <c r="K756" s="17">
        <v>0.51464455938046605</v>
      </c>
      <c r="L756" s="17">
        <v>0.43666668084548599</v>
      </c>
      <c r="M756" s="17"/>
      <c r="N756" s="17">
        <v>0.46934845136378101</v>
      </c>
      <c r="O756" s="17">
        <v>0.43253034601189799</v>
      </c>
      <c r="P756" s="17">
        <v>0.39668588602656002</v>
      </c>
      <c r="Q756" s="17">
        <v>0.43907175348758098</v>
      </c>
      <c r="R756" s="17"/>
      <c r="S756" s="17">
        <v>0.45175724830442199</v>
      </c>
      <c r="T756" s="17">
        <v>0.46758610117919902</v>
      </c>
      <c r="U756" s="17">
        <v>0.51038866951323503</v>
      </c>
      <c r="V756" s="17">
        <v>0.455758304672232</v>
      </c>
      <c r="W756" s="17">
        <v>0.43730178222595101</v>
      </c>
      <c r="X756" s="17">
        <v>0.412422010782657</v>
      </c>
      <c r="Y756" s="17">
        <v>0.37396694622633397</v>
      </c>
      <c r="Z756" s="17">
        <v>0.452596039776336</v>
      </c>
      <c r="AA756" s="17">
        <v>0.44522261317503098</v>
      </c>
      <c r="AB756" s="17">
        <v>0.35591639677100101</v>
      </c>
      <c r="AC756" s="17">
        <v>0.47850130100835198</v>
      </c>
      <c r="AD756" s="17">
        <v>0.41273653958665502</v>
      </c>
      <c r="AE756" s="17"/>
      <c r="AF756" s="17">
        <v>0.42587824111851402</v>
      </c>
      <c r="AG756" s="17">
        <v>0.45110288756976202</v>
      </c>
      <c r="AH756" s="17">
        <v>0.40479985019599801</v>
      </c>
      <c r="AI756" s="17"/>
      <c r="AJ756" s="17">
        <v>0.44505423169123598</v>
      </c>
      <c r="AK756" s="17">
        <v>0.46271568120698597</v>
      </c>
      <c r="AL756" s="17">
        <v>0.43699093182532101</v>
      </c>
      <c r="AM756" s="17">
        <v>0.39228928866691798</v>
      </c>
      <c r="AN756" s="17">
        <v>0.37955295930404698</v>
      </c>
      <c r="AO756" s="17"/>
      <c r="AP756" s="17">
        <v>0.42685773689081802</v>
      </c>
      <c r="AQ756" s="17">
        <v>0.47140861022117098</v>
      </c>
      <c r="AR756" s="17">
        <v>0.45491297708586698</v>
      </c>
      <c r="AS756" s="17">
        <v>0.412903111560184</v>
      </c>
      <c r="AT756" s="17">
        <v>0.368306181624311</v>
      </c>
      <c r="AU756" s="17"/>
      <c r="AV756" s="17">
        <v>0.42606965481154102</v>
      </c>
      <c r="AW756" s="17">
        <v>0.480652360473035</v>
      </c>
      <c r="AX756" s="17">
        <v>0.42903867122313399</v>
      </c>
      <c r="AY756" s="17">
        <v>0.47237915148357901</v>
      </c>
      <c r="AZ756" s="17">
        <v>0.46855806513634901</v>
      </c>
    </row>
    <row r="757" spans="2:52">
      <c r="B757" t="s">
        <v>212</v>
      </c>
      <c r="C757" s="17">
        <v>0.23384191462689999</v>
      </c>
      <c r="D757" s="17">
        <v>0.235067287886807</v>
      </c>
      <c r="E757" s="17">
        <v>0.234394547954733</v>
      </c>
      <c r="F757" s="17"/>
      <c r="G757" s="17">
        <v>0.18702323833412701</v>
      </c>
      <c r="H757" s="17">
        <v>0.222697495271753</v>
      </c>
      <c r="I757" s="17">
        <v>0.194014006247094</v>
      </c>
      <c r="J757" s="17">
        <v>0.27797256449259999</v>
      </c>
      <c r="K757" s="17">
        <v>0.22485396978271299</v>
      </c>
      <c r="L757" s="17">
        <v>0.26909562812267201</v>
      </c>
      <c r="M757" s="17"/>
      <c r="N757" s="17">
        <v>0.204435776630011</v>
      </c>
      <c r="O757" s="17">
        <v>0.24199048459260999</v>
      </c>
      <c r="P757" s="17">
        <v>0.27450753413814999</v>
      </c>
      <c r="Q757" s="17">
        <v>0.22786327857421301</v>
      </c>
      <c r="R757" s="17"/>
      <c r="S757" s="17">
        <v>0.20692809715772301</v>
      </c>
      <c r="T757" s="17">
        <v>0.222334657213763</v>
      </c>
      <c r="U757" s="17">
        <v>0.19892829050074901</v>
      </c>
      <c r="V757" s="17">
        <v>0.25883072458227901</v>
      </c>
      <c r="W757" s="17">
        <v>0.265215801465922</v>
      </c>
      <c r="X757" s="17">
        <v>0.227710416670902</v>
      </c>
      <c r="Y757" s="17">
        <v>0.26699300471542498</v>
      </c>
      <c r="Z757" s="17">
        <v>0.25556805585488401</v>
      </c>
      <c r="AA757" s="17">
        <v>0.236774898357514</v>
      </c>
      <c r="AB757" s="17">
        <v>0.24054884244548899</v>
      </c>
      <c r="AC757" s="17">
        <v>0.25432589408860701</v>
      </c>
      <c r="AD757" s="17">
        <v>0.17484432756063301</v>
      </c>
      <c r="AE757" s="17"/>
      <c r="AF757" s="17">
        <v>0.28650617949247398</v>
      </c>
      <c r="AG757" s="17">
        <v>0.20061494482504699</v>
      </c>
      <c r="AH757" s="17">
        <v>0.21813279590408999</v>
      </c>
      <c r="AI757" s="17"/>
      <c r="AJ757" s="17">
        <v>0.267851349297694</v>
      </c>
      <c r="AK757" s="17">
        <v>0.18175300776954401</v>
      </c>
      <c r="AL757" s="17">
        <v>0.27842570766464297</v>
      </c>
      <c r="AM757" s="17">
        <v>0.39045152890998502</v>
      </c>
      <c r="AN757" s="17">
        <v>0.235382657033708</v>
      </c>
      <c r="AO757" s="17"/>
      <c r="AP757" s="17">
        <v>0.27465136702725101</v>
      </c>
      <c r="AQ757" s="17">
        <v>0.18559181019329199</v>
      </c>
      <c r="AR757" s="17">
        <v>0.24818425799115601</v>
      </c>
      <c r="AS757" s="17">
        <v>0.279891806316449</v>
      </c>
      <c r="AT757" s="17">
        <v>0.27327847324186699</v>
      </c>
      <c r="AU757" s="17"/>
      <c r="AV757" s="17">
        <v>0.25250962847884501</v>
      </c>
      <c r="AW757" s="17">
        <v>0.232527400221508</v>
      </c>
      <c r="AX757" s="17">
        <v>0.229882723305283</v>
      </c>
      <c r="AY757" s="17">
        <v>0.18909380328469</v>
      </c>
      <c r="AZ757" s="17">
        <v>0.17325040858909299</v>
      </c>
    </row>
    <row r="758" spans="2:52">
      <c r="B758" t="s">
        <v>213</v>
      </c>
      <c r="C758" s="17">
        <v>6.5464899466829707E-2</v>
      </c>
      <c r="D758" s="17">
        <v>7.3597059621317004E-2</v>
      </c>
      <c r="E758" s="17">
        <v>5.7041812167446297E-2</v>
      </c>
      <c r="F758" s="17"/>
      <c r="G758" s="17">
        <v>6.7997282021077105E-2</v>
      </c>
      <c r="H758" s="17">
        <v>5.7813370238838202E-2</v>
      </c>
      <c r="I758" s="17">
        <v>8.9868642426213202E-2</v>
      </c>
      <c r="J758" s="17">
        <v>5.0280601559548298E-2</v>
      </c>
      <c r="K758" s="17">
        <v>4.6492640340630602E-2</v>
      </c>
      <c r="L758" s="17">
        <v>7.6011238703662803E-2</v>
      </c>
      <c r="M758" s="17"/>
      <c r="N758" s="17">
        <v>9.1998593776498494E-2</v>
      </c>
      <c r="O758" s="17">
        <v>6.1597138841218202E-2</v>
      </c>
      <c r="P758" s="17">
        <v>5.4802427486719797E-2</v>
      </c>
      <c r="Q758" s="17">
        <v>4.3651052090841899E-2</v>
      </c>
      <c r="R758" s="17"/>
      <c r="S758" s="17">
        <v>6.4728152177118706E-2</v>
      </c>
      <c r="T758" s="17">
        <v>7.0310103893132803E-2</v>
      </c>
      <c r="U758" s="17">
        <v>7.7135118462659497E-2</v>
      </c>
      <c r="V758" s="17">
        <v>4.2568713900542697E-2</v>
      </c>
      <c r="W758" s="17">
        <v>7.4179219615109995E-2</v>
      </c>
      <c r="X758" s="17">
        <v>3.73368756417672E-2</v>
      </c>
      <c r="Y758" s="17">
        <v>9.43392196376487E-2</v>
      </c>
      <c r="Z758" s="17">
        <v>7.6592814947500795E-2</v>
      </c>
      <c r="AA758" s="17">
        <v>4.7108969363287102E-2</v>
      </c>
      <c r="AB758" s="17">
        <v>9.8277205853554803E-2</v>
      </c>
      <c r="AC758" s="17">
        <v>4.8259091374354399E-2</v>
      </c>
      <c r="AD758" s="17">
        <v>3.81666646078073E-2</v>
      </c>
      <c r="AE758" s="17"/>
      <c r="AF758" s="17">
        <v>8.0254905603830806E-2</v>
      </c>
      <c r="AG758" s="17">
        <v>4.9989970361050601E-2</v>
      </c>
      <c r="AH758" s="17">
        <v>6.8013230218269202E-2</v>
      </c>
      <c r="AI758" s="17"/>
      <c r="AJ758" s="17">
        <v>9.0118529536241401E-2</v>
      </c>
      <c r="AK758" s="17">
        <v>4.2086220661801899E-2</v>
      </c>
      <c r="AL758" s="17">
        <v>4.1825475962250301E-2</v>
      </c>
      <c r="AM758" s="17">
        <v>0.10937980380746901</v>
      </c>
      <c r="AN758" s="17">
        <v>7.5465467497676297E-2</v>
      </c>
      <c r="AO758" s="17"/>
      <c r="AP758" s="17">
        <v>8.8906819644914106E-2</v>
      </c>
      <c r="AQ758" s="17">
        <v>4.8548534596351299E-2</v>
      </c>
      <c r="AR758" s="17">
        <v>4.33576539321835E-2</v>
      </c>
      <c r="AS758" s="17">
        <v>0.141911693655247</v>
      </c>
      <c r="AT758" s="17">
        <v>5.4278716231694897E-2</v>
      </c>
      <c r="AU758" s="17"/>
      <c r="AV758" s="17">
        <v>5.7636315611669098E-2</v>
      </c>
      <c r="AW758" s="17">
        <v>8.0149768924462406E-2</v>
      </c>
      <c r="AX758" s="17">
        <v>5.9966833928202297E-2</v>
      </c>
      <c r="AY758" s="17">
        <v>6.2977093399777903E-2</v>
      </c>
      <c r="AZ758" s="17">
        <v>5.27773565978681E-2</v>
      </c>
    </row>
    <row r="759" spans="2:52">
      <c r="B759" t="s">
        <v>214</v>
      </c>
      <c r="C759" s="17">
        <v>1.4380254362190901E-2</v>
      </c>
      <c r="D759" s="17">
        <v>8.0185305488604704E-3</v>
      </c>
      <c r="E759" s="17">
        <v>2.0453573797643902E-2</v>
      </c>
      <c r="F759" s="17"/>
      <c r="G759" s="17">
        <v>1.4890707621799899E-2</v>
      </c>
      <c r="H759" s="17">
        <v>2.07228743776861E-2</v>
      </c>
      <c r="I759" s="17">
        <v>7.6962711256504598E-3</v>
      </c>
      <c r="J759" s="17">
        <v>2.0244520871438298E-2</v>
      </c>
      <c r="K759" s="17">
        <v>1.87378628130692E-2</v>
      </c>
      <c r="L759" s="17">
        <v>6.6745973123769099E-3</v>
      </c>
      <c r="M759" s="17"/>
      <c r="N759" s="17">
        <v>1.49828474846955E-2</v>
      </c>
      <c r="O759" s="17">
        <v>1.0946067219542201E-2</v>
      </c>
      <c r="P759" s="17">
        <v>1.27451936345614E-2</v>
      </c>
      <c r="Q759" s="17">
        <v>1.6124430882350601E-2</v>
      </c>
      <c r="R759" s="17"/>
      <c r="S759" s="17">
        <v>3.6693640275167298E-3</v>
      </c>
      <c r="T759" s="17">
        <v>1.05879841120086E-2</v>
      </c>
      <c r="U759" s="17">
        <v>2.1060440237723198E-2</v>
      </c>
      <c r="V759" s="17">
        <v>0</v>
      </c>
      <c r="W759" s="17">
        <v>0</v>
      </c>
      <c r="X759" s="17">
        <v>3.00530147432219E-2</v>
      </c>
      <c r="Y759" s="17">
        <v>2.4264785951021699E-2</v>
      </c>
      <c r="Z759" s="17">
        <v>1.9800199295592701E-2</v>
      </c>
      <c r="AA759" s="17">
        <v>1.1808806621526899E-2</v>
      </c>
      <c r="AB759" s="17">
        <v>2.8189872846445401E-2</v>
      </c>
      <c r="AC759" s="17">
        <v>0</v>
      </c>
      <c r="AD759" s="17">
        <v>2.76394272510848E-2</v>
      </c>
      <c r="AE759" s="17"/>
      <c r="AF759" s="17">
        <v>2.0562674430004101E-2</v>
      </c>
      <c r="AG759" s="17">
        <v>1.22543504484904E-2</v>
      </c>
      <c r="AH759" s="17">
        <v>3.9889317569082698E-3</v>
      </c>
      <c r="AI759" s="17"/>
      <c r="AJ759" s="17">
        <v>2.57368037446647E-2</v>
      </c>
      <c r="AK759" s="17">
        <v>1.47148566436634E-2</v>
      </c>
      <c r="AL759" s="17">
        <v>0</v>
      </c>
      <c r="AM759" s="17">
        <v>0</v>
      </c>
      <c r="AN759" s="17">
        <v>0</v>
      </c>
      <c r="AO759" s="17"/>
      <c r="AP759" s="17">
        <v>2.9498327786324999E-2</v>
      </c>
      <c r="AQ759" s="17">
        <v>9.2757197216269491E-3</v>
      </c>
      <c r="AR759" s="17">
        <v>6.4402121771440701E-3</v>
      </c>
      <c r="AS759" s="17">
        <v>1.9734181833098E-2</v>
      </c>
      <c r="AT759" s="17">
        <v>1.3838200928447101E-2</v>
      </c>
      <c r="AU759" s="17"/>
      <c r="AV759" s="17">
        <v>1.0533160716363101E-2</v>
      </c>
      <c r="AW759" s="17">
        <v>2.5597506298018002E-2</v>
      </c>
      <c r="AX759" s="17">
        <v>1.49988003283548E-2</v>
      </c>
      <c r="AY759" s="17">
        <v>5.9086635523319603E-3</v>
      </c>
      <c r="AZ759" s="17">
        <v>0</v>
      </c>
    </row>
    <row r="760" spans="2:52">
      <c r="B760" t="s">
        <v>107</v>
      </c>
      <c r="C760" s="17">
        <v>8.7071477965250693E-2</v>
      </c>
      <c r="D760" s="17">
        <v>6.8772179803338093E-2</v>
      </c>
      <c r="E760" s="17">
        <v>0.104873922717822</v>
      </c>
      <c r="F760" s="17"/>
      <c r="G760" s="17">
        <v>6.7202955401774206E-2</v>
      </c>
      <c r="H760" s="17">
        <v>7.8134165281864898E-2</v>
      </c>
      <c r="I760" s="17">
        <v>8.5851140687527999E-2</v>
      </c>
      <c r="J760" s="17">
        <v>0.110929612622992</v>
      </c>
      <c r="K760" s="17">
        <v>7.2543707855026507E-2</v>
      </c>
      <c r="L760" s="17">
        <v>9.5506892904719004E-2</v>
      </c>
      <c r="M760" s="17"/>
      <c r="N760" s="17">
        <v>6.6924461952944797E-2</v>
      </c>
      <c r="O760" s="17">
        <v>9.2039048440381493E-2</v>
      </c>
      <c r="P760" s="17">
        <v>8.6887172190229803E-2</v>
      </c>
      <c r="Q760" s="17">
        <v>0.107107755162745</v>
      </c>
      <c r="R760" s="17"/>
      <c r="S760" s="17">
        <v>6.6420107252858407E-2</v>
      </c>
      <c r="T760" s="17">
        <v>0.112610159507097</v>
      </c>
      <c r="U760" s="17">
        <v>7.5458935877750696E-2</v>
      </c>
      <c r="V760" s="17">
        <v>0.108687343572259</v>
      </c>
      <c r="W760" s="17">
        <v>9.1514946533569397E-2</v>
      </c>
      <c r="X760" s="17">
        <v>0.116534829135542</v>
      </c>
      <c r="Y760" s="17">
        <v>0.10253078285059899</v>
      </c>
      <c r="Z760" s="17">
        <v>3.4146491441083497E-2</v>
      </c>
      <c r="AA760" s="17">
        <v>8.7274093750189602E-2</v>
      </c>
      <c r="AB760" s="17">
        <v>4.0313442213010198E-2</v>
      </c>
      <c r="AC760" s="17">
        <v>7.5099435313838295E-2</v>
      </c>
      <c r="AD760" s="17">
        <v>0.121664510556434</v>
      </c>
      <c r="AE760" s="17"/>
      <c r="AF760" s="17">
        <v>8.4904749144322597E-2</v>
      </c>
      <c r="AG760" s="17">
        <v>7.2383199869409207E-2</v>
      </c>
      <c r="AH760" s="17">
        <v>0.138884802928539</v>
      </c>
      <c r="AI760" s="17"/>
      <c r="AJ760" s="17">
        <v>7.26315418493228E-2</v>
      </c>
      <c r="AK760" s="17">
        <v>6.6723153364632207E-2</v>
      </c>
      <c r="AL760" s="17">
        <v>8.6729087155417203E-2</v>
      </c>
      <c r="AM760" s="17">
        <v>7.1312862079460901E-2</v>
      </c>
      <c r="AN760" s="17">
        <v>0.159652189268148</v>
      </c>
      <c r="AO760" s="17"/>
      <c r="AP760" s="17">
        <v>6.3627821662647799E-2</v>
      </c>
      <c r="AQ760" s="17">
        <v>5.2509220681401701E-2</v>
      </c>
      <c r="AR760" s="17">
        <v>8.6000243839850096E-2</v>
      </c>
      <c r="AS760" s="17">
        <v>7.0115280035831201E-2</v>
      </c>
      <c r="AT760" s="17">
        <v>0.19080500119813101</v>
      </c>
      <c r="AU760" s="17"/>
      <c r="AV760" s="17">
        <v>0.122341087316058</v>
      </c>
      <c r="AW760" s="17">
        <v>6.8167636392246697E-2</v>
      </c>
      <c r="AX760" s="17">
        <v>7.6955075546320806E-2</v>
      </c>
      <c r="AY760" s="17">
        <v>4.9550670009948901E-2</v>
      </c>
      <c r="AZ760" s="17">
        <v>5.6154165477180398E-2</v>
      </c>
    </row>
    <row r="761" spans="2:52">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2:52">
      <c r="B762" s="6" t="s">
        <v>224</v>
      </c>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2:52">
      <c r="B763" s="24" t="s">
        <v>16</v>
      </c>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2:52">
      <c r="B764" t="s">
        <v>210</v>
      </c>
      <c r="C764" s="17">
        <v>0.105174906736675</v>
      </c>
      <c r="D764" s="17">
        <v>0.12425685969132499</v>
      </c>
      <c r="E764" s="17">
        <v>8.5102500492641106E-2</v>
      </c>
      <c r="F764" s="17"/>
      <c r="G764" s="17">
        <v>0.17538560324430699</v>
      </c>
      <c r="H764" s="17">
        <v>0.12359071155033</v>
      </c>
      <c r="I764" s="17">
        <v>0.122394293051046</v>
      </c>
      <c r="J764" s="17">
        <v>6.9498638803591098E-2</v>
      </c>
      <c r="K764" s="17">
        <v>5.7049739789857598E-2</v>
      </c>
      <c r="L764" s="17">
        <v>7.6062946067365703E-2</v>
      </c>
      <c r="M764" s="17"/>
      <c r="N764" s="17">
        <v>0.13526920565088901</v>
      </c>
      <c r="O764" s="17">
        <v>9.5409838626141594E-2</v>
      </c>
      <c r="P764" s="17">
        <v>8.7707207367159895E-2</v>
      </c>
      <c r="Q764" s="17">
        <v>9.8621976269351597E-2</v>
      </c>
      <c r="R764" s="17"/>
      <c r="S764" s="17">
        <v>0.136937112296147</v>
      </c>
      <c r="T764" s="17">
        <v>8.5758848552177303E-2</v>
      </c>
      <c r="U764" s="17">
        <v>0.11424464746400601</v>
      </c>
      <c r="V764" s="17">
        <v>9.3855878907874002E-2</v>
      </c>
      <c r="W764" s="17">
        <v>8.3249430097519006E-2</v>
      </c>
      <c r="X764" s="17">
        <v>8.2090199772246297E-2</v>
      </c>
      <c r="Y764" s="17">
        <v>0.153829042241582</v>
      </c>
      <c r="Z764" s="17">
        <v>9.9084236086176503E-2</v>
      </c>
      <c r="AA764" s="17">
        <v>9.7757862282077196E-2</v>
      </c>
      <c r="AB764" s="17">
        <v>8.5858293213865594E-2</v>
      </c>
      <c r="AC764" s="17">
        <v>0.10398847342508299</v>
      </c>
      <c r="AD764" s="17">
        <v>0.14929448020530101</v>
      </c>
      <c r="AE764" s="17"/>
      <c r="AF764" s="17">
        <v>8.0285549461066599E-2</v>
      </c>
      <c r="AG764" s="17">
        <v>0.12457784044157499</v>
      </c>
      <c r="AH764" s="17">
        <v>8.9751281080464498E-2</v>
      </c>
      <c r="AI764" s="17"/>
      <c r="AJ764" s="17">
        <v>8.7488024355168503E-2</v>
      </c>
      <c r="AK764" s="17">
        <v>0.14783824497904099</v>
      </c>
      <c r="AL764" s="17">
        <v>0.15203533638807101</v>
      </c>
      <c r="AM764" s="17">
        <v>0.24105064111291399</v>
      </c>
      <c r="AN764" s="17">
        <v>5.5820215416697197E-2</v>
      </c>
      <c r="AO764" s="17"/>
      <c r="AP764" s="17">
        <v>9.1519311333679701E-2</v>
      </c>
      <c r="AQ764" s="17">
        <v>0.13966939948033599</v>
      </c>
      <c r="AR764" s="17">
        <v>0.15326318343095</v>
      </c>
      <c r="AS764" s="17">
        <v>6.0666200739496703E-2</v>
      </c>
      <c r="AT764" s="17">
        <v>6.4471313525013896E-2</v>
      </c>
      <c r="AU764" s="17"/>
      <c r="AV764" s="17">
        <v>8.6394221935935198E-2</v>
      </c>
      <c r="AW764" s="17">
        <v>9.2318809630392407E-2</v>
      </c>
      <c r="AX764" s="17">
        <v>0.131520909482093</v>
      </c>
      <c r="AY764" s="17">
        <v>0.13461647121626699</v>
      </c>
      <c r="AZ764" s="17">
        <v>0.23743026323452299</v>
      </c>
    </row>
    <row r="765" spans="2:52">
      <c r="B765" t="s">
        <v>211</v>
      </c>
      <c r="C765" s="17">
        <v>0.354767535904427</v>
      </c>
      <c r="D765" s="17">
        <v>0.34262056239621702</v>
      </c>
      <c r="E765" s="17">
        <v>0.36799207325989403</v>
      </c>
      <c r="F765" s="17"/>
      <c r="G765" s="17">
        <v>0.41012980674983202</v>
      </c>
      <c r="H765" s="17">
        <v>0.36800938792361698</v>
      </c>
      <c r="I765" s="17">
        <v>0.37728254316284199</v>
      </c>
      <c r="J765" s="17">
        <v>0.403813231534496</v>
      </c>
      <c r="K765" s="17">
        <v>0.34951580007636401</v>
      </c>
      <c r="L765" s="17">
        <v>0.24646483428593199</v>
      </c>
      <c r="M765" s="17"/>
      <c r="N765" s="17">
        <v>0.39047226422407699</v>
      </c>
      <c r="O765" s="17">
        <v>0.32567035495282998</v>
      </c>
      <c r="P765" s="17">
        <v>0.37991471562204598</v>
      </c>
      <c r="Q765" s="17">
        <v>0.32188800330205097</v>
      </c>
      <c r="R765" s="17"/>
      <c r="S765" s="17">
        <v>0.354884273617188</v>
      </c>
      <c r="T765" s="17">
        <v>0.37378122936939501</v>
      </c>
      <c r="U765" s="17">
        <v>0.36795575283770898</v>
      </c>
      <c r="V765" s="17">
        <v>0.34614620854624401</v>
      </c>
      <c r="W765" s="17">
        <v>0.28218690392497098</v>
      </c>
      <c r="X765" s="17">
        <v>0.351328077475623</v>
      </c>
      <c r="Y765" s="17">
        <v>0.31007354088165601</v>
      </c>
      <c r="Z765" s="17">
        <v>0.34318281585834398</v>
      </c>
      <c r="AA765" s="17">
        <v>0.32249396964951299</v>
      </c>
      <c r="AB765" s="17">
        <v>0.434097031408965</v>
      </c>
      <c r="AC765" s="17">
        <v>0.37119684275359499</v>
      </c>
      <c r="AD765" s="17">
        <v>0.423444995829869</v>
      </c>
      <c r="AE765" s="17"/>
      <c r="AF765" s="17">
        <v>0.29339251807844902</v>
      </c>
      <c r="AG765" s="17">
        <v>0.39001470097379598</v>
      </c>
      <c r="AH765" s="17">
        <v>0.35096738432604802</v>
      </c>
      <c r="AI765" s="17"/>
      <c r="AJ765" s="17">
        <v>0.28773172401137798</v>
      </c>
      <c r="AK765" s="17">
        <v>0.41898131491632601</v>
      </c>
      <c r="AL765" s="17">
        <v>0.37371098280356502</v>
      </c>
      <c r="AM765" s="17">
        <v>0.10282459331003301</v>
      </c>
      <c r="AN765" s="17">
        <v>0.29461977568087699</v>
      </c>
      <c r="AO765" s="17"/>
      <c r="AP765" s="17">
        <v>0.31982337588402499</v>
      </c>
      <c r="AQ765" s="17">
        <v>0.43524441053346502</v>
      </c>
      <c r="AR765" s="17">
        <v>0.39790014319218397</v>
      </c>
      <c r="AS765" s="17">
        <v>0.263933481168936</v>
      </c>
      <c r="AT765" s="17">
        <v>0.203269238849241</v>
      </c>
      <c r="AU765" s="17"/>
      <c r="AV765" s="17">
        <v>0.29789476658069802</v>
      </c>
      <c r="AW765" s="17">
        <v>0.38761013231089098</v>
      </c>
      <c r="AX765" s="17">
        <v>0.40620647578755997</v>
      </c>
      <c r="AY765" s="17">
        <v>0.39702136818427303</v>
      </c>
      <c r="AZ765" s="17">
        <v>0.30755581727843101</v>
      </c>
    </row>
    <row r="766" spans="2:52">
      <c r="B766" t="s">
        <v>212</v>
      </c>
      <c r="C766" s="17">
        <v>0.25867045805050898</v>
      </c>
      <c r="D766" s="17">
        <v>0.25272169492108199</v>
      </c>
      <c r="E766" s="17">
        <v>0.26658703287865199</v>
      </c>
      <c r="F766" s="17"/>
      <c r="G766" s="17">
        <v>0.249332191435543</v>
      </c>
      <c r="H766" s="17">
        <v>0.260373924872767</v>
      </c>
      <c r="I766" s="17">
        <v>0.243502555678211</v>
      </c>
      <c r="J766" s="17">
        <v>0.25278002114604498</v>
      </c>
      <c r="K766" s="17">
        <v>0.30524171307154702</v>
      </c>
      <c r="L766" s="17">
        <v>0.25560622710398501</v>
      </c>
      <c r="M766" s="17"/>
      <c r="N766" s="17">
        <v>0.211298898396755</v>
      </c>
      <c r="O766" s="17">
        <v>0.26552794574010302</v>
      </c>
      <c r="P766" s="17">
        <v>0.28684876524728897</v>
      </c>
      <c r="Q766" s="17">
        <v>0.27764193889988598</v>
      </c>
      <c r="R766" s="17"/>
      <c r="S766" s="17">
        <v>0.26761019868548602</v>
      </c>
      <c r="T766" s="17">
        <v>0.2343671513741</v>
      </c>
      <c r="U766" s="17">
        <v>0.273808193132276</v>
      </c>
      <c r="V766" s="17">
        <v>0.27717707472026298</v>
      </c>
      <c r="W766" s="17">
        <v>0.289533569193549</v>
      </c>
      <c r="X766" s="17">
        <v>0.21636621754866001</v>
      </c>
      <c r="Y766" s="17">
        <v>0.27441205781863198</v>
      </c>
      <c r="Z766" s="17">
        <v>0.25229092769120198</v>
      </c>
      <c r="AA766" s="17">
        <v>0.32260431766586101</v>
      </c>
      <c r="AB766" s="17">
        <v>0.24429205066947601</v>
      </c>
      <c r="AC766" s="17">
        <v>0.16552181643384301</v>
      </c>
      <c r="AD766" s="17">
        <v>0.16222445458253901</v>
      </c>
      <c r="AE766" s="17"/>
      <c r="AF766" s="17">
        <v>0.30469383544644302</v>
      </c>
      <c r="AG766" s="17">
        <v>0.20701188405172999</v>
      </c>
      <c r="AH766" s="17">
        <v>0.29744969731606502</v>
      </c>
      <c r="AI766" s="17"/>
      <c r="AJ766" s="17">
        <v>0.26385438906980302</v>
      </c>
      <c r="AK766" s="17">
        <v>0.21962883080471801</v>
      </c>
      <c r="AL766" s="17">
        <v>0.20054601000746</v>
      </c>
      <c r="AM766" s="17">
        <v>0.48652550246222098</v>
      </c>
      <c r="AN766" s="17">
        <v>0.32206830445215001</v>
      </c>
      <c r="AO766" s="17"/>
      <c r="AP766" s="17">
        <v>0.254235377601013</v>
      </c>
      <c r="AQ766" s="17">
        <v>0.22635125807526599</v>
      </c>
      <c r="AR766" s="17">
        <v>0.19574829969320601</v>
      </c>
      <c r="AS766" s="17">
        <v>0.3556442074906</v>
      </c>
      <c r="AT766" s="17">
        <v>0.29097674420277098</v>
      </c>
      <c r="AU766" s="17"/>
      <c r="AV766" s="17">
        <v>0.29377253842865902</v>
      </c>
      <c r="AW766" s="17">
        <v>0.25886818674769602</v>
      </c>
      <c r="AX766" s="17">
        <v>0.219232058258576</v>
      </c>
      <c r="AY766" s="17">
        <v>0.19760597459746099</v>
      </c>
      <c r="AZ766" s="17">
        <v>8.6045308879454996E-2</v>
      </c>
    </row>
    <row r="767" spans="2:52">
      <c r="B767" t="s">
        <v>213</v>
      </c>
      <c r="C767" s="17">
        <v>0.15270637317712599</v>
      </c>
      <c r="D767" s="17">
        <v>0.16833615160228299</v>
      </c>
      <c r="E767" s="17">
        <v>0.13508757833423399</v>
      </c>
      <c r="F767" s="17"/>
      <c r="G767" s="17">
        <v>7.5046976849039299E-2</v>
      </c>
      <c r="H767" s="17">
        <v>0.109765226241549</v>
      </c>
      <c r="I767" s="17">
        <v>0.14781034035076901</v>
      </c>
      <c r="J767" s="17">
        <v>0.12383594132473</v>
      </c>
      <c r="K767" s="17">
        <v>0.156882355433835</v>
      </c>
      <c r="L767" s="17">
        <v>0.27271774100247098</v>
      </c>
      <c r="M767" s="17"/>
      <c r="N767" s="17">
        <v>0.17722248021788201</v>
      </c>
      <c r="O767" s="17">
        <v>0.16624055347239999</v>
      </c>
      <c r="P767" s="17">
        <v>0.14818953410706001</v>
      </c>
      <c r="Q767" s="17">
        <v>0.114476287275945</v>
      </c>
      <c r="R767" s="17"/>
      <c r="S767" s="17">
        <v>0.119312094585884</v>
      </c>
      <c r="T767" s="17">
        <v>0.15058470254471801</v>
      </c>
      <c r="U767" s="17">
        <v>0.13097092900798199</v>
      </c>
      <c r="V767" s="17">
        <v>0.13127435828195699</v>
      </c>
      <c r="W767" s="17">
        <v>0.213583392916222</v>
      </c>
      <c r="X767" s="17">
        <v>0.18776089210226601</v>
      </c>
      <c r="Y767" s="17">
        <v>0.18392618240560499</v>
      </c>
      <c r="Z767" s="17">
        <v>0.25552054326012102</v>
      </c>
      <c r="AA767" s="17">
        <v>0.117298779706221</v>
      </c>
      <c r="AB767" s="17">
        <v>0.13898825816778501</v>
      </c>
      <c r="AC767" s="17">
        <v>0.145048950939517</v>
      </c>
      <c r="AD767" s="17">
        <v>0.202190953296005</v>
      </c>
      <c r="AE767" s="17"/>
      <c r="AF767" s="17">
        <v>0.180827470186773</v>
      </c>
      <c r="AG767" s="17">
        <v>0.17619061779715001</v>
      </c>
      <c r="AH767" s="17">
        <v>7.9328827893953693E-2</v>
      </c>
      <c r="AI767" s="17"/>
      <c r="AJ767" s="17">
        <v>0.23000924407368101</v>
      </c>
      <c r="AK767" s="17">
        <v>0.11876096237462599</v>
      </c>
      <c r="AL767" s="17">
        <v>0.16359208001078501</v>
      </c>
      <c r="AM767" s="17">
        <v>0.169599263114833</v>
      </c>
      <c r="AN767" s="17">
        <v>0.100697385812188</v>
      </c>
      <c r="AO767" s="17"/>
      <c r="AP767" s="17">
        <v>0.200316201258735</v>
      </c>
      <c r="AQ767" s="17">
        <v>0.120536622704839</v>
      </c>
      <c r="AR767" s="17">
        <v>0.15332189450317699</v>
      </c>
      <c r="AS767" s="17">
        <v>0.21394579193899399</v>
      </c>
      <c r="AT767" s="17">
        <v>0.154906964734293</v>
      </c>
      <c r="AU767" s="17"/>
      <c r="AV767" s="17">
        <v>0.14408393772285399</v>
      </c>
      <c r="AW767" s="17">
        <v>0.145298235582837</v>
      </c>
      <c r="AX767" s="17">
        <v>0.157921198997097</v>
      </c>
      <c r="AY767" s="17">
        <v>0.17497158947461999</v>
      </c>
      <c r="AZ767" s="17">
        <v>0.205042694369483</v>
      </c>
    </row>
    <row r="768" spans="2:52">
      <c r="B768" t="s">
        <v>214</v>
      </c>
      <c r="C768" s="17">
        <v>2.9679912553772898E-2</v>
      </c>
      <c r="D768" s="17">
        <v>4.2400106241824401E-2</v>
      </c>
      <c r="E768" s="17">
        <v>1.6836731946270399E-2</v>
      </c>
      <c r="F768" s="17"/>
      <c r="G768" s="17">
        <v>3.5085995455444698E-2</v>
      </c>
      <c r="H768" s="17">
        <v>1.8883672917632301E-2</v>
      </c>
      <c r="I768" s="17">
        <v>2.16412371916955E-2</v>
      </c>
      <c r="J768" s="17">
        <v>1.7391547385882101E-2</v>
      </c>
      <c r="K768" s="17">
        <v>1.9159574816002899E-2</v>
      </c>
      <c r="L768" s="17">
        <v>5.6404631728557697E-2</v>
      </c>
      <c r="M768" s="17"/>
      <c r="N768" s="17">
        <v>2.4144623554203899E-2</v>
      </c>
      <c r="O768" s="17">
        <v>2.9094567469974301E-2</v>
      </c>
      <c r="P768" s="17">
        <v>2.69346184227695E-2</v>
      </c>
      <c r="Q768" s="17">
        <v>3.9160765222967901E-2</v>
      </c>
      <c r="R768" s="17"/>
      <c r="S768" s="17">
        <v>4.0307465388110898E-2</v>
      </c>
      <c r="T768" s="17">
        <v>3.8365185436650497E-2</v>
      </c>
      <c r="U768" s="17">
        <v>2.9334953846112798E-2</v>
      </c>
      <c r="V768" s="17">
        <v>2.4456611273483801E-2</v>
      </c>
      <c r="W768" s="17">
        <v>5.1456267704991503E-2</v>
      </c>
      <c r="X768" s="17">
        <v>3.6129205288611903E-2</v>
      </c>
      <c r="Y768" s="17">
        <v>1.52506691211266E-2</v>
      </c>
      <c r="Z768" s="17">
        <v>0</v>
      </c>
      <c r="AA768" s="17">
        <v>3.2560695742810099E-2</v>
      </c>
      <c r="AB768" s="17">
        <v>0</v>
      </c>
      <c r="AC768" s="17">
        <v>3.5442783646123403E-2</v>
      </c>
      <c r="AD768" s="17">
        <v>2.8661344895957001E-2</v>
      </c>
      <c r="AE768" s="17"/>
      <c r="AF768" s="17">
        <v>5.2337946005669503E-2</v>
      </c>
      <c r="AG768" s="17">
        <v>1.7101536138085498E-2</v>
      </c>
      <c r="AH768" s="17">
        <v>2.4650434398008601E-2</v>
      </c>
      <c r="AI768" s="17"/>
      <c r="AJ768" s="17">
        <v>5.2958957842140601E-2</v>
      </c>
      <c r="AK768" s="17">
        <v>1.9228933944341602E-2</v>
      </c>
      <c r="AL768" s="17">
        <v>2.39871564856536E-2</v>
      </c>
      <c r="AM768" s="17">
        <v>0</v>
      </c>
      <c r="AN768" s="17">
        <v>1.6578163911542401E-2</v>
      </c>
      <c r="AO768" s="17"/>
      <c r="AP768" s="17">
        <v>5.0562718284830402E-2</v>
      </c>
      <c r="AQ768" s="17">
        <v>1.4491136511831201E-2</v>
      </c>
      <c r="AR768" s="17">
        <v>5.0841709405005001E-2</v>
      </c>
      <c r="AS768" s="17">
        <v>5.6584300259749497E-2</v>
      </c>
      <c r="AT768" s="17">
        <v>3.1752249972273203E-2</v>
      </c>
      <c r="AU768" s="17"/>
      <c r="AV768" s="17">
        <v>3.7740721338900003E-2</v>
      </c>
      <c r="AW768" s="17">
        <v>1.37315157079979E-2</v>
      </c>
      <c r="AX768" s="17">
        <v>2.5065198145085801E-2</v>
      </c>
      <c r="AY768" s="17">
        <v>2.2419661142719701E-2</v>
      </c>
      <c r="AZ768" s="17">
        <v>7.1283992786764894E-2</v>
      </c>
    </row>
    <row r="769" spans="2:52">
      <c r="B769" t="s">
        <v>107</v>
      </c>
      <c r="C769" s="17">
        <v>9.9000813577489799E-2</v>
      </c>
      <c r="D769" s="17">
        <v>6.96646251472679E-2</v>
      </c>
      <c r="E769" s="17">
        <v>0.12839408308830699</v>
      </c>
      <c r="F769" s="17"/>
      <c r="G769" s="17">
        <v>5.5019426265834101E-2</v>
      </c>
      <c r="H769" s="17">
        <v>0.11937707649410501</v>
      </c>
      <c r="I769" s="17">
        <v>8.7369030565436503E-2</v>
      </c>
      <c r="J769" s="17">
        <v>0.132680619805256</v>
      </c>
      <c r="K769" s="17">
        <v>0.112150816812393</v>
      </c>
      <c r="L769" s="17">
        <v>9.2743619811688605E-2</v>
      </c>
      <c r="M769" s="17"/>
      <c r="N769" s="17">
        <v>6.1592527956193903E-2</v>
      </c>
      <c r="O769" s="17">
        <v>0.11805673973855101</v>
      </c>
      <c r="P769" s="17">
        <v>7.0405159233674894E-2</v>
      </c>
      <c r="Q769" s="17">
        <v>0.14821102902979799</v>
      </c>
      <c r="R769" s="17"/>
      <c r="S769" s="17">
        <v>8.0948855427183497E-2</v>
      </c>
      <c r="T769" s="17">
        <v>0.117142882722959</v>
      </c>
      <c r="U769" s="17">
        <v>8.36855237119144E-2</v>
      </c>
      <c r="V769" s="17">
        <v>0.12708986827017801</v>
      </c>
      <c r="W769" s="17">
        <v>7.9990436162747203E-2</v>
      </c>
      <c r="X769" s="17">
        <v>0.12632540781259299</v>
      </c>
      <c r="Y769" s="17">
        <v>6.2508507531397903E-2</v>
      </c>
      <c r="Z769" s="17">
        <v>4.9921477104156703E-2</v>
      </c>
      <c r="AA769" s="17">
        <v>0.107284374953517</v>
      </c>
      <c r="AB769" s="17">
        <v>9.67643665399084E-2</v>
      </c>
      <c r="AC769" s="17">
        <v>0.17880113280184001</v>
      </c>
      <c r="AD769" s="17">
        <v>3.4183771190328498E-2</v>
      </c>
      <c r="AE769" s="17"/>
      <c r="AF769" s="17">
        <v>8.8462680821598694E-2</v>
      </c>
      <c r="AG769" s="17">
        <v>8.5103420597663501E-2</v>
      </c>
      <c r="AH769" s="17">
        <v>0.15785237498546001</v>
      </c>
      <c r="AI769" s="17"/>
      <c r="AJ769" s="17">
        <v>7.7957660647828803E-2</v>
      </c>
      <c r="AK769" s="17">
        <v>7.5561712980947299E-2</v>
      </c>
      <c r="AL769" s="17">
        <v>8.6128434304466303E-2</v>
      </c>
      <c r="AM769" s="17">
        <v>0</v>
      </c>
      <c r="AN769" s="17">
        <v>0.21021615472654501</v>
      </c>
      <c r="AO769" s="17"/>
      <c r="AP769" s="17">
        <v>8.3543015637717197E-2</v>
      </c>
      <c r="AQ769" s="17">
        <v>6.3707172694262695E-2</v>
      </c>
      <c r="AR769" s="17">
        <v>4.8924769775477703E-2</v>
      </c>
      <c r="AS769" s="17">
        <v>4.9226018402223598E-2</v>
      </c>
      <c r="AT769" s="17">
        <v>0.254623488716408</v>
      </c>
      <c r="AU769" s="17"/>
      <c r="AV769" s="17">
        <v>0.140113813992953</v>
      </c>
      <c r="AW769" s="17">
        <v>0.102173120020186</v>
      </c>
      <c r="AX769" s="17">
        <v>6.0054159329587797E-2</v>
      </c>
      <c r="AY769" s="17">
        <v>7.3364935384659297E-2</v>
      </c>
      <c r="AZ769" s="17">
        <v>9.26419234513427E-2</v>
      </c>
    </row>
    <row r="770" spans="2:52">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2:52">
      <c r="B771" s="6" t="s">
        <v>225</v>
      </c>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2:52">
      <c r="B772" s="24" t="s">
        <v>16</v>
      </c>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2:52">
      <c r="B773" t="s">
        <v>210</v>
      </c>
      <c r="C773" s="17">
        <v>0.123885794894472</v>
      </c>
      <c r="D773" s="17">
        <v>0.13647601709593099</v>
      </c>
      <c r="E773" s="17">
        <v>0.1118362527595</v>
      </c>
      <c r="F773" s="17"/>
      <c r="G773" s="17">
        <v>0.16277591306524899</v>
      </c>
      <c r="H773" s="17">
        <v>0.17462349184738599</v>
      </c>
      <c r="I773" s="17">
        <v>0.10741281957694999</v>
      </c>
      <c r="J773" s="17">
        <v>0.113562391546946</v>
      </c>
      <c r="K773" s="17">
        <v>0.122282140805845</v>
      </c>
      <c r="L773" s="17">
        <v>7.4955269869362101E-2</v>
      </c>
      <c r="M773" s="17"/>
      <c r="N773" s="17">
        <v>0.127846804496104</v>
      </c>
      <c r="O773" s="17">
        <v>0.119407548354711</v>
      </c>
      <c r="P773" s="17">
        <v>0.11222878479103</v>
      </c>
      <c r="Q773" s="17">
        <v>0.132919557628875</v>
      </c>
      <c r="R773" s="17"/>
      <c r="S773" s="17">
        <v>0.144947390932263</v>
      </c>
      <c r="T773" s="17">
        <v>0.123984480886894</v>
      </c>
      <c r="U773" s="17">
        <v>0.14688147624085099</v>
      </c>
      <c r="V773" s="17">
        <v>9.7045729888437904E-2</v>
      </c>
      <c r="W773" s="17">
        <v>6.75356729505249E-2</v>
      </c>
      <c r="X773" s="17">
        <v>0.127748889996807</v>
      </c>
      <c r="Y773" s="17">
        <v>0.15223810851599101</v>
      </c>
      <c r="Z773" s="17">
        <v>0.12826784709560499</v>
      </c>
      <c r="AA773" s="17">
        <v>0.11629571220359999</v>
      </c>
      <c r="AB773" s="17">
        <v>0.11900362598912401</v>
      </c>
      <c r="AC773" s="17">
        <v>0.112996612557571</v>
      </c>
      <c r="AD773" s="17">
        <v>0.17009037696370699</v>
      </c>
      <c r="AE773" s="17"/>
      <c r="AF773" s="17">
        <v>0.108658861906351</v>
      </c>
      <c r="AG773" s="17">
        <v>0.134324774562391</v>
      </c>
      <c r="AH773" s="17">
        <v>0.108494553473965</v>
      </c>
      <c r="AI773" s="17"/>
      <c r="AJ773" s="17">
        <v>0.100286265225059</v>
      </c>
      <c r="AK773" s="17">
        <v>0.17302281925645199</v>
      </c>
      <c r="AL773" s="17">
        <v>0.124051949321678</v>
      </c>
      <c r="AM773" s="17">
        <v>0.24105064111291399</v>
      </c>
      <c r="AN773" s="17">
        <v>6.7366869603056698E-2</v>
      </c>
      <c r="AO773" s="17"/>
      <c r="AP773" s="17">
        <v>7.7655271584492994E-2</v>
      </c>
      <c r="AQ773" s="17">
        <v>0.17192219126368599</v>
      </c>
      <c r="AR773" s="17">
        <v>0.15397064591096801</v>
      </c>
      <c r="AS773" s="17">
        <v>0.114735023850894</v>
      </c>
      <c r="AT773" s="17">
        <v>5.5624743394205603E-2</v>
      </c>
      <c r="AU773" s="17"/>
      <c r="AV773" s="17">
        <v>9.7448753816678099E-2</v>
      </c>
      <c r="AW773" s="17">
        <v>9.0464701759067304E-2</v>
      </c>
      <c r="AX773" s="17">
        <v>0.15917837402483601</v>
      </c>
      <c r="AY773" s="17">
        <v>0.19384324106349199</v>
      </c>
      <c r="AZ773" s="17">
        <v>0.13565148323177101</v>
      </c>
    </row>
    <row r="774" spans="2:52">
      <c r="B774" t="s">
        <v>211</v>
      </c>
      <c r="C774" s="17">
        <v>0.36754928549118299</v>
      </c>
      <c r="D774" s="17">
        <v>0.35048085667922302</v>
      </c>
      <c r="E774" s="17">
        <v>0.38197701304932402</v>
      </c>
      <c r="F774" s="17"/>
      <c r="G774" s="17">
        <v>0.44339671275624498</v>
      </c>
      <c r="H774" s="17">
        <v>0.35007759115582099</v>
      </c>
      <c r="I774" s="17">
        <v>0.44080591721784801</v>
      </c>
      <c r="J774" s="17">
        <v>0.37313445413504598</v>
      </c>
      <c r="K774" s="17">
        <v>0.32256324332418401</v>
      </c>
      <c r="L774" s="17">
        <v>0.28254977091776001</v>
      </c>
      <c r="M774" s="17"/>
      <c r="N774" s="17">
        <v>0.39959354291867</v>
      </c>
      <c r="O774" s="17">
        <v>0.34357223844097401</v>
      </c>
      <c r="P774" s="17">
        <v>0.377149779576616</v>
      </c>
      <c r="Q774" s="17">
        <v>0.347722647995304</v>
      </c>
      <c r="R774" s="17"/>
      <c r="S774" s="17">
        <v>0.41160592833028398</v>
      </c>
      <c r="T774" s="17">
        <v>0.33032851119487799</v>
      </c>
      <c r="U774" s="17">
        <v>0.41403600937715102</v>
      </c>
      <c r="V774" s="17">
        <v>0.35297019451905798</v>
      </c>
      <c r="W774" s="17">
        <v>0.37466156118857302</v>
      </c>
      <c r="X774" s="17">
        <v>0.31133568789480598</v>
      </c>
      <c r="Y774" s="17">
        <v>0.32887716338532003</v>
      </c>
      <c r="Z774" s="17">
        <v>0.385369385523673</v>
      </c>
      <c r="AA774" s="17">
        <v>0.39445895405606801</v>
      </c>
      <c r="AB774" s="17">
        <v>0.35055195337893602</v>
      </c>
      <c r="AC774" s="17">
        <v>0.33106864564444</v>
      </c>
      <c r="AD774" s="17">
        <v>0.43966158683814799</v>
      </c>
      <c r="AE774" s="17"/>
      <c r="AF774" s="17">
        <v>0.311011797437386</v>
      </c>
      <c r="AG774" s="17">
        <v>0.39502390429340201</v>
      </c>
      <c r="AH774" s="17">
        <v>0.35248842158435401</v>
      </c>
      <c r="AI774" s="17"/>
      <c r="AJ774" s="17">
        <v>0.30077285643335999</v>
      </c>
      <c r="AK774" s="17">
        <v>0.45963470422721298</v>
      </c>
      <c r="AL774" s="17">
        <v>0.36942145576700602</v>
      </c>
      <c r="AM774" s="17">
        <v>0.18299128690284899</v>
      </c>
      <c r="AN774" s="17">
        <v>0.29151050545235102</v>
      </c>
      <c r="AO774" s="17"/>
      <c r="AP774" s="17">
        <v>0.353715129302964</v>
      </c>
      <c r="AQ774" s="17">
        <v>0.42409919536733798</v>
      </c>
      <c r="AR774" s="17">
        <v>0.43364248413360001</v>
      </c>
      <c r="AS774" s="17">
        <v>0.24761025252093</v>
      </c>
      <c r="AT774" s="17">
        <v>0.24762313569150701</v>
      </c>
      <c r="AU774" s="17"/>
      <c r="AV774" s="17">
        <v>0.30712577719136402</v>
      </c>
      <c r="AW774" s="17">
        <v>0.37033459228559401</v>
      </c>
      <c r="AX774" s="17">
        <v>0.39440653933602499</v>
      </c>
      <c r="AY774" s="17">
        <v>0.445807151595497</v>
      </c>
      <c r="AZ774" s="17">
        <v>0.51331654264966897</v>
      </c>
    </row>
    <row r="775" spans="2:52">
      <c r="B775" t="s">
        <v>212</v>
      </c>
      <c r="C775" s="17">
        <v>0.22641437344804399</v>
      </c>
      <c r="D775" s="17">
        <v>0.241156786145618</v>
      </c>
      <c r="E775" s="17">
        <v>0.21152730045363399</v>
      </c>
      <c r="F775" s="17"/>
      <c r="G775" s="17">
        <v>0.161933640762012</v>
      </c>
      <c r="H775" s="17">
        <v>0.22032709679488299</v>
      </c>
      <c r="I775" s="17">
        <v>0.26804819716655598</v>
      </c>
      <c r="J775" s="17">
        <v>0.23380909562142099</v>
      </c>
      <c r="K775" s="17">
        <v>0.26998876215044099</v>
      </c>
      <c r="L775" s="17">
        <v>0.21711781728943599</v>
      </c>
      <c r="M775" s="17"/>
      <c r="N775" s="17">
        <v>0.20181553202323499</v>
      </c>
      <c r="O775" s="17">
        <v>0.235911848711198</v>
      </c>
      <c r="P775" s="17">
        <v>0.26018106311793099</v>
      </c>
      <c r="Q775" s="17">
        <v>0.21216309364320099</v>
      </c>
      <c r="R775" s="17"/>
      <c r="S775" s="17">
        <v>0.18132384066329699</v>
      </c>
      <c r="T775" s="17">
        <v>0.23623838205285499</v>
      </c>
      <c r="U775" s="17">
        <v>0.16133958550852701</v>
      </c>
      <c r="V775" s="17">
        <v>0.24635223620947699</v>
      </c>
      <c r="W775" s="17">
        <v>0.22705898984617501</v>
      </c>
      <c r="X775" s="17">
        <v>0.248717893669606</v>
      </c>
      <c r="Y775" s="17">
        <v>0.29008011375098702</v>
      </c>
      <c r="Z775" s="17">
        <v>0.24688323619703001</v>
      </c>
      <c r="AA775" s="17">
        <v>0.24985992783959901</v>
      </c>
      <c r="AB775" s="17">
        <v>0.246768851888747</v>
      </c>
      <c r="AC775" s="17">
        <v>0.17217674817593701</v>
      </c>
      <c r="AD775" s="17">
        <v>0.208954255390155</v>
      </c>
      <c r="AE775" s="17"/>
      <c r="AF775" s="17">
        <v>0.24843343758413899</v>
      </c>
      <c r="AG775" s="17">
        <v>0.20812675963859001</v>
      </c>
      <c r="AH775" s="17">
        <v>0.282015888987311</v>
      </c>
      <c r="AI775" s="17"/>
      <c r="AJ775" s="17">
        <v>0.236668241775013</v>
      </c>
      <c r="AK775" s="17">
        <v>0.169208723650769</v>
      </c>
      <c r="AL775" s="17">
        <v>0.219073313712595</v>
      </c>
      <c r="AM775" s="17">
        <v>0.29999390212895299</v>
      </c>
      <c r="AN775" s="17">
        <v>0.288346906992203</v>
      </c>
      <c r="AO775" s="17"/>
      <c r="AP775" s="17">
        <v>0.228883299298206</v>
      </c>
      <c r="AQ775" s="17">
        <v>0.20179207942631999</v>
      </c>
      <c r="AR775" s="17">
        <v>0.13869762496884799</v>
      </c>
      <c r="AS775" s="17">
        <v>0.281820354493728</v>
      </c>
      <c r="AT775" s="17">
        <v>0.26476614181899999</v>
      </c>
      <c r="AU775" s="17"/>
      <c r="AV775" s="17">
        <v>0.27672989709627199</v>
      </c>
      <c r="AW775" s="17">
        <v>0.224918902897872</v>
      </c>
      <c r="AX775" s="17">
        <v>0.20237610093680999</v>
      </c>
      <c r="AY775" s="17">
        <v>0.108618217740659</v>
      </c>
      <c r="AZ775" s="17">
        <v>0.158139789419173</v>
      </c>
    </row>
    <row r="776" spans="2:52">
      <c r="B776" t="s">
        <v>213</v>
      </c>
      <c r="C776" s="17">
        <v>0.141754115651511</v>
      </c>
      <c r="D776" s="17">
        <v>0.14214805180211701</v>
      </c>
      <c r="E776" s="17">
        <v>0.14234347649496701</v>
      </c>
      <c r="F776" s="17"/>
      <c r="G776" s="17">
        <v>0.14835262810966501</v>
      </c>
      <c r="H776" s="17">
        <v>0.10718922420973299</v>
      </c>
      <c r="I776" s="17">
        <v>6.7038596778833795E-2</v>
      </c>
      <c r="J776" s="17">
        <v>0.117941557028779</v>
      </c>
      <c r="K776" s="17">
        <v>0.12731248533652301</v>
      </c>
      <c r="L776" s="17">
        <v>0.25322610037122401</v>
      </c>
      <c r="M776" s="17"/>
      <c r="N776" s="17">
        <v>0.15793287281469601</v>
      </c>
      <c r="O776" s="17">
        <v>0.13289320151331099</v>
      </c>
      <c r="P776" s="17">
        <v>0.139075195192297</v>
      </c>
      <c r="Q776" s="17">
        <v>0.136488853205186</v>
      </c>
      <c r="R776" s="17"/>
      <c r="S776" s="17">
        <v>0.113869257186798</v>
      </c>
      <c r="T776" s="17">
        <v>0.13401918364568199</v>
      </c>
      <c r="U776" s="17">
        <v>0.16900218182538401</v>
      </c>
      <c r="V776" s="17">
        <v>0.145043393424478</v>
      </c>
      <c r="W776" s="17">
        <v>0.18216889530567601</v>
      </c>
      <c r="X776" s="17">
        <v>0.154586079375618</v>
      </c>
      <c r="Y776" s="17">
        <v>0.126535786414261</v>
      </c>
      <c r="Z776" s="17">
        <v>0.15219602921022299</v>
      </c>
      <c r="AA776" s="17">
        <v>0.12538445525334699</v>
      </c>
      <c r="AB776" s="17">
        <v>0.151002468879328</v>
      </c>
      <c r="AC776" s="17">
        <v>0.18519828894597701</v>
      </c>
      <c r="AD776" s="17">
        <v>8.9787319825747794E-2</v>
      </c>
      <c r="AE776" s="17"/>
      <c r="AF776" s="17">
        <v>0.16022482367447599</v>
      </c>
      <c r="AG776" s="17">
        <v>0.14791262813388201</v>
      </c>
      <c r="AH776" s="17">
        <v>9.9718877695846003E-2</v>
      </c>
      <c r="AI776" s="17"/>
      <c r="AJ776" s="17">
        <v>0.20094183232014901</v>
      </c>
      <c r="AK776" s="17">
        <v>0.101629750271931</v>
      </c>
      <c r="AL776" s="17">
        <v>0.17684035999032</v>
      </c>
      <c r="AM776" s="17">
        <v>0.22624988191495099</v>
      </c>
      <c r="AN776" s="17">
        <v>0.130693506296234</v>
      </c>
      <c r="AO776" s="17"/>
      <c r="AP776" s="17">
        <v>0.20117287789278401</v>
      </c>
      <c r="AQ776" s="17">
        <v>0.121062325791224</v>
      </c>
      <c r="AR776" s="17">
        <v>0.19183024056180201</v>
      </c>
      <c r="AS776" s="17">
        <v>0.20205538798464601</v>
      </c>
      <c r="AT776" s="17">
        <v>0.106155107067104</v>
      </c>
      <c r="AU776" s="17"/>
      <c r="AV776" s="17">
        <v>0.13887876215089201</v>
      </c>
      <c r="AW776" s="17">
        <v>0.172353098262298</v>
      </c>
      <c r="AX776" s="17">
        <v>0.13346547368417899</v>
      </c>
      <c r="AY776" s="17">
        <v>0.136501979742677</v>
      </c>
      <c r="AZ776" s="17">
        <v>0.10025026124804499</v>
      </c>
    </row>
    <row r="777" spans="2:52">
      <c r="B777" t="s">
        <v>214</v>
      </c>
      <c r="C777" s="17">
        <v>3.9260512767499298E-2</v>
      </c>
      <c r="D777" s="17">
        <v>5.6010607887880003E-2</v>
      </c>
      <c r="E777" s="17">
        <v>2.2349712343913399E-2</v>
      </c>
      <c r="F777" s="17"/>
      <c r="G777" s="17">
        <v>2.43650479557312E-2</v>
      </c>
      <c r="H777" s="17">
        <v>2.8981584707403401E-2</v>
      </c>
      <c r="I777" s="17">
        <v>3.6678805028570197E-2</v>
      </c>
      <c r="J777" s="17">
        <v>2.4675993636660402E-2</v>
      </c>
      <c r="K777" s="17">
        <v>4.5196011705566697E-2</v>
      </c>
      <c r="L777" s="17">
        <v>6.9511589170360905E-2</v>
      </c>
      <c r="M777" s="17"/>
      <c r="N777" s="17">
        <v>3.5255280838635703E-2</v>
      </c>
      <c r="O777" s="17">
        <v>4.9603545287419601E-2</v>
      </c>
      <c r="P777" s="17">
        <v>3.7632143375512898E-2</v>
      </c>
      <c r="Q777" s="17">
        <v>3.5128955705457203E-2</v>
      </c>
      <c r="R777" s="17"/>
      <c r="S777" s="17">
        <v>4.0519628272767998E-2</v>
      </c>
      <c r="T777" s="17">
        <v>4.9306610111381897E-2</v>
      </c>
      <c r="U777" s="17">
        <v>2.7399812360799702E-2</v>
      </c>
      <c r="V777" s="17">
        <v>3.6468115354755297E-2</v>
      </c>
      <c r="W777" s="17">
        <v>5.9731240364382897E-2</v>
      </c>
      <c r="X777" s="17">
        <v>3.6129205288611903E-2</v>
      </c>
      <c r="Y777" s="17">
        <v>3.9760320402043497E-2</v>
      </c>
      <c r="Z777" s="17">
        <v>5.3818932355690199E-2</v>
      </c>
      <c r="AA777" s="17">
        <v>1.9940839367876599E-2</v>
      </c>
      <c r="AB777" s="17">
        <v>3.5908733323955999E-2</v>
      </c>
      <c r="AC777" s="17">
        <v>3.5442783646123403E-2</v>
      </c>
      <c r="AD777" s="17">
        <v>5.73226897919141E-2</v>
      </c>
      <c r="AE777" s="17"/>
      <c r="AF777" s="17">
        <v>7.8699154252049194E-2</v>
      </c>
      <c r="AG777" s="17">
        <v>2.2581998056479799E-2</v>
      </c>
      <c r="AH777" s="17">
        <v>2.24639937081564E-2</v>
      </c>
      <c r="AI777" s="17"/>
      <c r="AJ777" s="17">
        <v>7.5270132270152001E-2</v>
      </c>
      <c r="AK777" s="17">
        <v>1.8513572060951701E-2</v>
      </c>
      <c r="AL777" s="17">
        <v>2.39871564856536E-2</v>
      </c>
      <c r="AM777" s="17">
        <v>4.9714287940333002E-2</v>
      </c>
      <c r="AN777" s="17">
        <v>1.54352600882248E-2</v>
      </c>
      <c r="AO777" s="17"/>
      <c r="AP777" s="17">
        <v>6.2464086577097198E-2</v>
      </c>
      <c r="AQ777" s="17">
        <v>1.4332767288409499E-2</v>
      </c>
      <c r="AR777" s="17">
        <v>3.2934234649303701E-2</v>
      </c>
      <c r="AS777" s="17">
        <v>9.8267380239843605E-2</v>
      </c>
      <c r="AT777" s="17">
        <v>4.5801445800042098E-2</v>
      </c>
      <c r="AU777" s="17"/>
      <c r="AV777" s="17">
        <v>5.5435507410743198E-2</v>
      </c>
      <c r="AW777" s="17">
        <v>3.4168542555421302E-2</v>
      </c>
      <c r="AX777" s="17">
        <v>4.2260355047615099E-2</v>
      </c>
      <c r="AY777" s="17">
        <v>2.04511334552018E-2</v>
      </c>
      <c r="AZ777" s="17">
        <v>0</v>
      </c>
    </row>
    <row r="778" spans="2:52">
      <c r="B778" t="s">
        <v>107</v>
      </c>
      <c r="C778" s="17">
        <v>0.10113591774729</v>
      </c>
      <c r="D778" s="17">
        <v>7.37276803892324E-2</v>
      </c>
      <c r="E778" s="17">
        <v>0.12996624489866199</v>
      </c>
      <c r="F778" s="17"/>
      <c r="G778" s="17">
        <v>5.9176057351097697E-2</v>
      </c>
      <c r="H778" s="17">
        <v>0.11880101128477399</v>
      </c>
      <c r="I778" s="17">
        <v>8.0015664231242303E-2</v>
      </c>
      <c r="J778" s="17">
        <v>0.13687650803114701</v>
      </c>
      <c r="K778" s="17">
        <v>0.11265735667744201</v>
      </c>
      <c r="L778" s="17">
        <v>0.102639452381857</v>
      </c>
      <c r="M778" s="17"/>
      <c r="N778" s="17">
        <v>7.7555966908659693E-2</v>
      </c>
      <c r="O778" s="17">
        <v>0.118611617692387</v>
      </c>
      <c r="P778" s="17">
        <v>7.3733033946612805E-2</v>
      </c>
      <c r="Q778" s="17">
        <v>0.13557689182197699</v>
      </c>
      <c r="R778" s="17"/>
      <c r="S778" s="17">
        <v>0.107733954614589</v>
      </c>
      <c r="T778" s="17">
        <v>0.12612283210830999</v>
      </c>
      <c r="U778" s="17">
        <v>8.1340934687287994E-2</v>
      </c>
      <c r="V778" s="17">
        <v>0.122120330603794</v>
      </c>
      <c r="W778" s="17">
        <v>8.8843640344669406E-2</v>
      </c>
      <c r="X778" s="17">
        <v>0.121482243774551</v>
      </c>
      <c r="Y778" s="17">
        <v>6.2508507531397903E-2</v>
      </c>
      <c r="Z778" s="17">
        <v>3.3464569617779903E-2</v>
      </c>
      <c r="AA778" s="17">
        <v>9.4060111279509306E-2</v>
      </c>
      <c r="AB778" s="17">
        <v>9.67643665399084E-2</v>
      </c>
      <c r="AC778" s="17">
        <v>0.16311692102995201</v>
      </c>
      <c r="AD778" s="17">
        <v>3.4183771190328498E-2</v>
      </c>
      <c r="AE778" s="17"/>
      <c r="AF778" s="17">
        <v>9.2971925145599293E-2</v>
      </c>
      <c r="AG778" s="17">
        <v>9.2029935315255607E-2</v>
      </c>
      <c r="AH778" s="17">
        <v>0.13481826455036799</v>
      </c>
      <c r="AI778" s="17"/>
      <c r="AJ778" s="17">
        <v>8.6060671976265796E-2</v>
      </c>
      <c r="AK778" s="17">
        <v>7.79904305326828E-2</v>
      </c>
      <c r="AL778" s="17">
        <v>8.6625764722747994E-2</v>
      </c>
      <c r="AM778" s="17">
        <v>0</v>
      </c>
      <c r="AN778" s="17">
        <v>0.206646951567931</v>
      </c>
      <c r="AO778" s="17"/>
      <c r="AP778" s="17">
        <v>7.61093353444562E-2</v>
      </c>
      <c r="AQ778" s="17">
        <v>6.67914408630218E-2</v>
      </c>
      <c r="AR778" s="17">
        <v>4.8924769775477703E-2</v>
      </c>
      <c r="AS778" s="17">
        <v>5.5511600909957201E-2</v>
      </c>
      <c r="AT778" s="17">
        <v>0.28002942622814098</v>
      </c>
      <c r="AU778" s="17"/>
      <c r="AV778" s="17">
        <v>0.12438130233405</v>
      </c>
      <c r="AW778" s="17">
        <v>0.10776016223974801</v>
      </c>
      <c r="AX778" s="17">
        <v>6.8313156970534694E-2</v>
      </c>
      <c r="AY778" s="17">
        <v>9.4778276402473494E-2</v>
      </c>
      <c r="AZ778" s="17">
        <v>9.26419234513427E-2</v>
      </c>
    </row>
    <row r="779" spans="2:52">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2:52">
      <c r="B780" s="6" t="s">
        <v>226</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2:52">
      <c r="B781" s="24" t="s">
        <v>15</v>
      </c>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2:52">
      <c r="B782" t="s">
        <v>227</v>
      </c>
      <c r="C782" s="17">
        <v>0.30764743569236902</v>
      </c>
      <c r="D782" s="17">
        <v>0.33370594825498201</v>
      </c>
      <c r="E782" s="17">
        <v>0.282329591815692</v>
      </c>
      <c r="F782" s="17"/>
      <c r="G782" s="17">
        <v>0.26665985764605898</v>
      </c>
      <c r="H782" s="17">
        <v>0.207329458172585</v>
      </c>
      <c r="I782" s="17">
        <v>0.26579150833464299</v>
      </c>
      <c r="J782" s="17">
        <v>0.31535672479768001</v>
      </c>
      <c r="K782" s="17">
        <v>0.32443518692702</v>
      </c>
      <c r="L782" s="17">
        <v>0.43334242599178902</v>
      </c>
      <c r="M782" s="17"/>
      <c r="N782" s="17">
        <v>0.37663760539170399</v>
      </c>
      <c r="O782" s="17">
        <v>0.318121446031783</v>
      </c>
      <c r="P782" s="17">
        <v>0.27666554383066899</v>
      </c>
      <c r="Q782" s="17">
        <v>0.25017741094020202</v>
      </c>
      <c r="R782" s="17"/>
      <c r="S782" s="17">
        <v>0.30344743643599098</v>
      </c>
      <c r="T782" s="17">
        <v>0.322358209286768</v>
      </c>
      <c r="U782" s="17">
        <v>0.37982982663392101</v>
      </c>
      <c r="V782" s="17">
        <v>0.35236614012502199</v>
      </c>
      <c r="W782" s="17">
        <v>0.31758466851522399</v>
      </c>
      <c r="X782" s="17">
        <v>0.31042910941674001</v>
      </c>
      <c r="Y782" s="17">
        <v>0.28893718551077002</v>
      </c>
      <c r="Z782" s="17">
        <v>0.25790554160638401</v>
      </c>
      <c r="AA782" s="17">
        <v>0.26999811374004601</v>
      </c>
      <c r="AB782" s="17">
        <v>0.23392963307058301</v>
      </c>
      <c r="AC782" s="17">
        <v>0.35618581336117</v>
      </c>
      <c r="AD782" s="17">
        <v>0.29983772641124201</v>
      </c>
      <c r="AE782" s="17"/>
      <c r="AF782" s="17">
        <v>0.38605688578924902</v>
      </c>
      <c r="AG782" s="17">
        <v>0.28538380254038298</v>
      </c>
      <c r="AH782" s="17">
        <v>0.22765623115481301</v>
      </c>
      <c r="AI782" s="17"/>
      <c r="AJ782" s="17">
        <v>0.499482366050291</v>
      </c>
      <c r="AK782" s="17">
        <v>0.18280580843628799</v>
      </c>
      <c r="AL782" s="17">
        <v>0.309990857734181</v>
      </c>
      <c r="AM782" s="17">
        <v>0.23895297214427499</v>
      </c>
      <c r="AN782" s="17">
        <v>0.19688209453615799</v>
      </c>
      <c r="AO782" s="17"/>
      <c r="AP782" s="17">
        <v>0.586897513035052</v>
      </c>
      <c r="AQ782" s="17">
        <v>0.18797364869668401</v>
      </c>
      <c r="AR782" s="17">
        <v>0.32352784855194999</v>
      </c>
      <c r="AS782" s="17">
        <v>0.40527303656964497</v>
      </c>
      <c r="AT782" s="17">
        <v>0.294695342680384</v>
      </c>
      <c r="AU782" s="17"/>
      <c r="AV782" s="17">
        <v>0.31797242150782701</v>
      </c>
      <c r="AW782" s="17">
        <v>0.296839571211308</v>
      </c>
      <c r="AX782" s="17">
        <v>0.31757075119044398</v>
      </c>
      <c r="AY782" s="17">
        <v>0.32343914682894698</v>
      </c>
      <c r="AZ782" s="17">
        <v>0.26401697094730497</v>
      </c>
    </row>
    <row r="783" spans="2:52">
      <c r="B783" t="s">
        <v>228</v>
      </c>
      <c r="C783" s="17">
        <v>0.34438895509124401</v>
      </c>
      <c r="D783" s="17">
        <v>0.32705960332033301</v>
      </c>
      <c r="E783" s="17">
        <v>0.36253135366607703</v>
      </c>
      <c r="F783" s="17"/>
      <c r="G783" s="17">
        <v>0.38170161900718702</v>
      </c>
      <c r="H783" s="17">
        <v>0.37947028132480698</v>
      </c>
      <c r="I783" s="17">
        <v>0.34228248109175602</v>
      </c>
      <c r="J783" s="17">
        <v>0.30712119065141102</v>
      </c>
      <c r="K783" s="17">
        <v>0.36445164816470399</v>
      </c>
      <c r="L783" s="17">
        <v>0.30946686893328801</v>
      </c>
      <c r="M783" s="17"/>
      <c r="N783" s="17">
        <v>0.31240633753180502</v>
      </c>
      <c r="O783" s="17">
        <v>0.33233991170555899</v>
      </c>
      <c r="P783" s="17">
        <v>0.38227770966819002</v>
      </c>
      <c r="Q783" s="17">
        <v>0.35633045058944002</v>
      </c>
      <c r="R783" s="17"/>
      <c r="S783" s="17">
        <v>0.31722943336626902</v>
      </c>
      <c r="T783" s="17">
        <v>0.36763632591407602</v>
      </c>
      <c r="U783" s="17">
        <v>0.34673964320695799</v>
      </c>
      <c r="V783" s="17">
        <v>0.32429854337932201</v>
      </c>
      <c r="W783" s="17">
        <v>0.33911385170895503</v>
      </c>
      <c r="X783" s="17">
        <v>0.30699310342967701</v>
      </c>
      <c r="Y783" s="17">
        <v>0.36149923012991497</v>
      </c>
      <c r="Z783" s="17">
        <v>0.36770095020219301</v>
      </c>
      <c r="AA783" s="17">
        <v>0.346690125842607</v>
      </c>
      <c r="AB783" s="17">
        <v>0.390702407416053</v>
      </c>
      <c r="AC783" s="17">
        <v>0.308873835654151</v>
      </c>
      <c r="AD783" s="17">
        <v>0.38400553327453202</v>
      </c>
      <c r="AE783" s="17"/>
      <c r="AF783" s="17">
        <v>0.33171374138336401</v>
      </c>
      <c r="AG783" s="17">
        <v>0.34437083898569099</v>
      </c>
      <c r="AH783" s="17">
        <v>0.371307506848013</v>
      </c>
      <c r="AI783" s="17"/>
      <c r="AJ783" s="17">
        <v>0.30618313893454402</v>
      </c>
      <c r="AK783" s="17">
        <v>0.34393148078841801</v>
      </c>
      <c r="AL783" s="17">
        <v>0.37016762270377002</v>
      </c>
      <c r="AM783" s="17">
        <v>0.32765661153636599</v>
      </c>
      <c r="AN783" s="17">
        <v>0.38688960698572</v>
      </c>
      <c r="AO783" s="17"/>
      <c r="AP783" s="17">
        <v>0.272937656388959</v>
      </c>
      <c r="AQ783" s="17">
        <v>0.35026322651549102</v>
      </c>
      <c r="AR783" s="17">
        <v>0.41073398657605698</v>
      </c>
      <c r="AS783" s="17">
        <v>0.36193689056692802</v>
      </c>
      <c r="AT783" s="17">
        <v>0.29079700208287301</v>
      </c>
      <c r="AU783" s="17"/>
      <c r="AV783" s="17">
        <v>0.31541445040559402</v>
      </c>
      <c r="AW783" s="17">
        <v>0.362983037371087</v>
      </c>
      <c r="AX783" s="17">
        <v>0.36020040340897203</v>
      </c>
      <c r="AY783" s="17">
        <v>0.27764324735319001</v>
      </c>
      <c r="AZ783" s="17">
        <v>0.35855820928829901</v>
      </c>
    </row>
    <row r="784" spans="2:52">
      <c r="B784" t="s">
        <v>229</v>
      </c>
      <c r="C784" s="17">
        <v>0.179462083220367</v>
      </c>
      <c r="D784" s="17">
        <v>0.19235517949422601</v>
      </c>
      <c r="E784" s="17">
        <v>0.16712004432141001</v>
      </c>
      <c r="F784" s="17"/>
      <c r="G784" s="17">
        <v>0.213340942583337</v>
      </c>
      <c r="H784" s="17">
        <v>0.22940567572645401</v>
      </c>
      <c r="I784" s="17">
        <v>0.20848178377382801</v>
      </c>
      <c r="J784" s="17">
        <v>0.186303544259599</v>
      </c>
      <c r="K784" s="17">
        <v>0.14100520010387599</v>
      </c>
      <c r="L784" s="17">
        <v>0.11278910467988799</v>
      </c>
      <c r="M784" s="17"/>
      <c r="N784" s="17">
        <v>0.17617594946406701</v>
      </c>
      <c r="O784" s="17">
        <v>0.176639548269342</v>
      </c>
      <c r="P784" s="17">
        <v>0.18376761932472599</v>
      </c>
      <c r="Q784" s="17">
        <v>0.18330981655987599</v>
      </c>
      <c r="R784" s="17"/>
      <c r="S784" s="17">
        <v>0.21167391397956201</v>
      </c>
      <c r="T784" s="17">
        <v>0.14507211064845499</v>
      </c>
      <c r="U784" s="17">
        <v>0.13923980798782201</v>
      </c>
      <c r="V784" s="17">
        <v>0.14219266714745499</v>
      </c>
      <c r="W784" s="17">
        <v>0.147964136876958</v>
      </c>
      <c r="X784" s="17">
        <v>0.217575066875002</v>
      </c>
      <c r="Y784" s="17">
        <v>0.14827938997628901</v>
      </c>
      <c r="Z784" s="17">
        <v>0.20952464404698801</v>
      </c>
      <c r="AA784" s="17">
        <v>0.22748430792288901</v>
      </c>
      <c r="AB784" s="17">
        <v>0.18343654451527</v>
      </c>
      <c r="AC784" s="17">
        <v>0.214947607870901</v>
      </c>
      <c r="AD784" s="17">
        <v>0.15230877371197299</v>
      </c>
      <c r="AE784" s="17"/>
      <c r="AF784" s="17">
        <v>0.129058049081583</v>
      </c>
      <c r="AG784" s="17">
        <v>0.22785982479178399</v>
      </c>
      <c r="AH784" s="17">
        <v>0.149832701585392</v>
      </c>
      <c r="AI784" s="17"/>
      <c r="AJ784" s="17">
        <v>6.8539667488127204E-2</v>
      </c>
      <c r="AK784" s="17">
        <v>0.34182778986241602</v>
      </c>
      <c r="AL784" s="17">
        <v>0.16283641034893301</v>
      </c>
      <c r="AM784" s="17">
        <v>0.111550881823002</v>
      </c>
      <c r="AN784" s="17">
        <v>0.120851754833797</v>
      </c>
      <c r="AO784" s="17"/>
      <c r="AP784" s="17">
        <v>4.2316387070832399E-2</v>
      </c>
      <c r="AQ784" s="17">
        <v>0.33836939217010698</v>
      </c>
      <c r="AR784" s="17">
        <v>0.12751809583516699</v>
      </c>
      <c r="AS784" s="17">
        <v>6.5312457347267594E-2</v>
      </c>
      <c r="AT784" s="17">
        <v>4.5524811902733997E-2</v>
      </c>
      <c r="AU784" s="17"/>
      <c r="AV784" s="17">
        <v>0.16938883075018299</v>
      </c>
      <c r="AW784" s="17">
        <v>0.16661281227474101</v>
      </c>
      <c r="AX784" s="17">
        <v>0.18649293978162099</v>
      </c>
      <c r="AY784" s="17">
        <v>0.25519830509095498</v>
      </c>
      <c r="AZ784" s="17">
        <v>0.20869548079887701</v>
      </c>
    </row>
    <row r="785" spans="2:52">
      <c r="B785" t="s">
        <v>61</v>
      </c>
      <c r="C785" s="17">
        <v>0.168501525996021</v>
      </c>
      <c r="D785" s="17">
        <v>0.14687926893045899</v>
      </c>
      <c r="E785" s="17">
        <v>0.18801901019682099</v>
      </c>
      <c r="F785" s="17"/>
      <c r="G785" s="17">
        <v>0.138297580763416</v>
      </c>
      <c r="H785" s="17">
        <v>0.18379458477615301</v>
      </c>
      <c r="I785" s="17">
        <v>0.18344422679977199</v>
      </c>
      <c r="J785" s="17">
        <v>0.191218540291311</v>
      </c>
      <c r="K785" s="17">
        <v>0.17010796480439999</v>
      </c>
      <c r="L785" s="17">
        <v>0.144401600395035</v>
      </c>
      <c r="M785" s="17"/>
      <c r="N785" s="17">
        <v>0.13478010761242301</v>
      </c>
      <c r="O785" s="17">
        <v>0.17289909399331599</v>
      </c>
      <c r="P785" s="17">
        <v>0.15728912717641499</v>
      </c>
      <c r="Q785" s="17">
        <v>0.210182321910481</v>
      </c>
      <c r="R785" s="17"/>
      <c r="S785" s="17">
        <v>0.16764921621817799</v>
      </c>
      <c r="T785" s="17">
        <v>0.16493335415070001</v>
      </c>
      <c r="U785" s="17">
        <v>0.13419072217129799</v>
      </c>
      <c r="V785" s="17">
        <v>0.18114264934820201</v>
      </c>
      <c r="W785" s="17">
        <v>0.19533734289886301</v>
      </c>
      <c r="X785" s="17">
        <v>0.16500272027858101</v>
      </c>
      <c r="Y785" s="17">
        <v>0.201284194383026</v>
      </c>
      <c r="Z785" s="17">
        <v>0.164868864144434</v>
      </c>
      <c r="AA785" s="17">
        <v>0.15582745249445801</v>
      </c>
      <c r="AB785" s="17">
        <v>0.19193141499809399</v>
      </c>
      <c r="AC785" s="17">
        <v>0.119992743113778</v>
      </c>
      <c r="AD785" s="17">
        <v>0.16384796660225301</v>
      </c>
      <c r="AE785" s="17"/>
      <c r="AF785" s="17">
        <v>0.153171323745804</v>
      </c>
      <c r="AG785" s="17">
        <v>0.14238553368214299</v>
      </c>
      <c r="AH785" s="17">
        <v>0.25120356041178299</v>
      </c>
      <c r="AI785" s="17"/>
      <c r="AJ785" s="17">
        <v>0.12579482752703799</v>
      </c>
      <c r="AK785" s="17">
        <v>0.13143492091287701</v>
      </c>
      <c r="AL785" s="17">
        <v>0.157005109213115</v>
      </c>
      <c r="AM785" s="17">
        <v>0.32183953449635599</v>
      </c>
      <c r="AN785" s="17">
        <v>0.29537654364432497</v>
      </c>
      <c r="AO785" s="17"/>
      <c r="AP785" s="17">
        <v>9.7848443505156493E-2</v>
      </c>
      <c r="AQ785" s="17">
        <v>0.12339373261771799</v>
      </c>
      <c r="AR785" s="17">
        <v>0.13822006903682499</v>
      </c>
      <c r="AS785" s="17">
        <v>0.16747761551616</v>
      </c>
      <c r="AT785" s="17">
        <v>0.36898284333400899</v>
      </c>
      <c r="AU785" s="17"/>
      <c r="AV785" s="17">
        <v>0.19722429733639699</v>
      </c>
      <c r="AW785" s="17">
        <v>0.173564579142864</v>
      </c>
      <c r="AX785" s="17">
        <v>0.13573590561896201</v>
      </c>
      <c r="AY785" s="17">
        <v>0.143719300726907</v>
      </c>
      <c r="AZ785" s="17">
        <v>0.168729338965519</v>
      </c>
    </row>
    <row r="786" spans="2:52">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2:52">
      <c r="B787" s="6" t="s">
        <v>230</v>
      </c>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2:52">
      <c r="B788" s="24" t="s">
        <v>15</v>
      </c>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2:52">
      <c r="B789" t="s">
        <v>227</v>
      </c>
      <c r="C789" s="17">
        <v>0.14386408509708401</v>
      </c>
      <c r="D789" s="17">
        <v>0.15620538296040801</v>
      </c>
      <c r="E789" s="17">
        <v>0.13228480208238499</v>
      </c>
      <c r="F789" s="17"/>
      <c r="G789" s="17">
        <v>0.17623152832165401</v>
      </c>
      <c r="H789" s="17">
        <v>0.13482744364923499</v>
      </c>
      <c r="I789" s="17">
        <v>0.13934962247173899</v>
      </c>
      <c r="J789" s="17">
        <v>0.119447079950094</v>
      </c>
      <c r="K789" s="17">
        <v>0.12787536704991401</v>
      </c>
      <c r="L789" s="17">
        <v>0.16395895311324599</v>
      </c>
      <c r="M789" s="17"/>
      <c r="N789" s="17">
        <v>0.18317639411773201</v>
      </c>
      <c r="O789" s="17">
        <v>0.13739943311199501</v>
      </c>
      <c r="P789" s="17">
        <v>0.14601144989140999</v>
      </c>
      <c r="Q789" s="17">
        <v>0.105994105048454</v>
      </c>
      <c r="R789" s="17"/>
      <c r="S789" s="17">
        <v>0.173311270022422</v>
      </c>
      <c r="T789" s="17">
        <v>0.127950285192448</v>
      </c>
      <c r="U789" s="17">
        <v>0.141168957975324</v>
      </c>
      <c r="V789" s="17">
        <v>0.16197577038748801</v>
      </c>
      <c r="W789" s="17">
        <v>0.166512697886706</v>
      </c>
      <c r="X789" s="17">
        <v>0.16503306624379899</v>
      </c>
      <c r="Y789" s="17">
        <v>0.121591356807909</v>
      </c>
      <c r="Z789" s="17">
        <v>0.145534680996526</v>
      </c>
      <c r="AA789" s="17">
        <v>0.140604581614691</v>
      </c>
      <c r="AB789" s="17">
        <v>9.7633516222784503E-2</v>
      </c>
      <c r="AC789" s="17">
        <v>0.180705203457766</v>
      </c>
      <c r="AD789" s="17">
        <v>5.8303352266137802E-2</v>
      </c>
      <c r="AE789" s="17"/>
      <c r="AF789" s="17">
        <v>0.18430260175019</v>
      </c>
      <c r="AG789" s="17">
        <v>0.13120799135951899</v>
      </c>
      <c r="AH789" s="17">
        <v>0.10548308092544</v>
      </c>
      <c r="AI789" s="17"/>
      <c r="AJ789" s="17">
        <v>0.25690529474909801</v>
      </c>
      <c r="AK789" s="17">
        <v>8.8284695463284199E-2</v>
      </c>
      <c r="AL789" s="17">
        <v>0.12781723982686899</v>
      </c>
      <c r="AM789" s="17">
        <v>8.2071870047700807E-2</v>
      </c>
      <c r="AN789" s="17">
        <v>7.8305567915350302E-2</v>
      </c>
      <c r="AO789" s="17"/>
      <c r="AP789" s="17">
        <v>0.37018042656551498</v>
      </c>
      <c r="AQ789" s="17">
        <v>8.5712718270883101E-2</v>
      </c>
      <c r="AR789" s="17">
        <v>0.10901323849467601</v>
      </c>
      <c r="AS789" s="17">
        <v>0.148870931331787</v>
      </c>
      <c r="AT789" s="17">
        <v>9.0932023624003794E-2</v>
      </c>
      <c r="AU789" s="17"/>
      <c r="AV789" s="17">
        <v>0.14783676520164599</v>
      </c>
      <c r="AW789" s="17">
        <v>0.135575998358205</v>
      </c>
      <c r="AX789" s="17">
        <v>0.158876447045777</v>
      </c>
      <c r="AY789" s="17">
        <v>0.155228985260074</v>
      </c>
      <c r="AZ789" s="17">
        <v>0.174096987364908</v>
      </c>
    </row>
    <row r="790" spans="2:52">
      <c r="B790" t="s">
        <v>228</v>
      </c>
      <c r="C790" s="17">
        <v>0.37127232382133701</v>
      </c>
      <c r="D790" s="17">
        <v>0.37160261449031701</v>
      </c>
      <c r="E790" s="17">
        <v>0.37197998567936802</v>
      </c>
      <c r="F790" s="17"/>
      <c r="G790" s="17">
        <v>0.37647909064650698</v>
      </c>
      <c r="H790" s="17">
        <v>0.36940229047805101</v>
      </c>
      <c r="I790" s="17">
        <v>0.35219085027221098</v>
      </c>
      <c r="J790" s="17">
        <v>0.37295534682937098</v>
      </c>
      <c r="K790" s="17">
        <v>0.40311716520445401</v>
      </c>
      <c r="L790" s="17">
        <v>0.362137258825037</v>
      </c>
      <c r="M790" s="17"/>
      <c r="N790" s="17">
        <v>0.36261192122104202</v>
      </c>
      <c r="O790" s="17">
        <v>0.38236704617850598</v>
      </c>
      <c r="P790" s="17">
        <v>0.39460864102738402</v>
      </c>
      <c r="Q790" s="17">
        <v>0.35096465691814199</v>
      </c>
      <c r="R790" s="17"/>
      <c r="S790" s="17">
        <v>0.35583324678279699</v>
      </c>
      <c r="T790" s="17">
        <v>0.38584449826457601</v>
      </c>
      <c r="U790" s="17">
        <v>0.39224840990972298</v>
      </c>
      <c r="V790" s="17">
        <v>0.35561407875078699</v>
      </c>
      <c r="W790" s="17">
        <v>0.35226954095575902</v>
      </c>
      <c r="X790" s="17">
        <v>0.383533837599973</v>
      </c>
      <c r="Y790" s="17">
        <v>0.39428427235453201</v>
      </c>
      <c r="Z790" s="17">
        <v>0.41001282594672001</v>
      </c>
      <c r="AA790" s="17">
        <v>0.35125394762726803</v>
      </c>
      <c r="AB790" s="17">
        <v>0.370944139137111</v>
      </c>
      <c r="AC790" s="17">
        <v>0.34903932352382799</v>
      </c>
      <c r="AD790" s="17">
        <v>0.37718842223617999</v>
      </c>
      <c r="AE790" s="17"/>
      <c r="AF790" s="17">
        <v>0.38883443635964099</v>
      </c>
      <c r="AG790" s="17">
        <v>0.35423673720464899</v>
      </c>
      <c r="AH790" s="17">
        <v>0.36863909203803402</v>
      </c>
      <c r="AI790" s="17"/>
      <c r="AJ790" s="17">
        <v>0.37740733680038802</v>
      </c>
      <c r="AK790" s="17">
        <v>0.34018055740690401</v>
      </c>
      <c r="AL790" s="17">
        <v>0.37370716976208801</v>
      </c>
      <c r="AM790" s="17">
        <v>0.39115767366339299</v>
      </c>
      <c r="AN790" s="17">
        <v>0.38829564480345702</v>
      </c>
      <c r="AO790" s="17"/>
      <c r="AP790" s="17">
        <v>0.324593772398936</v>
      </c>
      <c r="AQ790" s="17">
        <v>0.338589119880703</v>
      </c>
      <c r="AR790" s="17">
        <v>0.447714367978788</v>
      </c>
      <c r="AS790" s="17">
        <v>0.46556120731897199</v>
      </c>
      <c r="AT790" s="17">
        <v>0.34957233750591798</v>
      </c>
      <c r="AU790" s="17"/>
      <c r="AV790" s="17">
        <v>0.35091327404565897</v>
      </c>
      <c r="AW790" s="17">
        <v>0.37952198750039801</v>
      </c>
      <c r="AX790" s="17">
        <v>0.385471226345592</v>
      </c>
      <c r="AY790" s="17">
        <v>0.34656119069119001</v>
      </c>
      <c r="AZ790" s="17">
        <v>0.32868144209500999</v>
      </c>
    </row>
    <row r="791" spans="2:52">
      <c r="B791" t="s">
        <v>229</v>
      </c>
      <c r="C791" s="17">
        <v>0.24558329278229701</v>
      </c>
      <c r="D791" s="17">
        <v>0.25064929711066403</v>
      </c>
      <c r="E791" s="17">
        <v>0.24041645529132899</v>
      </c>
      <c r="F791" s="17"/>
      <c r="G791" s="17">
        <v>0.287220320466885</v>
      </c>
      <c r="H791" s="17">
        <v>0.28514665943320799</v>
      </c>
      <c r="I791" s="17">
        <v>0.28837437720304199</v>
      </c>
      <c r="J791" s="17">
        <v>0.23301450621532399</v>
      </c>
      <c r="K791" s="17">
        <v>0.21674067030795399</v>
      </c>
      <c r="L791" s="17">
        <v>0.18031123777522001</v>
      </c>
      <c r="M791" s="17"/>
      <c r="N791" s="17">
        <v>0.25742653205203703</v>
      </c>
      <c r="O791" s="17">
        <v>0.250551090778805</v>
      </c>
      <c r="P791" s="17">
        <v>0.23702800179664699</v>
      </c>
      <c r="Q791" s="17">
        <v>0.234164460654634</v>
      </c>
      <c r="R791" s="17"/>
      <c r="S791" s="17">
        <v>0.28233805575988202</v>
      </c>
      <c r="T791" s="17">
        <v>0.22718947911874501</v>
      </c>
      <c r="U791" s="17">
        <v>0.23733053823277001</v>
      </c>
      <c r="V791" s="17">
        <v>0.19261912943119899</v>
      </c>
      <c r="W791" s="17">
        <v>0.25012978884883103</v>
      </c>
      <c r="X791" s="17">
        <v>0.22030003987213301</v>
      </c>
      <c r="Y791" s="17">
        <v>0.22321809748716701</v>
      </c>
      <c r="Z791" s="17">
        <v>0.19637143185734901</v>
      </c>
      <c r="AA791" s="17">
        <v>0.27849781377632099</v>
      </c>
      <c r="AB791" s="17">
        <v>0.25694596381434798</v>
      </c>
      <c r="AC791" s="17">
        <v>0.26438003957393003</v>
      </c>
      <c r="AD791" s="17">
        <v>0.33907292927640897</v>
      </c>
      <c r="AE791" s="17"/>
      <c r="AF791" s="17">
        <v>0.17215970617036999</v>
      </c>
      <c r="AG791" s="17">
        <v>0.30484841642863703</v>
      </c>
      <c r="AH791" s="17">
        <v>0.22453534335247</v>
      </c>
      <c r="AI791" s="17"/>
      <c r="AJ791" s="17">
        <v>0.138319948581031</v>
      </c>
      <c r="AK791" s="17">
        <v>0.38871068585028901</v>
      </c>
      <c r="AL791" s="17">
        <v>0.24430594753963999</v>
      </c>
      <c r="AM791" s="17">
        <v>0.15938427935826199</v>
      </c>
      <c r="AN791" s="17">
        <v>0.17382780982974899</v>
      </c>
      <c r="AO791" s="17"/>
      <c r="AP791" s="17">
        <v>0.101207646928237</v>
      </c>
      <c r="AQ791" s="17">
        <v>0.393603797947642</v>
      </c>
      <c r="AR791" s="17">
        <v>0.26061255935468802</v>
      </c>
      <c r="AS791" s="17">
        <v>0.14013673469509899</v>
      </c>
      <c r="AT791" s="17">
        <v>0.105238265671392</v>
      </c>
      <c r="AU791" s="17"/>
      <c r="AV791" s="17">
        <v>0.20572114153061299</v>
      </c>
      <c r="AW791" s="17">
        <v>0.245335615445957</v>
      </c>
      <c r="AX791" s="17">
        <v>0.27699347587352102</v>
      </c>
      <c r="AY791" s="17">
        <v>0.31415402039722001</v>
      </c>
      <c r="AZ791" s="17">
        <v>0.30190792231529101</v>
      </c>
    </row>
    <row r="792" spans="2:52">
      <c r="B792" t="s">
        <v>61</v>
      </c>
      <c r="C792" s="17">
        <v>0.23928029829928299</v>
      </c>
      <c r="D792" s="17">
        <v>0.22154270543861099</v>
      </c>
      <c r="E792" s="17">
        <v>0.25531875694691802</v>
      </c>
      <c r="F792" s="17"/>
      <c r="G792" s="17">
        <v>0.16006906056495299</v>
      </c>
      <c r="H792" s="17">
        <v>0.21062360643950601</v>
      </c>
      <c r="I792" s="17">
        <v>0.22008515005300799</v>
      </c>
      <c r="J792" s="17">
        <v>0.27458306700521101</v>
      </c>
      <c r="K792" s="17">
        <v>0.25226679743767799</v>
      </c>
      <c r="L792" s="17">
        <v>0.293592550286497</v>
      </c>
      <c r="M792" s="17"/>
      <c r="N792" s="17">
        <v>0.196785152609189</v>
      </c>
      <c r="O792" s="17">
        <v>0.22968242993069299</v>
      </c>
      <c r="P792" s="17">
        <v>0.222351907284559</v>
      </c>
      <c r="Q792" s="17">
        <v>0.30887677737877001</v>
      </c>
      <c r="R792" s="17"/>
      <c r="S792" s="17">
        <v>0.18851742743489899</v>
      </c>
      <c r="T792" s="17">
        <v>0.25901573742423101</v>
      </c>
      <c r="U792" s="17">
        <v>0.22925209388218301</v>
      </c>
      <c r="V792" s="17">
        <v>0.28979102143052698</v>
      </c>
      <c r="W792" s="17">
        <v>0.23108797230870501</v>
      </c>
      <c r="X792" s="17">
        <v>0.231133056284094</v>
      </c>
      <c r="Y792" s="17">
        <v>0.26090627335039202</v>
      </c>
      <c r="Z792" s="17">
        <v>0.24808106119940501</v>
      </c>
      <c r="AA792" s="17">
        <v>0.22964365698172001</v>
      </c>
      <c r="AB792" s="17">
        <v>0.27447638082575598</v>
      </c>
      <c r="AC792" s="17">
        <v>0.20587543344447601</v>
      </c>
      <c r="AD792" s="17">
        <v>0.22543529622127301</v>
      </c>
      <c r="AE792" s="17"/>
      <c r="AF792" s="17">
        <v>0.25470325571979902</v>
      </c>
      <c r="AG792" s="17">
        <v>0.20970685500719499</v>
      </c>
      <c r="AH792" s="17">
        <v>0.30134248368405497</v>
      </c>
      <c r="AI792" s="17"/>
      <c r="AJ792" s="17">
        <v>0.227367419869483</v>
      </c>
      <c r="AK792" s="17">
        <v>0.182824061279523</v>
      </c>
      <c r="AL792" s="17">
        <v>0.25416964287140198</v>
      </c>
      <c r="AM792" s="17">
        <v>0.36738617693064402</v>
      </c>
      <c r="AN792" s="17">
        <v>0.35957097745144401</v>
      </c>
      <c r="AO792" s="17"/>
      <c r="AP792" s="17">
        <v>0.204018154107311</v>
      </c>
      <c r="AQ792" s="17">
        <v>0.18209436390077199</v>
      </c>
      <c r="AR792" s="17">
        <v>0.182659834171848</v>
      </c>
      <c r="AS792" s="17">
        <v>0.24543112665414199</v>
      </c>
      <c r="AT792" s="17">
        <v>0.45425737319868598</v>
      </c>
      <c r="AU792" s="17"/>
      <c r="AV792" s="17">
        <v>0.29552881922208202</v>
      </c>
      <c r="AW792" s="17">
        <v>0.23956639869544</v>
      </c>
      <c r="AX792" s="17">
        <v>0.17865885073511001</v>
      </c>
      <c r="AY792" s="17">
        <v>0.184055803651517</v>
      </c>
      <c r="AZ792" s="17">
        <v>0.195313648224792</v>
      </c>
    </row>
    <row r="793" spans="2:52">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2:52">
      <c r="B794" s="6" t="s">
        <v>231</v>
      </c>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2:52">
      <c r="B795" s="24" t="s">
        <v>15</v>
      </c>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2:52">
      <c r="B796" t="s">
        <v>227</v>
      </c>
      <c r="C796" s="17">
        <v>0.18293461656340099</v>
      </c>
      <c r="D796" s="17">
        <v>0.195301282742532</v>
      </c>
      <c r="E796" s="17">
        <v>0.171589797792572</v>
      </c>
      <c r="F796" s="17"/>
      <c r="G796" s="17">
        <v>0.20152378252112299</v>
      </c>
      <c r="H796" s="17">
        <v>0.144180981646224</v>
      </c>
      <c r="I796" s="17">
        <v>0.16271348014763401</v>
      </c>
      <c r="J796" s="17">
        <v>0.17575571336146401</v>
      </c>
      <c r="K796" s="17">
        <v>0.170935669693004</v>
      </c>
      <c r="L796" s="17">
        <v>0.23255990276190799</v>
      </c>
      <c r="M796" s="17"/>
      <c r="N796" s="17">
        <v>0.21234125589491101</v>
      </c>
      <c r="O796" s="17">
        <v>0.16763882692385301</v>
      </c>
      <c r="P796" s="17">
        <v>0.19465156210134801</v>
      </c>
      <c r="Q796" s="17">
        <v>0.156060522095849</v>
      </c>
      <c r="R796" s="17"/>
      <c r="S796" s="17">
        <v>0.19292046983442401</v>
      </c>
      <c r="T796" s="17">
        <v>0.196616989311096</v>
      </c>
      <c r="U796" s="17">
        <v>0.184904637771209</v>
      </c>
      <c r="V796" s="17">
        <v>0.22091336276197901</v>
      </c>
      <c r="W796" s="17">
        <v>0.18996367568688799</v>
      </c>
      <c r="X796" s="17">
        <v>0.201070156175986</v>
      </c>
      <c r="Y796" s="17">
        <v>0.15826837573222099</v>
      </c>
      <c r="Z796" s="17">
        <v>0.178322770906197</v>
      </c>
      <c r="AA796" s="17">
        <v>0.173000060704318</v>
      </c>
      <c r="AB796" s="17">
        <v>0.111741625679685</v>
      </c>
      <c r="AC796" s="17">
        <v>0.21132209368515001</v>
      </c>
      <c r="AD796" s="17">
        <v>0.16165553405862701</v>
      </c>
      <c r="AE796" s="17"/>
      <c r="AF796" s="17">
        <v>0.24982463671285501</v>
      </c>
      <c r="AG796" s="17">
        <v>0.15056181867259999</v>
      </c>
      <c r="AH796" s="17">
        <v>0.13395623784536501</v>
      </c>
      <c r="AI796" s="17"/>
      <c r="AJ796" s="17">
        <v>0.32144412875433898</v>
      </c>
      <c r="AK796" s="17">
        <v>0.10005242828340701</v>
      </c>
      <c r="AL796" s="17">
        <v>0.14814976896576801</v>
      </c>
      <c r="AM796" s="17">
        <v>0.132279312866768</v>
      </c>
      <c r="AN796" s="17">
        <v>0.107152600749107</v>
      </c>
      <c r="AO796" s="17"/>
      <c r="AP796" s="17">
        <v>0.42696685242753601</v>
      </c>
      <c r="AQ796" s="17">
        <v>9.6505134780039595E-2</v>
      </c>
      <c r="AR796" s="17">
        <v>0.17225996442323599</v>
      </c>
      <c r="AS796" s="17">
        <v>0.21999198714451801</v>
      </c>
      <c r="AT796" s="17">
        <v>0.14012404090136099</v>
      </c>
      <c r="AU796" s="17"/>
      <c r="AV796" s="17">
        <v>0.190007384109214</v>
      </c>
      <c r="AW796" s="17">
        <v>0.18286297894412201</v>
      </c>
      <c r="AX796" s="17">
        <v>0.191599231087663</v>
      </c>
      <c r="AY796" s="17">
        <v>0.16427256899065901</v>
      </c>
      <c r="AZ796" s="17">
        <v>0.14051753173064399</v>
      </c>
    </row>
    <row r="797" spans="2:52">
      <c r="B797" t="s">
        <v>228</v>
      </c>
      <c r="C797" s="17">
        <v>0.42268412116996701</v>
      </c>
      <c r="D797" s="17">
        <v>0.404354912786764</v>
      </c>
      <c r="E797" s="17">
        <v>0.44144820928839101</v>
      </c>
      <c r="F797" s="17"/>
      <c r="G797" s="17">
        <v>0.41920108933445999</v>
      </c>
      <c r="H797" s="17">
        <v>0.40615355189635599</v>
      </c>
      <c r="I797" s="17">
        <v>0.40245625195071999</v>
      </c>
      <c r="J797" s="17">
        <v>0.40645807853613197</v>
      </c>
      <c r="K797" s="17">
        <v>0.46547054749608902</v>
      </c>
      <c r="L797" s="17">
        <v>0.43942807258536698</v>
      </c>
      <c r="M797" s="17"/>
      <c r="N797" s="17">
        <v>0.42236207010029198</v>
      </c>
      <c r="O797" s="17">
        <v>0.42526549931517699</v>
      </c>
      <c r="P797" s="17">
        <v>0.45608567154242602</v>
      </c>
      <c r="Q797" s="17">
        <v>0.38995324089295602</v>
      </c>
      <c r="R797" s="17"/>
      <c r="S797" s="17">
        <v>0.40532826043793702</v>
      </c>
      <c r="T797" s="17">
        <v>0.46690579712541502</v>
      </c>
      <c r="U797" s="17">
        <v>0.46134766465752403</v>
      </c>
      <c r="V797" s="17">
        <v>0.394580033748479</v>
      </c>
      <c r="W797" s="17">
        <v>0.43976967452239302</v>
      </c>
      <c r="X797" s="17">
        <v>0.37486084365330002</v>
      </c>
      <c r="Y797" s="17">
        <v>0.45495274174223699</v>
      </c>
      <c r="Z797" s="17">
        <v>0.43653297015390102</v>
      </c>
      <c r="AA797" s="17">
        <v>0.38114329801931501</v>
      </c>
      <c r="AB797" s="17">
        <v>0.46304268994660103</v>
      </c>
      <c r="AC797" s="17">
        <v>0.39423584426659303</v>
      </c>
      <c r="AD797" s="17">
        <v>0.37101644783612597</v>
      </c>
      <c r="AE797" s="17"/>
      <c r="AF797" s="17">
        <v>0.45036457821598902</v>
      </c>
      <c r="AG797" s="17">
        <v>0.41382204776026499</v>
      </c>
      <c r="AH797" s="17">
        <v>0.41155194731214401</v>
      </c>
      <c r="AI797" s="17"/>
      <c r="AJ797" s="17">
        <v>0.44794024291040702</v>
      </c>
      <c r="AK797" s="17">
        <v>0.36188662154423601</v>
      </c>
      <c r="AL797" s="17">
        <v>0.46486227262073498</v>
      </c>
      <c r="AM797" s="17">
        <v>0.41818636942631299</v>
      </c>
      <c r="AN797" s="17">
        <v>0.43917025551417999</v>
      </c>
      <c r="AO797" s="17"/>
      <c r="AP797" s="17">
        <v>0.40106068980301701</v>
      </c>
      <c r="AQ797" s="17">
        <v>0.38468473754511601</v>
      </c>
      <c r="AR797" s="17">
        <v>0.48089662204490702</v>
      </c>
      <c r="AS797" s="17">
        <v>0.52595758250054803</v>
      </c>
      <c r="AT797" s="17">
        <v>0.41349463806139802</v>
      </c>
      <c r="AU797" s="17"/>
      <c r="AV797" s="17">
        <v>0.41742007364112799</v>
      </c>
      <c r="AW797" s="17">
        <v>0.42884600381795401</v>
      </c>
      <c r="AX797" s="17">
        <v>0.42279127155141499</v>
      </c>
      <c r="AY797" s="17">
        <v>0.406285909007989</v>
      </c>
      <c r="AZ797" s="17">
        <v>0.47703442506874499</v>
      </c>
    </row>
    <row r="798" spans="2:52">
      <c r="B798" t="s">
        <v>229</v>
      </c>
      <c r="C798" s="17">
        <v>0.24353796115340301</v>
      </c>
      <c r="D798" s="17">
        <v>0.26168440306280599</v>
      </c>
      <c r="E798" s="17">
        <v>0.22605354545293299</v>
      </c>
      <c r="F798" s="17"/>
      <c r="G798" s="17">
        <v>0.27495682472406302</v>
      </c>
      <c r="H798" s="17">
        <v>0.27610537174546401</v>
      </c>
      <c r="I798" s="17">
        <v>0.27576974377929803</v>
      </c>
      <c r="J798" s="17">
        <v>0.240379378854292</v>
      </c>
      <c r="K798" s="17">
        <v>0.213335095243915</v>
      </c>
      <c r="L798" s="17">
        <v>0.19264439351660501</v>
      </c>
      <c r="M798" s="17"/>
      <c r="N798" s="17">
        <v>0.25252536543380999</v>
      </c>
      <c r="O798" s="17">
        <v>0.26083651994047702</v>
      </c>
      <c r="P798" s="17">
        <v>0.209840326517575</v>
      </c>
      <c r="Q798" s="17">
        <v>0.24647763530355701</v>
      </c>
      <c r="R798" s="17"/>
      <c r="S798" s="17">
        <v>0.26276028525077699</v>
      </c>
      <c r="T798" s="17">
        <v>0.19770339594772901</v>
      </c>
      <c r="U798" s="17">
        <v>0.21787808301311101</v>
      </c>
      <c r="V798" s="17">
        <v>0.191640532084422</v>
      </c>
      <c r="W798" s="17">
        <v>0.22267440226983401</v>
      </c>
      <c r="X798" s="17">
        <v>0.26675307108958302</v>
      </c>
      <c r="Y798" s="17">
        <v>0.23886478346047799</v>
      </c>
      <c r="Z798" s="17">
        <v>0.23772842822689799</v>
      </c>
      <c r="AA798" s="17">
        <v>0.29066354494799401</v>
      </c>
      <c r="AB798" s="17">
        <v>0.25828870617469901</v>
      </c>
      <c r="AC798" s="17">
        <v>0.25309053714588597</v>
      </c>
      <c r="AD798" s="17">
        <v>0.34284587306483599</v>
      </c>
      <c r="AE798" s="17"/>
      <c r="AF798" s="17">
        <v>0.16622077913001701</v>
      </c>
      <c r="AG798" s="17">
        <v>0.30228655409737298</v>
      </c>
      <c r="AH798" s="17">
        <v>0.23089494469546001</v>
      </c>
      <c r="AI798" s="17"/>
      <c r="AJ798" s="17">
        <v>0.11933826979696199</v>
      </c>
      <c r="AK798" s="17">
        <v>0.415980032905717</v>
      </c>
      <c r="AL798" s="17">
        <v>0.24343498302906599</v>
      </c>
      <c r="AM798" s="17">
        <v>0.158368138353639</v>
      </c>
      <c r="AN798" s="17">
        <v>0.190862593269221</v>
      </c>
      <c r="AO798" s="17"/>
      <c r="AP798" s="17">
        <v>8.0037612624104401E-2</v>
      </c>
      <c r="AQ798" s="17">
        <v>0.40811757892260597</v>
      </c>
      <c r="AR798" s="17">
        <v>0.25106904779004902</v>
      </c>
      <c r="AS798" s="17">
        <v>0.117921183008686</v>
      </c>
      <c r="AT798" s="17">
        <v>0.11757653218882901</v>
      </c>
      <c r="AU798" s="17"/>
      <c r="AV798" s="17">
        <v>0.213999476032773</v>
      </c>
      <c r="AW798" s="17">
        <v>0.23075592889400501</v>
      </c>
      <c r="AX798" s="17">
        <v>0.272360968374882</v>
      </c>
      <c r="AY798" s="17">
        <v>0.31558392767069698</v>
      </c>
      <c r="AZ798" s="17">
        <v>0.23496397469862099</v>
      </c>
    </row>
    <row r="799" spans="2:52">
      <c r="B799" t="s">
        <v>61</v>
      </c>
      <c r="C799" s="17">
        <v>0.15084330111322899</v>
      </c>
      <c r="D799" s="17">
        <v>0.13865940140789901</v>
      </c>
      <c r="E799" s="17">
        <v>0.160908447466104</v>
      </c>
      <c r="F799" s="17"/>
      <c r="G799" s="17">
        <v>0.104318303420354</v>
      </c>
      <c r="H799" s="17">
        <v>0.17356009471195699</v>
      </c>
      <c r="I799" s="17">
        <v>0.159060524122349</v>
      </c>
      <c r="J799" s="17">
        <v>0.17740682924811099</v>
      </c>
      <c r="K799" s="17">
        <v>0.15025868756699301</v>
      </c>
      <c r="L799" s="17">
        <v>0.13536763113611999</v>
      </c>
      <c r="M799" s="17"/>
      <c r="N799" s="17">
        <v>0.11277130857098699</v>
      </c>
      <c r="O799" s="17">
        <v>0.14625915382049301</v>
      </c>
      <c r="P799" s="17">
        <v>0.13942243983864999</v>
      </c>
      <c r="Q799" s="17">
        <v>0.20750860170763699</v>
      </c>
      <c r="R799" s="17"/>
      <c r="S799" s="17">
        <v>0.13899098447686201</v>
      </c>
      <c r="T799" s="17">
        <v>0.13877381761575999</v>
      </c>
      <c r="U799" s="17">
        <v>0.13586961455815599</v>
      </c>
      <c r="V799" s="17">
        <v>0.19286607140511999</v>
      </c>
      <c r="W799" s="17">
        <v>0.14759224752088501</v>
      </c>
      <c r="X799" s="17">
        <v>0.15731592908113001</v>
      </c>
      <c r="Y799" s="17">
        <v>0.147914099065064</v>
      </c>
      <c r="Z799" s="17">
        <v>0.14741583071300399</v>
      </c>
      <c r="AA799" s="17">
        <v>0.155193096328373</v>
      </c>
      <c r="AB799" s="17">
        <v>0.166926978199016</v>
      </c>
      <c r="AC799" s="17">
        <v>0.14135152490237099</v>
      </c>
      <c r="AD799" s="17">
        <v>0.124482145040411</v>
      </c>
      <c r="AE799" s="17"/>
      <c r="AF799" s="17">
        <v>0.13359000594113901</v>
      </c>
      <c r="AG799" s="17">
        <v>0.13332957946976201</v>
      </c>
      <c r="AH799" s="17">
        <v>0.22359687014703</v>
      </c>
      <c r="AI799" s="17"/>
      <c r="AJ799" s="17">
        <v>0.111277358538293</v>
      </c>
      <c r="AK799" s="17">
        <v>0.12208091726664</v>
      </c>
      <c r="AL799" s="17">
        <v>0.14355297538442999</v>
      </c>
      <c r="AM799" s="17">
        <v>0.29116617935327999</v>
      </c>
      <c r="AN799" s="17">
        <v>0.26281455046749203</v>
      </c>
      <c r="AO799" s="17"/>
      <c r="AP799" s="17">
        <v>9.1934845145342503E-2</v>
      </c>
      <c r="AQ799" s="17">
        <v>0.110692548752238</v>
      </c>
      <c r="AR799" s="17">
        <v>9.5774365741808407E-2</v>
      </c>
      <c r="AS799" s="17">
        <v>0.13612924734624801</v>
      </c>
      <c r="AT799" s="17">
        <v>0.32880478884841202</v>
      </c>
      <c r="AU799" s="17"/>
      <c r="AV799" s="17">
        <v>0.17857306621688501</v>
      </c>
      <c r="AW799" s="17">
        <v>0.15753508834391899</v>
      </c>
      <c r="AX799" s="17">
        <v>0.11324852898604</v>
      </c>
      <c r="AY799" s="17">
        <v>0.113857594330655</v>
      </c>
      <c r="AZ799" s="17">
        <v>0.14748406850199</v>
      </c>
    </row>
    <row r="800" spans="2:52">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2:52">
      <c r="B801" s="6" t="s">
        <v>232</v>
      </c>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2:52">
      <c r="B802" s="24" t="s">
        <v>15</v>
      </c>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2:52">
      <c r="B803" t="s">
        <v>227</v>
      </c>
      <c r="C803" s="17">
        <v>0.167989289735374</v>
      </c>
      <c r="D803" s="17">
        <v>0.19097606285381699</v>
      </c>
      <c r="E803" s="17">
        <v>0.14579692332380201</v>
      </c>
      <c r="F803" s="17"/>
      <c r="G803" s="17">
        <v>0.17257185135469499</v>
      </c>
      <c r="H803" s="17">
        <v>0.12625597063038499</v>
      </c>
      <c r="I803" s="17">
        <v>0.14136700891576801</v>
      </c>
      <c r="J803" s="17">
        <v>0.155960116825485</v>
      </c>
      <c r="K803" s="17">
        <v>0.14612366931714799</v>
      </c>
      <c r="L803" s="17">
        <v>0.245142502898511</v>
      </c>
      <c r="M803" s="17"/>
      <c r="N803" s="17">
        <v>0.230514844127237</v>
      </c>
      <c r="O803" s="17">
        <v>0.15395515813838401</v>
      </c>
      <c r="P803" s="17">
        <v>0.17152218587719101</v>
      </c>
      <c r="Q803" s="17">
        <v>0.11201710257637899</v>
      </c>
      <c r="R803" s="17"/>
      <c r="S803" s="17">
        <v>0.19005448112891801</v>
      </c>
      <c r="T803" s="17">
        <v>0.16387317839190199</v>
      </c>
      <c r="U803" s="17">
        <v>0.160779056601734</v>
      </c>
      <c r="V803" s="17">
        <v>0.18404330191781801</v>
      </c>
      <c r="W803" s="17">
        <v>0.15970213564232499</v>
      </c>
      <c r="X803" s="17">
        <v>0.17804836276370001</v>
      </c>
      <c r="Y803" s="17">
        <v>0.17339768208546699</v>
      </c>
      <c r="Z803" s="17">
        <v>0.13980690499430601</v>
      </c>
      <c r="AA803" s="17">
        <v>0.16116874829465</v>
      </c>
      <c r="AB803" s="17">
        <v>0.134758039769174</v>
      </c>
      <c r="AC803" s="17">
        <v>0.18605025941498801</v>
      </c>
      <c r="AD803" s="17">
        <v>0.16083191614937301</v>
      </c>
      <c r="AE803" s="17"/>
      <c r="AF803" s="17">
        <v>0.219373974633083</v>
      </c>
      <c r="AG803" s="17">
        <v>0.15264177461162301</v>
      </c>
      <c r="AH803" s="17">
        <v>0.123942048258075</v>
      </c>
      <c r="AI803" s="17"/>
      <c r="AJ803" s="17">
        <v>0.31324844592287299</v>
      </c>
      <c r="AK803" s="17">
        <v>8.9145191233399104E-2</v>
      </c>
      <c r="AL803" s="17">
        <v>0.14505531271061001</v>
      </c>
      <c r="AM803" s="17">
        <v>0.190993792238244</v>
      </c>
      <c r="AN803" s="17">
        <v>7.8201451836362804E-2</v>
      </c>
      <c r="AO803" s="17"/>
      <c r="AP803" s="17">
        <v>0.45496754720774202</v>
      </c>
      <c r="AQ803" s="17">
        <v>7.4236185826332596E-2</v>
      </c>
      <c r="AR803" s="17">
        <v>0.143455267691945</v>
      </c>
      <c r="AS803" s="17">
        <v>0.20182883785768199</v>
      </c>
      <c r="AT803" s="17">
        <v>0.10298165058858801</v>
      </c>
      <c r="AU803" s="17"/>
      <c r="AV803" s="17">
        <v>0.15522261392616299</v>
      </c>
      <c r="AW803" s="17">
        <v>0.14767281472514099</v>
      </c>
      <c r="AX803" s="17">
        <v>0.18524865493283099</v>
      </c>
      <c r="AY803" s="17">
        <v>0.18939826569250301</v>
      </c>
      <c r="AZ803" s="17">
        <v>0.21925855194782701</v>
      </c>
    </row>
    <row r="804" spans="2:52">
      <c r="B804" t="s">
        <v>228</v>
      </c>
      <c r="C804" s="17">
        <v>0.44486658492487102</v>
      </c>
      <c r="D804" s="17">
        <v>0.43180896722765899</v>
      </c>
      <c r="E804" s="17">
        <v>0.45905599817707199</v>
      </c>
      <c r="F804" s="17"/>
      <c r="G804" s="17">
        <v>0.39166002367503799</v>
      </c>
      <c r="H804" s="17">
        <v>0.42567725924252298</v>
      </c>
      <c r="I804" s="17">
        <v>0.42362350476505201</v>
      </c>
      <c r="J804" s="17">
        <v>0.43728255705471097</v>
      </c>
      <c r="K804" s="17">
        <v>0.52523892408396</v>
      </c>
      <c r="L804" s="17">
        <v>0.46542331865318198</v>
      </c>
      <c r="M804" s="17"/>
      <c r="N804" s="17">
        <v>0.426721090688991</v>
      </c>
      <c r="O804" s="17">
        <v>0.46675454361979402</v>
      </c>
      <c r="P804" s="17">
        <v>0.46823571445232698</v>
      </c>
      <c r="Q804" s="17">
        <v>0.42050481416357399</v>
      </c>
      <c r="R804" s="17"/>
      <c r="S804" s="17">
        <v>0.40545453476783799</v>
      </c>
      <c r="T804" s="17">
        <v>0.48867183504416101</v>
      </c>
      <c r="U804" s="17">
        <v>0.49595919880830402</v>
      </c>
      <c r="V804" s="17">
        <v>0.42583634598930598</v>
      </c>
      <c r="W804" s="17">
        <v>0.46080737554611301</v>
      </c>
      <c r="X804" s="17">
        <v>0.41599933219565099</v>
      </c>
      <c r="Y804" s="17">
        <v>0.451985523879322</v>
      </c>
      <c r="Z804" s="17">
        <v>0.50838578798326495</v>
      </c>
      <c r="AA804" s="17">
        <v>0.40675861166704402</v>
      </c>
      <c r="AB804" s="17">
        <v>0.455095092225965</v>
      </c>
      <c r="AC804" s="17">
        <v>0.42897178876978098</v>
      </c>
      <c r="AD804" s="17">
        <v>0.44107888853231803</v>
      </c>
      <c r="AE804" s="17"/>
      <c r="AF804" s="17">
        <v>0.49589330640159501</v>
      </c>
      <c r="AG804" s="17">
        <v>0.428842516196974</v>
      </c>
      <c r="AH804" s="17">
        <v>0.39611271766210299</v>
      </c>
      <c r="AI804" s="17"/>
      <c r="AJ804" s="17">
        <v>0.47292819043679601</v>
      </c>
      <c r="AK804" s="17">
        <v>0.38400073698966097</v>
      </c>
      <c r="AL804" s="17">
        <v>0.52254354041997297</v>
      </c>
      <c r="AM804" s="17">
        <v>0.354664366426163</v>
      </c>
      <c r="AN804" s="17">
        <v>0.45415999385045902</v>
      </c>
      <c r="AO804" s="17"/>
      <c r="AP804" s="17">
        <v>0.39551145113248298</v>
      </c>
      <c r="AQ804" s="17">
        <v>0.40336010226227098</v>
      </c>
      <c r="AR804" s="17">
        <v>0.53702061277172797</v>
      </c>
      <c r="AS804" s="17">
        <v>0.53909219193673397</v>
      </c>
      <c r="AT804" s="17">
        <v>0.47503321047935798</v>
      </c>
      <c r="AU804" s="17"/>
      <c r="AV804" s="17">
        <v>0.43938808993803602</v>
      </c>
      <c r="AW804" s="17">
        <v>0.44181670087223701</v>
      </c>
      <c r="AX804" s="17">
        <v>0.44751135874535503</v>
      </c>
      <c r="AY804" s="17">
        <v>0.41237112865472397</v>
      </c>
      <c r="AZ804" s="17">
        <v>0.425155981242401</v>
      </c>
    </row>
    <row r="805" spans="2:52">
      <c r="B805" t="s">
        <v>229</v>
      </c>
      <c r="C805" s="17">
        <v>0.22555437902171499</v>
      </c>
      <c r="D805" s="17">
        <v>0.23460459364709299</v>
      </c>
      <c r="E805" s="17">
        <v>0.21679592310290299</v>
      </c>
      <c r="F805" s="17"/>
      <c r="G805" s="17">
        <v>0.28115248141773902</v>
      </c>
      <c r="H805" s="17">
        <v>0.25414623030188599</v>
      </c>
      <c r="I805" s="17">
        <v>0.258263358082437</v>
      </c>
      <c r="J805" s="17">
        <v>0.226289888885086</v>
      </c>
      <c r="K805" s="17">
        <v>0.184042923416675</v>
      </c>
      <c r="L805" s="17">
        <v>0.165863583998691</v>
      </c>
      <c r="M805" s="17"/>
      <c r="N805" s="17">
        <v>0.22644197339974401</v>
      </c>
      <c r="O805" s="17">
        <v>0.224966889908046</v>
      </c>
      <c r="P805" s="17">
        <v>0.201365304240644</v>
      </c>
      <c r="Q805" s="17">
        <v>0.247160738951239</v>
      </c>
      <c r="R805" s="17"/>
      <c r="S805" s="17">
        <v>0.23865751200900001</v>
      </c>
      <c r="T805" s="17">
        <v>0.18655742776856801</v>
      </c>
      <c r="U805" s="17">
        <v>0.20385642745611099</v>
      </c>
      <c r="V805" s="17">
        <v>0.21885498031389</v>
      </c>
      <c r="W805" s="17">
        <v>0.21741354398257201</v>
      </c>
      <c r="X805" s="17">
        <v>0.23899261572570701</v>
      </c>
      <c r="Y805" s="17">
        <v>0.21020687704497301</v>
      </c>
      <c r="Z805" s="17">
        <v>0.199092723906966</v>
      </c>
      <c r="AA805" s="17">
        <v>0.26338306623575503</v>
      </c>
      <c r="AB805" s="17">
        <v>0.23685306952201499</v>
      </c>
      <c r="AC805" s="17">
        <v>0.24998611570038601</v>
      </c>
      <c r="AD805" s="17">
        <v>0.25291989013587102</v>
      </c>
      <c r="AE805" s="17"/>
      <c r="AF805" s="17">
        <v>0.13553935789903801</v>
      </c>
      <c r="AG805" s="17">
        <v>0.292681889851094</v>
      </c>
      <c r="AH805" s="17">
        <v>0.23126012560951001</v>
      </c>
      <c r="AI805" s="17"/>
      <c r="AJ805" s="17">
        <v>9.1780743528803305E-2</v>
      </c>
      <c r="AK805" s="17">
        <v>0.39448170242613301</v>
      </c>
      <c r="AL805" s="17">
        <v>0.23221520403294499</v>
      </c>
      <c r="AM805" s="17">
        <v>0.15807021891694401</v>
      </c>
      <c r="AN805" s="17">
        <v>0.19326855915765401</v>
      </c>
      <c r="AO805" s="17"/>
      <c r="AP805" s="17">
        <v>4.9240212213634102E-2</v>
      </c>
      <c r="AQ805" s="17">
        <v>0.40127357282864601</v>
      </c>
      <c r="AR805" s="17">
        <v>0.22431706436655199</v>
      </c>
      <c r="AS805" s="17">
        <v>9.3951000160328896E-2</v>
      </c>
      <c r="AT805" s="17">
        <v>8.6965442153991407E-2</v>
      </c>
      <c r="AU805" s="17"/>
      <c r="AV805" s="17">
        <v>0.21007043558563299</v>
      </c>
      <c r="AW805" s="17">
        <v>0.23734869567453701</v>
      </c>
      <c r="AX805" s="17">
        <v>0.240620750110357</v>
      </c>
      <c r="AY805" s="17">
        <v>0.28599646989377597</v>
      </c>
      <c r="AZ805" s="17">
        <v>0.22350656800962401</v>
      </c>
    </row>
    <row r="806" spans="2:52">
      <c r="B806" t="s">
        <v>61</v>
      </c>
      <c r="C806" s="17">
        <v>0.16158974631803999</v>
      </c>
      <c r="D806" s="17">
        <v>0.142610376271431</v>
      </c>
      <c r="E806" s="17">
        <v>0.17835115539622301</v>
      </c>
      <c r="F806" s="17"/>
      <c r="G806" s="17">
        <v>0.15461564355252799</v>
      </c>
      <c r="H806" s="17">
        <v>0.19392053982520599</v>
      </c>
      <c r="I806" s="17">
        <v>0.17674612823674299</v>
      </c>
      <c r="J806" s="17">
        <v>0.180467437234718</v>
      </c>
      <c r="K806" s="17">
        <v>0.14459448318221699</v>
      </c>
      <c r="L806" s="17">
        <v>0.123570594449616</v>
      </c>
      <c r="M806" s="17"/>
      <c r="N806" s="17">
        <v>0.116322091784028</v>
      </c>
      <c r="O806" s="17">
        <v>0.154323408333777</v>
      </c>
      <c r="P806" s="17">
        <v>0.15887679542983801</v>
      </c>
      <c r="Q806" s="17">
        <v>0.22031734430880801</v>
      </c>
      <c r="R806" s="17"/>
      <c r="S806" s="17">
        <v>0.16583347209424401</v>
      </c>
      <c r="T806" s="17">
        <v>0.16089755879536899</v>
      </c>
      <c r="U806" s="17">
        <v>0.13940531713385099</v>
      </c>
      <c r="V806" s="17">
        <v>0.17126537177898599</v>
      </c>
      <c r="W806" s="17">
        <v>0.16207694482898899</v>
      </c>
      <c r="X806" s="17">
        <v>0.16695968931494301</v>
      </c>
      <c r="Y806" s="17">
        <v>0.16440991699023799</v>
      </c>
      <c r="Z806" s="17">
        <v>0.15271458311546199</v>
      </c>
      <c r="AA806" s="17">
        <v>0.16868957380255101</v>
      </c>
      <c r="AB806" s="17">
        <v>0.17329379848284601</v>
      </c>
      <c r="AC806" s="17">
        <v>0.134991836114844</v>
      </c>
      <c r="AD806" s="17">
        <v>0.14516930518243801</v>
      </c>
      <c r="AE806" s="17"/>
      <c r="AF806" s="17">
        <v>0.149193361066285</v>
      </c>
      <c r="AG806" s="17">
        <v>0.12583381934030899</v>
      </c>
      <c r="AH806" s="17">
        <v>0.248685108470312</v>
      </c>
      <c r="AI806" s="17"/>
      <c r="AJ806" s="17">
        <v>0.122042620111528</v>
      </c>
      <c r="AK806" s="17">
        <v>0.13237236935080601</v>
      </c>
      <c r="AL806" s="17">
        <v>0.100185942836473</v>
      </c>
      <c r="AM806" s="17">
        <v>0.29627162241864802</v>
      </c>
      <c r="AN806" s="17">
        <v>0.27436999515552501</v>
      </c>
      <c r="AO806" s="17"/>
      <c r="AP806" s="17">
        <v>0.10028078944614099</v>
      </c>
      <c r="AQ806" s="17">
        <v>0.12113013908275</v>
      </c>
      <c r="AR806" s="17">
        <v>9.5207055169775706E-2</v>
      </c>
      <c r="AS806" s="17">
        <v>0.16512797004525601</v>
      </c>
      <c r="AT806" s="17">
        <v>0.33501969677806298</v>
      </c>
      <c r="AU806" s="17"/>
      <c r="AV806" s="17">
        <v>0.19531886055016701</v>
      </c>
      <c r="AW806" s="17">
        <v>0.17316178872808499</v>
      </c>
      <c r="AX806" s="17">
        <v>0.12661923621145699</v>
      </c>
      <c r="AY806" s="17">
        <v>0.112234135758998</v>
      </c>
      <c r="AZ806" s="17">
        <v>0.132078898800148</v>
      </c>
    </row>
    <row r="807" spans="2:52">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2:52">
      <c r="B808" s="6" t="s">
        <v>233</v>
      </c>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2:52">
      <c r="B809" s="24" t="s">
        <v>15</v>
      </c>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2:52">
      <c r="B810" t="s">
        <v>227</v>
      </c>
      <c r="C810" s="17">
        <v>0.16494957554440001</v>
      </c>
      <c r="D810" s="17">
        <v>0.193796088453496</v>
      </c>
      <c r="E810" s="17">
        <v>0.13651639173400401</v>
      </c>
      <c r="F810" s="17"/>
      <c r="G810" s="17">
        <v>0.16491386831242599</v>
      </c>
      <c r="H810" s="17">
        <v>0.14306941387217201</v>
      </c>
      <c r="I810" s="17">
        <v>0.15540142832748699</v>
      </c>
      <c r="J810" s="17">
        <v>0.16427744025775001</v>
      </c>
      <c r="K810" s="17">
        <v>0.15786462191415801</v>
      </c>
      <c r="L810" s="17">
        <v>0.19591110634912401</v>
      </c>
      <c r="M810" s="17"/>
      <c r="N810" s="17">
        <v>0.22271764109808001</v>
      </c>
      <c r="O810" s="17">
        <v>0.15564690311768301</v>
      </c>
      <c r="P810" s="17">
        <v>0.15209858521782901</v>
      </c>
      <c r="Q810" s="17">
        <v>0.125463500816865</v>
      </c>
      <c r="R810" s="17"/>
      <c r="S810" s="17">
        <v>0.17839792160021301</v>
      </c>
      <c r="T810" s="17">
        <v>0.15059273582832899</v>
      </c>
      <c r="U810" s="17">
        <v>0.186502281092288</v>
      </c>
      <c r="V810" s="17">
        <v>0.19577847555337399</v>
      </c>
      <c r="W810" s="17">
        <v>0.172768476225097</v>
      </c>
      <c r="X810" s="17">
        <v>0.166881707455621</v>
      </c>
      <c r="Y810" s="17">
        <v>0.14451539991978901</v>
      </c>
      <c r="Z810" s="17">
        <v>0.14723122769517599</v>
      </c>
      <c r="AA810" s="17">
        <v>0.15112750661531299</v>
      </c>
      <c r="AB810" s="17">
        <v>0.14189558468233399</v>
      </c>
      <c r="AC810" s="17">
        <v>0.21458353686236001</v>
      </c>
      <c r="AD810" s="17">
        <v>0.105634764563469</v>
      </c>
      <c r="AE810" s="17"/>
      <c r="AF810" s="17">
        <v>0.21075275160035201</v>
      </c>
      <c r="AG810" s="17">
        <v>0.15423956903876501</v>
      </c>
      <c r="AH810" s="17">
        <v>0.11089783665141199</v>
      </c>
      <c r="AI810" s="17"/>
      <c r="AJ810" s="17">
        <v>0.28434385603444501</v>
      </c>
      <c r="AK810" s="17">
        <v>9.8374405900562095E-2</v>
      </c>
      <c r="AL810" s="17">
        <v>0.16353870738421999</v>
      </c>
      <c r="AM810" s="17">
        <v>6.6198005412830704E-2</v>
      </c>
      <c r="AN810" s="17">
        <v>9.1193084870464194E-2</v>
      </c>
      <c r="AO810" s="17"/>
      <c r="AP810" s="17">
        <v>0.38218845320220102</v>
      </c>
      <c r="AQ810" s="17">
        <v>0.104932915732624</v>
      </c>
      <c r="AR810" s="17">
        <v>0.15169816190956201</v>
      </c>
      <c r="AS810" s="17">
        <v>0.17492330891406499</v>
      </c>
      <c r="AT810" s="17">
        <v>0.115030294427639</v>
      </c>
      <c r="AU810" s="17"/>
      <c r="AV810" s="17">
        <v>0.16504306610700301</v>
      </c>
      <c r="AW810" s="17">
        <v>0.15046611643723901</v>
      </c>
      <c r="AX810" s="17">
        <v>0.17692629728900799</v>
      </c>
      <c r="AY810" s="17">
        <v>0.198210547971304</v>
      </c>
      <c r="AZ810" s="17">
        <v>0.142495839726407</v>
      </c>
    </row>
    <row r="811" spans="2:52">
      <c r="B811" t="s">
        <v>228</v>
      </c>
      <c r="C811" s="17">
        <v>0.38885049447544001</v>
      </c>
      <c r="D811" s="17">
        <v>0.38071327863423599</v>
      </c>
      <c r="E811" s="17">
        <v>0.398760535778176</v>
      </c>
      <c r="F811" s="17"/>
      <c r="G811" s="17">
        <v>0.43630611723554902</v>
      </c>
      <c r="H811" s="17">
        <v>0.382265814226187</v>
      </c>
      <c r="I811" s="17">
        <v>0.38469703500117503</v>
      </c>
      <c r="J811" s="17">
        <v>0.37168052118228201</v>
      </c>
      <c r="K811" s="17">
        <v>0.39320130450910001</v>
      </c>
      <c r="L811" s="17">
        <v>0.37707245433653802</v>
      </c>
      <c r="M811" s="17"/>
      <c r="N811" s="17">
        <v>0.38959374422873899</v>
      </c>
      <c r="O811" s="17">
        <v>0.39997423093265499</v>
      </c>
      <c r="P811" s="17">
        <v>0.41047727760736302</v>
      </c>
      <c r="Q811" s="17">
        <v>0.35611395724011602</v>
      </c>
      <c r="R811" s="17"/>
      <c r="S811" s="17">
        <v>0.36848256732016399</v>
      </c>
      <c r="T811" s="17">
        <v>0.41889592348791999</v>
      </c>
      <c r="U811" s="17">
        <v>0.419619879727617</v>
      </c>
      <c r="V811" s="17">
        <v>0.33892441955508001</v>
      </c>
      <c r="W811" s="17">
        <v>0.39226107074451</v>
      </c>
      <c r="X811" s="17">
        <v>0.33112240881081201</v>
      </c>
      <c r="Y811" s="17">
        <v>0.41844855892954802</v>
      </c>
      <c r="Z811" s="17">
        <v>0.39595702051477299</v>
      </c>
      <c r="AA811" s="17">
        <v>0.38315011049782199</v>
      </c>
      <c r="AB811" s="17">
        <v>0.396590663283791</v>
      </c>
      <c r="AC811" s="17">
        <v>0.39379655265949298</v>
      </c>
      <c r="AD811" s="17">
        <v>0.48769853075122099</v>
      </c>
      <c r="AE811" s="17"/>
      <c r="AF811" s="17">
        <v>0.39022256415962697</v>
      </c>
      <c r="AG811" s="17">
        <v>0.38311470813632997</v>
      </c>
      <c r="AH811" s="17">
        <v>0.38483154184359297</v>
      </c>
      <c r="AI811" s="17"/>
      <c r="AJ811" s="17">
        <v>0.37110140717081502</v>
      </c>
      <c r="AK811" s="17">
        <v>0.365275571906025</v>
      </c>
      <c r="AL811" s="17">
        <v>0.384340408011977</v>
      </c>
      <c r="AM811" s="17">
        <v>0.381469462330223</v>
      </c>
      <c r="AN811" s="17">
        <v>0.386616799004738</v>
      </c>
      <c r="AO811" s="17"/>
      <c r="AP811" s="17">
        <v>0.32639899123364002</v>
      </c>
      <c r="AQ811" s="17">
        <v>0.36815398260314802</v>
      </c>
      <c r="AR811" s="17">
        <v>0.447792253713581</v>
      </c>
      <c r="AS811" s="17">
        <v>0.45625978098196501</v>
      </c>
      <c r="AT811" s="17">
        <v>0.34910633534907798</v>
      </c>
      <c r="AU811" s="17"/>
      <c r="AV811" s="17">
        <v>0.328788806195012</v>
      </c>
      <c r="AW811" s="17">
        <v>0.43366148542494298</v>
      </c>
      <c r="AX811" s="17">
        <v>0.43213618545355997</v>
      </c>
      <c r="AY811" s="17">
        <v>0.34652502581010802</v>
      </c>
      <c r="AZ811" s="17">
        <v>0.35588030896207301</v>
      </c>
    </row>
    <row r="812" spans="2:52">
      <c r="B812" t="s">
        <v>229</v>
      </c>
      <c r="C812" s="17">
        <v>0.15066721051137399</v>
      </c>
      <c r="D812" s="17">
        <v>0.166490848690419</v>
      </c>
      <c r="E812" s="17">
        <v>0.135063366719369</v>
      </c>
      <c r="F812" s="17"/>
      <c r="G812" s="17">
        <v>0.21790409210812101</v>
      </c>
      <c r="H812" s="17">
        <v>0.20620200791701199</v>
      </c>
      <c r="I812" s="17">
        <v>0.17791538487025599</v>
      </c>
      <c r="J812" s="17">
        <v>0.156916883960417</v>
      </c>
      <c r="K812" s="17">
        <v>8.6077795080212793E-2</v>
      </c>
      <c r="L812" s="17">
        <v>7.6714913071784296E-2</v>
      </c>
      <c r="M812" s="17"/>
      <c r="N812" s="17">
        <v>0.14354352857418201</v>
      </c>
      <c r="O812" s="17">
        <v>0.148815850621485</v>
      </c>
      <c r="P812" s="17">
        <v>0.152243233013692</v>
      </c>
      <c r="Q812" s="17">
        <v>0.15971317120650599</v>
      </c>
      <c r="R812" s="17"/>
      <c r="S812" s="17">
        <v>0.19071545079014601</v>
      </c>
      <c r="T812" s="17">
        <v>0.121900871973811</v>
      </c>
      <c r="U812" s="17">
        <v>9.96881532353283E-2</v>
      </c>
      <c r="V812" s="17">
        <v>0.13525396301923601</v>
      </c>
      <c r="W812" s="17">
        <v>0.154541564541195</v>
      </c>
      <c r="X812" s="17">
        <v>0.17912673557016401</v>
      </c>
      <c r="Y812" s="17">
        <v>0.125499751251576</v>
      </c>
      <c r="Z812" s="17">
        <v>0.14986246650446999</v>
      </c>
      <c r="AA812" s="17">
        <v>0.16446721292813199</v>
      </c>
      <c r="AB812" s="17">
        <v>0.154737096434612</v>
      </c>
      <c r="AC812" s="17">
        <v>0.14993264155903099</v>
      </c>
      <c r="AD812" s="17">
        <v>0.18279768159093601</v>
      </c>
      <c r="AE812" s="17"/>
      <c r="AF812" s="17">
        <v>0.102412826309178</v>
      </c>
      <c r="AG812" s="17">
        <v>0.184407476693323</v>
      </c>
      <c r="AH812" s="17">
        <v>0.145422414062783</v>
      </c>
      <c r="AI812" s="17"/>
      <c r="AJ812" s="17">
        <v>6.3055588622089598E-2</v>
      </c>
      <c r="AK812" s="17">
        <v>0.28485520996207497</v>
      </c>
      <c r="AL812" s="17">
        <v>0.129145939216428</v>
      </c>
      <c r="AM812" s="17">
        <v>0.14769802908007401</v>
      </c>
      <c r="AN812" s="17">
        <v>0.101148513796756</v>
      </c>
      <c r="AO812" s="17"/>
      <c r="AP812" s="17">
        <v>4.5574162020127998E-2</v>
      </c>
      <c r="AQ812" s="17">
        <v>0.25991418138731498</v>
      </c>
      <c r="AR812" s="17">
        <v>0.14171001664115601</v>
      </c>
      <c r="AS812" s="17">
        <v>8.0609825087840203E-2</v>
      </c>
      <c r="AT812" s="17">
        <v>4.5196854550529998E-2</v>
      </c>
      <c r="AU812" s="17"/>
      <c r="AV812" s="17">
        <v>0.141304784525905</v>
      </c>
      <c r="AW812" s="17">
        <v>0.129277370183673</v>
      </c>
      <c r="AX812" s="17">
        <v>0.15745750718022</v>
      </c>
      <c r="AY812" s="17">
        <v>0.213313913601757</v>
      </c>
      <c r="AZ812" s="17">
        <v>0.23788866010024701</v>
      </c>
    </row>
    <row r="813" spans="2:52">
      <c r="B813" t="s">
        <v>61</v>
      </c>
      <c r="C813" s="17">
        <v>0.29553271946878501</v>
      </c>
      <c r="D813" s="17">
        <v>0.25899978422184899</v>
      </c>
      <c r="E813" s="17">
        <v>0.32965970576845099</v>
      </c>
      <c r="F813" s="17"/>
      <c r="G813" s="17">
        <v>0.18087592234390401</v>
      </c>
      <c r="H813" s="17">
        <v>0.26846276398462798</v>
      </c>
      <c r="I813" s="17">
        <v>0.281986151801081</v>
      </c>
      <c r="J813" s="17">
        <v>0.30712515459955197</v>
      </c>
      <c r="K813" s="17">
        <v>0.36285627849653002</v>
      </c>
      <c r="L813" s="17">
        <v>0.35030152624255301</v>
      </c>
      <c r="M813" s="17"/>
      <c r="N813" s="17">
        <v>0.24414508609899799</v>
      </c>
      <c r="O813" s="17">
        <v>0.29556301532817703</v>
      </c>
      <c r="P813" s="17">
        <v>0.28518090416111502</v>
      </c>
      <c r="Q813" s="17">
        <v>0.35870937073651299</v>
      </c>
      <c r="R813" s="17"/>
      <c r="S813" s="17">
        <v>0.26240406028947699</v>
      </c>
      <c r="T813" s="17">
        <v>0.30861046870994002</v>
      </c>
      <c r="U813" s="17">
        <v>0.29418968594476602</v>
      </c>
      <c r="V813" s="17">
        <v>0.33004314187230899</v>
      </c>
      <c r="W813" s="17">
        <v>0.280428888489199</v>
      </c>
      <c r="X813" s="17">
        <v>0.32286914816340301</v>
      </c>
      <c r="Y813" s="17">
        <v>0.31153628989908699</v>
      </c>
      <c r="Z813" s="17">
        <v>0.30694928528558002</v>
      </c>
      <c r="AA813" s="17">
        <v>0.30125516995873303</v>
      </c>
      <c r="AB813" s="17">
        <v>0.30677665559926298</v>
      </c>
      <c r="AC813" s="17">
        <v>0.24168726891911599</v>
      </c>
      <c r="AD813" s="17">
        <v>0.22386902309437401</v>
      </c>
      <c r="AE813" s="17"/>
      <c r="AF813" s="17">
        <v>0.29661185793084299</v>
      </c>
      <c r="AG813" s="17">
        <v>0.27823824613158199</v>
      </c>
      <c r="AH813" s="17">
        <v>0.35884820744221302</v>
      </c>
      <c r="AI813" s="17"/>
      <c r="AJ813" s="17">
        <v>0.28149914817264998</v>
      </c>
      <c r="AK813" s="17">
        <v>0.25149481223133802</v>
      </c>
      <c r="AL813" s="17">
        <v>0.32297494538737498</v>
      </c>
      <c r="AM813" s="17">
        <v>0.40463450317687299</v>
      </c>
      <c r="AN813" s="17">
        <v>0.421041602328042</v>
      </c>
      <c r="AO813" s="17"/>
      <c r="AP813" s="17">
        <v>0.245838393544031</v>
      </c>
      <c r="AQ813" s="17">
        <v>0.26699892027691302</v>
      </c>
      <c r="AR813" s="17">
        <v>0.25879956773570101</v>
      </c>
      <c r="AS813" s="17">
        <v>0.28820708501613002</v>
      </c>
      <c r="AT813" s="17">
        <v>0.49066651567275299</v>
      </c>
      <c r="AU813" s="17"/>
      <c r="AV813" s="17">
        <v>0.36486334317208002</v>
      </c>
      <c r="AW813" s="17">
        <v>0.28659502795414399</v>
      </c>
      <c r="AX813" s="17">
        <v>0.233480010077212</v>
      </c>
      <c r="AY813" s="17">
        <v>0.24195051261683101</v>
      </c>
      <c r="AZ813" s="17">
        <v>0.26373519121127298</v>
      </c>
    </row>
    <row r="814" spans="2:52">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2:52">
      <c r="B815" s="6" t="s">
        <v>234</v>
      </c>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2:52">
      <c r="B816" s="24" t="s">
        <v>15</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2:52">
      <c r="B817" t="s">
        <v>227</v>
      </c>
      <c r="C817" s="17">
        <v>9.5441568902896096E-2</v>
      </c>
      <c r="D817" s="17">
        <v>0.11560843819514501</v>
      </c>
      <c r="E817" s="17">
        <v>7.5492840345723594E-2</v>
      </c>
      <c r="F817" s="17"/>
      <c r="G817" s="17">
        <v>0.119424163877677</v>
      </c>
      <c r="H817" s="17">
        <v>9.9601979961958007E-2</v>
      </c>
      <c r="I817" s="17">
        <v>8.7818070560850295E-2</v>
      </c>
      <c r="J817" s="17">
        <v>8.4635503529201003E-2</v>
      </c>
      <c r="K817" s="17">
        <v>7.5219424319101294E-2</v>
      </c>
      <c r="L817" s="17">
        <v>0.10466344098637601</v>
      </c>
      <c r="M817" s="17"/>
      <c r="N817" s="17">
        <v>0.11967177675686901</v>
      </c>
      <c r="O817" s="17">
        <v>9.4447560168293102E-2</v>
      </c>
      <c r="P817" s="17">
        <v>9.8175697364337899E-2</v>
      </c>
      <c r="Q817" s="17">
        <v>6.8055769570222302E-2</v>
      </c>
      <c r="R817" s="17"/>
      <c r="S817" s="17">
        <v>0.116901818084214</v>
      </c>
      <c r="T817" s="17">
        <v>0.10938518273839699</v>
      </c>
      <c r="U817" s="17">
        <v>0.100353389402122</v>
      </c>
      <c r="V817" s="17">
        <v>9.7450710497353599E-2</v>
      </c>
      <c r="W817" s="17">
        <v>7.0266311869976103E-2</v>
      </c>
      <c r="X817" s="17">
        <v>0.11549792562234699</v>
      </c>
      <c r="Y817" s="17">
        <v>9.0559207836904299E-2</v>
      </c>
      <c r="Z817" s="17">
        <v>8.2806302027543494E-2</v>
      </c>
      <c r="AA817" s="17">
        <v>7.5707576277543001E-2</v>
      </c>
      <c r="AB817" s="17">
        <v>7.3289711489835097E-2</v>
      </c>
      <c r="AC817" s="17">
        <v>0.11440105573083</v>
      </c>
      <c r="AD817" s="17">
        <v>5.1400694426204603E-2</v>
      </c>
      <c r="AE817" s="17"/>
      <c r="AF817" s="17">
        <v>0.120161202834699</v>
      </c>
      <c r="AG817" s="17">
        <v>8.5204133920284697E-2</v>
      </c>
      <c r="AH817" s="17">
        <v>7.5305715483250796E-2</v>
      </c>
      <c r="AI817" s="17"/>
      <c r="AJ817" s="17">
        <v>0.16868797266394001</v>
      </c>
      <c r="AK817" s="17">
        <v>5.0363111425471702E-2</v>
      </c>
      <c r="AL817" s="17">
        <v>9.8058870504936502E-2</v>
      </c>
      <c r="AM817" s="17">
        <v>5.5225157130388003E-2</v>
      </c>
      <c r="AN817" s="17">
        <v>6.0678799674314401E-2</v>
      </c>
      <c r="AO817" s="17"/>
      <c r="AP817" s="17">
        <v>0.26467919505548698</v>
      </c>
      <c r="AQ817" s="17">
        <v>5.0341965510935199E-2</v>
      </c>
      <c r="AR817" s="17">
        <v>7.8882711793862997E-2</v>
      </c>
      <c r="AS817" s="17">
        <v>0.100599460858115</v>
      </c>
      <c r="AT817" s="17">
        <v>3.2920423073630002E-2</v>
      </c>
      <c r="AU817" s="17"/>
      <c r="AV817" s="17">
        <v>8.9755336936110597E-2</v>
      </c>
      <c r="AW817" s="17">
        <v>7.5732828848386502E-2</v>
      </c>
      <c r="AX817" s="17">
        <v>0.1179587240739</v>
      </c>
      <c r="AY817" s="17">
        <v>0.112941549787097</v>
      </c>
      <c r="AZ817" s="17">
        <v>7.95616131107863E-2</v>
      </c>
    </row>
    <row r="818" spans="2:52">
      <c r="B818" t="s">
        <v>228</v>
      </c>
      <c r="C818" s="17">
        <v>0.36823679419653599</v>
      </c>
      <c r="D818" s="17">
        <v>0.37292360392299101</v>
      </c>
      <c r="E818" s="17">
        <v>0.36465909532548102</v>
      </c>
      <c r="F818" s="17"/>
      <c r="G818" s="17">
        <v>0.38161904469998797</v>
      </c>
      <c r="H818" s="17">
        <v>0.38650348022048803</v>
      </c>
      <c r="I818" s="17">
        <v>0.340823418009226</v>
      </c>
      <c r="J818" s="17">
        <v>0.35328378669061899</v>
      </c>
      <c r="K818" s="17">
        <v>0.368293751156756</v>
      </c>
      <c r="L818" s="17">
        <v>0.37887849997203199</v>
      </c>
      <c r="M818" s="17"/>
      <c r="N818" s="17">
        <v>0.34899675848547301</v>
      </c>
      <c r="O818" s="17">
        <v>0.37900461176500599</v>
      </c>
      <c r="P818" s="17">
        <v>0.42102562137055299</v>
      </c>
      <c r="Q818" s="17">
        <v>0.33181001653099301</v>
      </c>
      <c r="R818" s="17"/>
      <c r="S818" s="17">
        <v>0.37543271395026701</v>
      </c>
      <c r="T818" s="17">
        <v>0.35256242627939299</v>
      </c>
      <c r="U818" s="17">
        <v>0.38517503395605401</v>
      </c>
      <c r="V818" s="17">
        <v>0.36492863911203899</v>
      </c>
      <c r="W818" s="17">
        <v>0.37612321640253399</v>
      </c>
      <c r="X818" s="17">
        <v>0.33900209150447302</v>
      </c>
      <c r="Y818" s="17">
        <v>0.40614940874557898</v>
      </c>
      <c r="Z818" s="17">
        <v>0.40535120258162399</v>
      </c>
      <c r="AA818" s="17">
        <v>0.332625370169293</v>
      </c>
      <c r="AB818" s="17">
        <v>0.355272589567589</v>
      </c>
      <c r="AC818" s="17">
        <v>0.36005043544172799</v>
      </c>
      <c r="AD818" s="17">
        <v>0.469162795546398</v>
      </c>
      <c r="AE818" s="17"/>
      <c r="AF818" s="17">
        <v>0.416302923128756</v>
      </c>
      <c r="AG818" s="17">
        <v>0.33836693083950498</v>
      </c>
      <c r="AH818" s="17">
        <v>0.33287121158990901</v>
      </c>
      <c r="AI818" s="17"/>
      <c r="AJ818" s="17">
        <v>0.418204613273438</v>
      </c>
      <c r="AK818" s="17">
        <v>0.30985872901596301</v>
      </c>
      <c r="AL818" s="17">
        <v>0.30925565515639197</v>
      </c>
      <c r="AM818" s="17">
        <v>0.44146526657782198</v>
      </c>
      <c r="AN818" s="17">
        <v>0.36456002437642798</v>
      </c>
      <c r="AO818" s="17"/>
      <c r="AP818" s="17">
        <v>0.39561748916700301</v>
      </c>
      <c r="AQ818" s="17">
        <v>0.294052592479977</v>
      </c>
      <c r="AR818" s="17">
        <v>0.40596261353708002</v>
      </c>
      <c r="AS818" s="17">
        <v>0.44900697320440103</v>
      </c>
      <c r="AT818" s="17">
        <v>0.38920996175018002</v>
      </c>
      <c r="AU818" s="17"/>
      <c r="AV818" s="17">
        <v>0.35908163217475098</v>
      </c>
      <c r="AW818" s="17">
        <v>0.374049383797604</v>
      </c>
      <c r="AX818" s="17">
        <v>0.36775309814537899</v>
      </c>
      <c r="AY818" s="17">
        <v>0.33298680719747797</v>
      </c>
      <c r="AZ818" s="17">
        <v>0.40329431866908799</v>
      </c>
    </row>
    <row r="819" spans="2:52">
      <c r="B819" t="s">
        <v>229</v>
      </c>
      <c r="C819" s="17">
        <v>0.32939758413452402</v>
      </c>
      <c r="D819" s="17">
        <v>0.32156505047061001</v>
      </c>
      <c r="E819" s="17">
        <v>0.33778780671604602</v>
      </c>
      <c r="F819" s="17"/>
      <c r="G819" s="17">
        <v>0.330291097077752</v>
      </c>
      <c r="H819" s="17">
        <v>0.30301788187824102</v>
      </c>
      <c r="I819" s="17">
        <v>0.36729181012149698</v>
      </c>
      <c r="J819" s="17">
        <v>0.33083604065964001</v>
      </c>
      <c r="K819" s="17">
        <v>0.35200225085247899</v>
      </c>
      <c r="L819" s="17">
        <v>0.30310418607965101</v>
      </c>
      <c r="M819" s="17"/>
      <c r="N819" s="17">
        <v>0.35854731519315702</v>
      </c>
      <c r="O819" s="17">
        <v>0.327895223120998</v>
      </c>
      <c r="P819" s="17">
        <v>0.29668617858665097</v>
      </c>
      <c r="Q819" s="17">
        <v>0.32826359250807302</v>
      </c>
      <c r="R819" s="17"/>
      <c r="S819" s="17">
        <v>0.304228827056156</v>
      </c>
      <c r="T819" s="17">
        <v>0.33510016870311299</v>
      </c>
      <c r="U819" s="17">
        <v>0.318827033766867</v>
      </c>
      <c r="V819" s="17">
        <v>0.32889845756488301</v>
      </c>
      <c r="W819" s="17">
        <v>0.33094996840549901</v>
      </c>
      <c r="X819" s="17">
        <v>0.30725820312350799</v>
      </c>
      <c r="Y819" s="17">
        <v>0.30217608369672999</v>
      </c>
      <c r="Z819" s="17">
        <v>0.31137901452783101</v>
      </c>
      <c r="AA819" s="17">
        <v>0.38333546035190402</v>
      </c>
      <c r="AB819" s="17">
        <v>0.341271371185845</v>
      </c>
      <c r="AC819" s="17">
        <v>0.35620938282147102</v>
      </c>
      <c r="AD819" s="17">
        <v>0.33315662376904798</v>
      </c>
      <c r="AE819" s="17"/>
      <c r="AF819" s="17">
        <v>0.26818222665087499</v>
      </c>
      <c r="AG819" s="17">
        <v>0.39639558565583699</v>
      </c>
      <c r="AH819" s="17">
        <v>0.297399750141428</v>
      </c>
      <c r="AI819" s="17"/>
      <c r="AJ819" s="17">
        <v>0.226033804507113</v>
      </c>
      <c r="AK819" s="17">
        <v>0.471805705950885</v>
      </c>
      <c r="AL819" s="17">
        <v>0.41087671942033199</v>
      </c>
      <c r="AM819" s="17">
        <v>0.21659574412888299</v>
      </c>
      <c r="AN819" s="17">
        <v>0.250013714375105</v>
      </c>
      <c r="AO819" s="17"/>
      <c r="AP819" s="17">
        <v>0.16272159744475201</v>
      </c>
      <c r="AQ819" s="17">
        <v>0.48860488845223798</v>
      </c>
      <c r="AR819" s="17">
        <v>0.34641072130605899</v>
      </c>
      <c r="AS819" s="17">
        <v>0.23405722896143599</v>
      </c>
      <c r="AT819" s="17">
        <v>0.21073352193793601</v>
      </c>
      <c r="AU819" s="17"/>
      <c r="AV819" s="17">
        <v>0.31290934393778802</v>
      </c>
      <c r="AW819" s="17">
        <v>0.342703351856528</v>
      </c>
      <c r="AX819" s="17">
        <v>0.34670791722585098</v>
      </c>
      <c r="AY819" s="17">
        <v>0.36116707598591002</v>
      </c>
      <c r="AZ819" s="17">
        <v>0.26947976301177201</v>
      </c>
    </row>
    <row r="820" spans="2:52">
      <c r="B820" t="s">
        <v>61</v>
      </c>
      <c r="C820" s="17">
        <v>0.206924052766044</v>
      </c>
      <c r="D820" s="17">
        <v>0.18990290741125401</v>
      </c>
      <c r="E820" s="17">
        <v>0.22206025761275</v>
      </c>
      <c r="F820" s="17"/>
      <c r="G820" s="17">
        <v>0.16866569434458201</v>
      </c>
      <c r="H820" s="17">
        <v>0.21087665793931301</v>
      </c>
      <c r="I820" s="17">
        <v>0.204066701308427</v>
      </c>
      <c r="J820" s="17">
        <v>0.23124466912054001</v>
      </c>
      <c r="K820" s="17">
        <v>0.20448457367166401</v>
      </c>
      <c r="L820" s="17">
        <v>0.21335387296194</v>
      </c>
      <c r="M820" s="17"/>
      <c r="N820" s="17">
        <v>0.1727841495645</v>
      </c>
      <c r="O820" s="17">
        <v>0.198652604945703</v>
      </c>
      <c r="P820" s="17">
        <v>0.184112502678457</v>
      </c>
      <c r="Q820" s="17">
        <v>0.271870621390712</v>
      </c>
      <c r="R820" s="17"/>
      <c r="S820" s="17">
        <v>0.203436640909363</v>
      </c>
      <c r="T820" s="17">
        <v>0.20295222227909601</v>
      </c>
      <c r="U820" s="17">
        <v>0.195644542874957</v>
      </c>
      <c r="V820" s="17">
        <v>0.20872219282572399</v>
      </c>
      <c r="W820" s="17">
        <v>0.222660503321991</v>
      </c>
      <c r="X820" s="17">
        <v>0.23824177974967201</v>
      </c>
      <c r="Y820" s="17">
        <v>0.20111529972078701</v>
      </c>
      <c r="Z820" s="17">
        <v>0.200463480863001</v>
      </c>
      <c r="AA820" s="17">
        <v>0.20833159320125999</v>
      </c>
      <c r="AB820" s="17">
        <v>0.23016632775672999</v>
      </c>
      <c r="AC820" s="17">
        <v>0.16933912600597101</v>
      </c>
      <c r="AD820" s="17">
        <v>0.14627988625835001</v>
      </c>
      <c r="AE820" s="17"/>
      <c r="AF820" s="17">
        <v>0.19535364738566999</v>
      </c>
      <c r="AG820" s="17">
        <v>0.180033349584373</v>
      </c>
      <c r="AH820" s="17">
        <v>0.294423322785412</v>
      </c>
      <c r="AI820" s="17"/>
      <c r="AJ820" s="17">
        <v>0.187073609555509</v>
      </c>
      <c r="AK820" s="17">
        <v>0.16797245360768101</v>
      </c>
      <c r="AL820" s="17">
        <v>0.18180875491833901</v>
      </c>
      <c r="AM820" s="17">
        <v>0.28671383216290702</v>
      </c>
      <c r="AN820" s="17">
        <v>0.32474746157415302</v>
      </c>
      <c r="AO820" s="17"/>
      <c r="AP820" s="17">
        <v>0.176981718332758</v>
      </c>
      <c r="AQ820" s="17">
        <v>0.16700055355685001</v>
      </c>
      <c r="AR820" s="17">
        <v>0.16874395336299799</v>
      </c>
      <c r="AS820" s="17">
        <v>0.21633633697604801</v>
      </c>
      <c r="AT820" s="17">
        <v>0.36713609323825402</v>
      </c>
      <c r="AU820" s="17"/>
      <c r="AV820" s="17">
        <v>0.23825368695135099</v>
      </c>
      <c r="AW820" s="17">
        <v>0.207514435497482</v>
      </c>
      <c r="AX820" s="17">
        <v>0.16758026055486999</v>
      </c>
      <c r="AY820" s="17">
        <v>0.192904567029516</v>
      </c>
      <c r="AZ820" s="17">
        <v>0.247664305208354</v>
      </c>
    </row>
    <row r="821" spans="2:52">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2:52">
      <c r="B822" s="6" t="s">
        <v>235</v>
      </c>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2:52">
      <c r="B823" s="24" t="s">
        <v>15</v>
      </c>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2:52">
      <c r="B824" t="s">
        <v>227</v>
      </c>
      <c r="C824" s="17">
        <v>0.27247342319325102</v>
      </c>
      <c r="D824" s="17">
        <v>0.299044250834613</v>
      </c>
      <c r="E824" s="17">
        <v>0.246973020238798</v>
      </c>
      <c r="F824" s="17"/>
      <c r="G824" s="17">
        <v>0.246095395143409</v>
      </c>
      <c r="H824" s="17">
        <v>0.21071271700796401</v>
      </c>
      <c r="I824" s="17">
        <v>0.21337608617533099</v>
      </c>
      <c r="J824" s="17">
        <v>0.262985930948688</v>
      </c>
      <c r="K824" s="17">
        <v>0.28309233390397398</v>
      </c>
      <c r="L824" s="17">
        <v>0.38915022284049</v>
      </c>
      <c r="M824" s="17"/>
      <c r="N824" s="17">
        <v>0.30850910887281102</v>
      </c>
      <c r="O824" s="17">
        <v>0.26920640636515297</v>
      </c>
      <c r="P824" s="17">
        <v>0.28610367446927498</v>
      </c>
      <c r="Q824" s="17">
        <v>0.22321502440900801</v>
      </c>
      <c r="R824" s="17"/>
      <c r="S824" s="17">
        <v>0.24127710008183201</v>
      </c>
      <c r="T824" s="17">
        <v>0.28680204680332799</v>
      </c>
      <c r="U824" s="17">
        <v>0.30738242318791997</v>
      </c>
      <c r="V824" s="17">
        <v>0.31460072363202002</v>
      </c>
      <c r="W824" s="17">
        <v>0.28939094559822698</v>
      </c>
      <c r="X824" s="17">
        <v>0.27539928361712801</v>
      </c>
      <c r="Y824" s="17">
        <v>0.26968456885555803</v>
      </c>
      <c r="Z824" s="17">
        <v>0.25004207576795801</v>
      </c>
      <c r="AA824" s="17">
        <v>0.26222717390547501</v>
      </c>
      <c r="AB824" s="17">
        <v>0.20546012843946301</v>
      </c>
      <c r="AC824" s="17">
        <v>0.30407354099399098</v>
      </c>
      <c r="AD824" s="17">
        <v>0.31151545446376999</v>
      </c>
      <c r="AE824" s="17"/>
      <c r="AF824" s="17">
        <v>0.35920200345741299</v>
      </c>
      <c r="AG824" s="17">
        <v>0.23204718348206599</v>
      </c>
      <c r="AH824" s="17">
        <v>0.21342788546487601</v>
      </c>
      <c r="AI824" s="17"/>
      <c r="AJ824" s="17">
        <v>0.44845341752546702</v>
      </c>
      <c r="AK824" s="17">
        <v>0.139076673920001</v>
      </c>
      <c r="AL824" s="17">
        <v>0.25712961645629601</v>
      </c>
      <c r="AM824" s="17">
        <v>0.21481896249448501</v>
      </c>
      <c r="AN824" s="17">
        <v>0.20647145615516899</v>
      </c>
      <c r="AO824" s="17"/>
      <c r="AP824" s="17">
        <v>0.52927451122471603</v>
      </c>
      <c r="AQ824" s="17">
        <v>0.163340562880045</v>
      </c>
      <c r="AR824" s="17">
        <v>0.28366174429069302</v>
      </c>
      <c r="AS824" s="17">
        <v>0.36148986264612798</v>
      </c>
      <c r="AT824" s="17">
        <v>0.25143645992925701</v>
      </c>
      <c r="AU824" s="17"/>
      <c r="AV824" s="17">
        <v>0.30156547957832802</v>
      </c>
      <c r="AW824" s="17">
        <v>0.25755753660426001</v>
      </c>
      <c r="AX824" s="17">
        <v>0.27565565254257302</v>
      </c>
      <c r="AY824" s="17">
        <v>0.26673820817248201</v>
      </c>
      <c r="AZ824" s="17">
        <v>0.18005780524694501</v>
      </c>
    </row>
    <row r="825" spans="2:52">
      <c r="B825" t="s">
        <v>228</v>
      </c>
      <c r="C825" s="17">
        <v>0.359409185028564</v>
      </c>
      <c r="D825" s="17">
        <v>0.34118603726160301</v>
      </c>
      <c r="E825" s="17">
        <v>0.377402272325708</v>
      </c>
      <c r="F825" s="17"/>
      <c r="G825" s="17">
        <v>0.39344796413169603</v>
      </c>
      <c r="H825" s="17">
        <v>0.37571833631622897</v>
      </c>
      <c r="I825" s="17">
        <v>0.37143798347191997</v>
      </c>
      <c r="J825" s="17">
        <v>0.347053797436569</v>
      </c>
      <c r="K825" s="17">
        <v>0.37112834364619901</v>
      </c>
      <c r="L825" s="17">
        <v>0.31582822981171799</v>
      </c>
      <c r="M825" s="17"/>
      <c r="N825" s="17">
        <v>0.361629281302003</v>
      </c>
      <c r="O825" s="17">
        <v>0.36376088517100102</v>
      </c>
      <c r="P825" s="17">
        <v>0.36894387311603299</v>
      </c>
      <c r="Q825" s="17">
        <v>0.34642113045959499</v>
      </c>
      <c r="R825" s="17"/>
      <c r="S825" s="17">
        <v>0.34954368291381499</v>
      </c>
      <c r="T825" s="17">
        <v>0.36545047615290699</v>
      </c>
      <c r="U825" s="17">
        <v>0.37527869032171202</v>
      </c>
      <c r="V825" s="17">
        <v>0.31229776778409102</v>
      </c>
      <c r="W825" s="17">
        <v>0.37911716128326001</v>
      </c>
      <c r="X825" s="17">
        <v>0.329435569595662</v>
      </c>
      <c r="Y825" s="17">
        <v>0.38834851185422598</v>
      </c>
      <c r="Z825" s="17">
        <v>0.39938882932980801</v>
      </c>
      <c r="AA825" s="17">
        <v>0.34204536792329898</v>
      </c>
      <c r="AB825" s="17">
        <v>0.39976789201486002</v>
      </c>
      <c r="AC825" s="17">
        <v>0.36270236706631398</v>
      </c>
      <c r="AD825" s="17">
        <v>0.328853554148825</v>
      </c>
      <c r="AE825" s="17"/>
      <c r="AF825" s="17">
        <v>0.34523023527086799</v>
      </c>
      <c r="AG825" s="17">
        <v>0.37412593811456402</v>
      </c>
      <c r="AH825" s="17">
        <v>0.35344269503576098</v>
      </c>
      <c r="AI825" s="17"/>
      <c r="AJ825" s="17">
        <v>0.34092747555158398</v>
      </c>
      <c r="AK825" s="17">
        <v>0.36887239492305302</v>
      </c>
      <c r="AL825" s="17">
        <v>0.40624642489835</v>
      </c>
      <c r="AM825" s="17">
        <v>0.35666814885515502</v>
      </c>
      <c r="AN825" s="17">
        <v>0.34977544468650301</v>
      </c>
      <c r="AO825" s="17"/>
      <c r="AP825" s="17">
        <v>0.30484634871500499</v>
      </c>
      <c r="AQ825" s="17">
        <v>0.37079273233869497</v>
      </c>
      <c r="AR825" s="17">
        <v>0.40491846192042102</v>
      </c>
      <c r="AS825" s="17">
        <v>0.37636924375155001</v>
      </c>
      <c r="AT825" s="17">
        <v>0.28690520377647299</v>
      </c>
      <c r="AU825" s="17"/>
      <c r="AV825" s="17">
        <v>0.32170490779584698</v>
      </c>
      <c r="AW825" s="17">
        <v>0.37174233652814498</v>
      </c>
      <c r="AX825" s="17">
        <v>0.38310196607580799</v>
      </c>
      <c r="AY825" s="17">
        <v>0.33912473406085902</v>
      </c>
      <c r="AZ825" s="17">
        <v>0.367583873406299</v>
      </c>
    </row>
    <row r="826" spans="2:52">
      <c r="B826" t="s">
        <v>229</v>
      </c>
      <c r="C826" s="17">
        <v>0.166529678575777</v>
      </c>
      <c r="D826" s="17">
        <v>0.178321997285046</v>
      </c>
      <c r="E826" s="17">
        <v>0.155147039468811</v>
      </c>
      <c r="F826" s="17"/>
      <c r="G826" s="17">
        <v>0.21680827785222001</v>
      </c>
      <c r="H826" s="17">
        <v>0.21685254568117099</v>
      </c>
      <c r="I826" s="17">
        <v>0.207312929770262</v>
      </c>
      <c r="J826" s="17">
        <v>0.166902567775502</v>
      </c>
      <c r="K826" s="17">
        <v>0.11593330189702999</v>
      </c>
      <c r="L826" s="17">
        <v>9.2458707242634899E-2</v>
      </c>
      <c r="M826" s="17"/>
      <c r="N826" s="17">
        <v>0.17354341803964901</v>
      </c>
      <c r="O826" s="17">
        <v>0.16280055535620599</v>
      </c>
      <c r="P826" s="17">
        <v>0.163151042869981</v>
      </c>
      <c r="Q826" s="17">
        <v>0.165787126319177</v>
      </c>
      <c r="R826" s="17"/>
      <c r="S826" s="17">
        <v>0.21116984738947001</v>
      </c>
      <c r="T826" s="17">
        <v>0.14042582738378601</v>
      </c>
      <c r="U826" s="17">
        <v>0.122022372682764</v>
      </c>
      <c r="V826" s="17">
        <v>0.14104663804572001</v>
      </c>
      <c r="W826" s="17">
        <v>0.14874455374734699</v>
      </c>
      <c r="X826" s="17">
        <v>0.19154853069567099</v>
      </c>
      <c r="Y826" s="17">
        <v>0.12759934718424501</v>
      </c>
      <c r="Z826" s="17">
        <v>0.18068311198509901</v>
      </c>
      <c r="AA826" s="17">
        <v>0.194006272153944</v>
      </c>
      <c r="AB826" s="17">
        <v>0.177834420427921</v>
      </c>
      <c r="AC826" s="17">
        <v>0.15368037898926801</v>
      </c>
      <c r="AD826" s="17">
        <v>0.204604038303591</v>
      </c>
      <c r="AE826" s="17"/>
      <c r="AF826" s="17">
        <v>0.10094084962269601</v>
      </c>
      <c r="AG826" s="17">
        <v>0.21742929307493</v>
      </c>
      <c r="AH826" s="17">
        <v>0.158671878263485</v>
      </c>
      <c r="AI826" s="17"/>
      <c r="AJ826" s="17">
        <v>5.6843869364558902E-2</v>
      </c>
      <c r="AK826" s="17">
        <v>0.31877262309902998</v>
      </c>
      <c r="AL826" s="17">
        <v>0.14016596081119101</v>
      </c>
      <c r="AM826" s="17">
        <v>7.3588227082199906E-2</v>
      </c>
      <c r="AN826" s="17">
        <v>0.124953726650347</v>
      </c>
      <c r="AO826" s="17"/>
      <c r="AP826" s="17">
        <v>3.55380408743253E-2</v>
      </c>
      <c r="AQ826" s="17">
        <v>0.29818365967580601</v>
      </c>
      <c r="AR826" s="17">
        <v>0.16791917411750501</v>
      </c>
      <c r="AS826" s="17">
        <v>5.9882877016136898E-2</v>
      </c>
      <c r="AT826" s="17">
        <v>6.1665751576159403E-2</v>
      </c>
      <c r="AU826" s="17"/>
      <c r="AV826" s="17">
        <v>0.147832036991939</v>
      </c>
      <c r="AW826" s="17">
        <v>0.164144697337267</v>
      </c>
      <c r="AX826" s="17">
        <v>0.17758528033422999</v>
      </c>
      <c r="AY826" s="17">
        <v>0.235986128888793</v>
      </c>
      <c r="AZ826" s="17">
        <v>0.26343737337610101</v>
      </c>
    </row>
    <row r="827" spans="2:52">
      <c r="B827" t="s">
        <v>61</v>
      </c>
      <c r="C827" s="17">
        <v>0.20158771320240701</v>
      </c>
      <c r="D827" s="17">
        <v>0.18144771461873799</v>
      </c>
      <c r="E827" s="17">
        <v>0.220477667966683</v>
      </c>
      <c r="F827" s="17"/>
      <c r="G827" s="17">
        <v>0.14364836287267499</v>
      </c>
      <c r="H827" s="17">
        <v>0.196716400994636</v>
      </c>
      <c r="I827" s="17">
        <v>0.20787300058248601</v>
      </c>
      <c r="J827" s="17">
        <v>0.22305770383924101</v>
      </c>
      <c r="K827" s="17">
        <v>0.22984602055279699</v>
      </c>
      <c r="L827" s="17">
        <v>0.20256284010515699</v>
      </c>
      <c r="M827" s="17"/>
      <c r="N827" s="17">
        <v>0.15631819178553699</v>
      </c>
      <c r="O827" s="17">
        <v>0.20423215310764001</v>
      </c>
      <c r="P827" s="17">
        <v>0.18180140954471</v>
      </c>
      <c r="Q827" s="17">
        <v>0.26457671881222</v>
      </c>
      <c r="R827" s="17"/>
      <c r="S827" s="17">
        <v>0.198009369614883</v>
      </c>
      <c r="T827" s="17">
        <v>0.20732164965997901</v>
      </c>
      <c r="U827" s="17">
        <v>0.19531651380760401</v>
      </c>
      <c r="V827" s="17">
        <v>0.23205487053816901</v>
      </c>
      <c r="W827" s="17">
        <v>0.182747339371166</v>
      </c>
      <c r="X827" s="17">
        <v>0.203616616091539</v>
      </c>
      <c r="Y827" s="17">
        <v>0.21436757210596999</v>
      </c>
      <c r="Z827" s="17">
        <v>0.169885982917135</v>
      </c>
      <c r="AA827" s="17">
        <v>0.20172118601728101</v>
      </c>
      <c r="AB827" s="17">
        <v>0.216937559117756</v>
      </c>
      <c r="AC827" s="17">
        <v>0.17954371295042701</v>
      </c>
      <c r="AD827" s="17">
        <v>0.15502695308381401</v>
      </c>
      <c r="AE827" s="17"/>
      <c r="AF827" s="17">
        <v>0.19462691164902299</v>
      </c>
      <c r="AG827" s="17">
        <v>0.17639758532843999</v>
      </c>
      <c r="AH827" s="17">
        <v>0.27445754123587801</v>
      </c>
      <c r="AI827" s="17"/>
      <c r="AJ827" s="17">
        <v>0.15377523755839001</v>
      </c>
      <c r="AK827" s="17">
        <v>0.173278308057916</v>
      </c>
      <c r="AL827" s="17">
        <v>0.19645799783416201</v>
      </c>
      <c r="AM827" s="17">
        <v>0.35492466156815999</v>
      </c>
      <c r="AN827" s="17">
        <v>0.31879937250798102</v>
      </c>
      <c r="AO827" s="17"/>
      <c r="AP827" s="17">
        <v>0.13034109918595399</v>
      </c>
      <c r="AQ827" s="17">
        <v>0.16768304510545401</v>
      </c>
      <c r="AR827" s="17">
        <v>0.143500619671381</v>
      </c>
      <c r="AS827" s="17">
        <v>0.202258016586184</v>
      </c>
      <c r="AT827" s="17">
        <v>0.399992584718111</v>
      </c>
      <c r="AU827" s="17"/>
      <c r="AV827" s="17">
        <v>0.22889757563388499</v>
      </c>
      <c r="AW827" s="17">
        <v>0.20655542953032799</v>
      </c>
      <c r="AX827" s="17">
        <v>0.16365710104738901</v>
      </c>
      <c r="AY827" s="17">
        <v>0.158150928877866</v>
      </c>
      <c r="AZ827" s="17">
        <v>0.18892094797065501</v>
      </c>
    </row>
    <row r="828" spans="2:52">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2:52">
      <c r="B829" s="6" t="s">
        <v>236</v>
      </c>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2:52">
      <c r="B830" s="24" t="s">
        <v>15</v>
      </c>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2:52">
      <c r="B831" t="s">
        <v>227</v>
      </c>
      <c r="C831" s="17">
        <v>0.18264157321438301</v>
      </c>
      <c r="D831" s="17">
        <v>0.199717676844337</v>
      </c>
      <c r="E831" s="17">
        <v>0.16713257553027799</v>
      </c>
      <c r="F831" s="17"/>
      <c r="G831" s="17">
        <v>0.150652714390554</v>
      </c>
      <c r="H831" s="17">
        <v>0.14494448147663999</v>
      </c>
      <c r="I831" s="17">
        <v>0.146101668471952</v>
      </c>
      <c r="J831" s="17">
        <v>0.16651713794551801</v>
      </c>
      <c r="K831" s="17">
        <v>0.187240435023667</v>
      </c>
      <c r="L831" s="17">
        <v>0.27446542502389099</v>
      </c>
      <c r="M831" s="17"/>
      <c r="N831" s="17">
        <v>0.236684749920899</v>
      </c>
      <c r="O831" s="17">
        <v>0.165310939031721</v>
      </c>
      <c r="P831" s="17">
        <v>0.17809764035145201</v>
      </c>
      <c r="Q831" s="17">
        <v>0.145515306276496</v>
      </c>
      <c r="R831" s="17"/>
      <c r="S831" s="17">
        <v>0.18300404945509199</v>
      </c>
      <c r="T831" s="17">
        <v>0.21077630387883201</v>
      </c>
      <c r="U831" s="17">
        <v>0.21429779425985801</v>
      </c>
      <c r="V831" s="17">
        <v>0.21620965840758499</v>
      </c>
      <c r="W831" s="17">
        <v>0.16652088710635601</v>
      </c>
      <c r="X831" s="17">
        <v>0.18026291658684901</v>
      </c>
      <c r="Y831" s="17">
        <v>0.17255647484946601</v>
      </c>
      <c r="Z831" s="17">
        <v>0.17475600874980801</v>
      </c>
      <c r="AA831" s="17">
        <v>0.163806698612324</v>
      </c>
      <c r="AB831" s="17">
        <v>0.14451540326989401</v>
      </c>
      <c r="AC831" s="17">
        <v>0.178039683270768</v>
      </c>
      <c r="AD831" s="17">
        <v>0.14717724187821801</v>
      </c>
      <c r="AE831" s="17"/>
      <c r="AF831" s="17">
        <v>0.26569013409728998</v>
      </c>
      <c r="AG831" s="17">
        <v>0.15966097975640001</v>
      </c>
      <c r="AH831" s="17">
        <v>0.11077356423789</v>
      </c>
      <c r="AI831" s="17"/>
      <c r="AJ831" s="17">
        <v>0.34980871738715602</v>
      </c>
      <c r="AK831" s="17">
        <v>8.5982305514800905E-2</v>
      </c>
      <c r="AL831" s="17">
        <v>0.127943267432859</v>
      </c>
      <c r="AM831" s="17">
        <v>0.12096020523735999</v>
      </c>
      <c r="AN831" s="17">
        <v>0.100782809060165</v>
      </c>
      <c r="AO831" s="17"/>
      <c r="AP831" s="17">
        <v>0.49577065990515201</v>
      </c>
      <c r="AQ831" s="17">
        <v>7.2097017670452193E-2</v>
      </c>
      <c r="AR831" s="17">
        <v>0.12989061833740101</v>
      </c>
      <c r="AS831" s="17">
        <v>0.24757756226556599</v>
      </c>
      <c r="AT831" s="17">
        <v>0.124928214804032</v>
      </c>
      <c r="AU831" s="17"/>
      <c r="AV831" s="17">
        <v>0.199971803944168</v>
      </c>
      <c r="AW831" s="17">
        <v>0.15306417131967101</v>
      </c>
      <c r="AX831" s="17">
        <v>0.19347615560273601</v>
      </c>
      <c r="AY831" s="17">
        <v>0.17655318123890801</v>
      </c>
      <c r="AZ831" s="17">
        <v>0.203817616711126</v>
      </c>
    </row>
    <row r="832" spans="2:52">
      <c r="B832" t="s">
        <v>228</v>
      </c>
      <c r="C832" s="17">
        <v>0.36767820005991902</v>
      </c>
      <c r="D832" s="17">
        <v>0.36021139980276601</v>
      </c>
      <c r="E832" s="17">
        <v>0.37507567217068299</v>
      </c>
      <c r="F832" s="17"/>
      <c r="G832" s="17">
        <v>0.381250828009497</v>
      </c>
      <c r="H832" s="17">
        <v>0.36136868699140501</v>
      </c>
      <c r="I832" s="17">
        <v>0.35730063330509199</v>
      </c>
      <c r="J832" s="17">
        <v>0.37261292274532898</v>
      </c>
      <c r="K832" s="17">
        <v>0.39241765194684203</v>
      </c>
      <c r="L832" s="17">
        <v>0.351637829551186</v>
      </c>
      <c r="M832" s="17"/>
      <c r="N832" s="17">
        <v>0.34935665166797503</v>
      </c>
      <c r="O832" s="17">
        <v>0.37482529167476603</v>
      </c>
      <c r="P832" s="17">
        <v>0.40095599116775599</v>
      </c>
      <c r="Q832" s="17">
        <v>0.353150055870466</v>
      </c>
      <c r="R832" s="17"/>
      <c r="S832" s="17">
        <v>0.331101551726245</v>
      </c>
      <c r="T832" s="17">
        <v>0.36476123083231299</v>
      </c>
      <c r="U832" s="17">
        <v>0.37270642292334999</v>
      </c>
      <c r="V832" s="17">
        <v>0.36556096780675901</v>
      </c>
      <c r="W832" s="17">
        <v>0.42877097744550002</v>
      </c>
      <c r="X832" s="17">
        <v>0.326660719517682</v>
      </c>
      <c r="Y832" s="17">
        <v>0.352237986208498</v>
      </c>
      <c r="Z832" s="17">
        <v>0.39157107576591199</v>
      </c>
      <c r="AA832" s="17">
        <v>0.35922877047676899</v>
      </c>
      <c r="AB832" s="17">
        <v>0.38941594025368498</v>
      </c>
      <c r="AC832" s="17">
        <v>0.40074324450156201</v>
      </c>
      <c r="AD832" s="17">
        <v>0.44443275691523698</v>
      </c>
      <c r="AE832" s="17"/>
      <c r="AF832" s="17">
        <v>0.37767348751483198</v>
      </c>
      <c r="AG832" s="17">
        <v>0.36100530866887498</v>
      </c>
      <c r="AH832" s="17">
        <v>0.37952332866973298</v>
      </c>
      <c r="AI832" s="17"/>
      <c r="AJ832" s="17">
        <v>0.38926314971226</v>
      </c>
      <c r="AK832" s="17">
        <v>0.31225783015627001</v>
      </c>
      <c r="AL832" s="17">
        <v>0.437619216163119</v>
      </c>
      <c r="AM832" s="17">
        <v>0.37492208751711598</v>
      </c>
      <c r="AN832" s="17">
        <v>0.37478607134270803</v>
      </c>
      <c r="AO832" s="17"/>
      <c r="AP832" s="17">
        <v>0.33602465872578902</v>
      </c>
      <c r="AQ832" s="17">
        <v>0.32381557680415701</v>
      </c>
      <c r="AR832" s="17">
        <v>0.45554139305833002</v>
      </c>
      <c r="AS832" s="17">
        <v>0.42930184301986501</v>
      </c>
      <c r="AT832" s="17">
        <v>0.39284295829717503</v>
      </c>
      <c r="AU832" s="17"/>
      <c r="AV832" s="17">
        <v>0.35000999088708401</v>
      </c>
      <c r="AW832" s="17">
        <v>0.387346817855241</v>
      </c>
      <c r="AX832" s="17">
        <v>0.37298323277099699</v>
      </c>
      <c r="AY832" s="17">
        <v>0.32804460271260399</v>
      </c>
      <c r="AZ832" s="17">
        <v>0.28250894449138703</v>
      </c>
    </row>
    <row r="833" spans="2:52">
      <c r="B833" t="s">
        <v>229</v>
      </c>
      <c r="C833" s="17">
        <v>0.26448180081758998</v>
      </c>
      <c r="D833" s="17">
        <v>0.26542266173581602</v>
      </c>
      <c r="E833" s="17">
        <v>0.263184392373913</v>
      </c>
      <c r="F833" s="17"/>
      <c r="G833" s="17">
        <v>0.30479123215467602</v>
      </c>
      <c r="H833" s="17">
        <v>0.31439931067427401</v>
      </c>
      <c r="I833" s="17">
        <v>0.31095698359574397</v>
      </c>
      <c r="J833" s="17">
        <v>0.26146810071487397</v>
      </c>
      <c r="K833" s="17">
        <v>0.22363664169440001</v>
      </c>
      <c r="L833" s="17">
        <v>0.188937931903885</v>
      </c>
      <c r="M833" s="17"/>
      <c r="N833" s="17">
        <v>0.28668146567672897</v>
      </c>
      <c r="O833" s="17">
        <v>0.27798477996735699</v>
      </c>
      <c r="P833" s="17">
        <v>0.23643430211993</v>
      </c>
      <c r="Q833" s="17">
        <v>0.25036491274876299</v>
      </c>
      <c r="R833" s="17"/>
      <c r="S833" s="17">
        <v>0.30523396918639401</v>
      </c>
      <c r="T833" s="17">
        <v>0.22385142776729899</v>
      </c>
      <c r="U833" s="17">
        <v>0.27169164948145202</v>
      </c>
      <c r="V833" s="17">
        <v>0.23015586794891699</v>
      </c>
      <c r="W833" s="17">
        <v>0.206441358776835</v>
      </c>
      <c r="X833" s="17">
        <v>0.29422584896312498</v>
      </c>
      <c r="Y833" s="17">
        <v>0.242451485692567</v>
      </c>
      <c r="Z833" s="17">
        <v>0.261567960633455</v>
      </c>
      <c r="AA833" s="17">
        <v>0.29222621839525997</v>
      </c>
      <c r="AB833" s="17">
        <v>0.268518014000589</v>
      </c>
      <c r="AC833" s="17">
        <v>0.29528474757193401</v>
      </c>
      <c r="AD833" s="17">
        <v>0.27777495270969699</v>
      </c>
      <c r="AE833" s="17"/>
      <c r="AF833" s="17">
        <v>0.16746296030589999</v>
      </c>
      <c r="AG833" s="17">
        <v>0.34085963284361198</v>
      </c>
      <c r="AH833" s="17">
        <v>0.25084726773334398</v>
      </c>
      <c r="AI833" s="17"/>
      <c r="AJ833" s="17">
        <v>0.11424096596849601</v>
      </c>
      <c r="AK833" s="17">
        <v>0.466959347048711</v>
      </c>
      <c r="AL833" s="17">
        <v>0.30200276458347602</v>
      </c>
      <c r="AM833" s="17">
        <v>0.13643277310556701</v>
      </c>
      <c r="AN833" s="17">
        <v>0.20074388008919</v>
      </c>
      <c r="AO833" s="17"/>
      <c r="AP833" s="17">
        <v>5.1933000633355202E-2</v>
      </c>
      <c r="AQ833" s="17">
        <v>0.47311551557809201</v>
      </c>
      <c r="AR833" s="17">
        <v>0.265086926124255</v>
      </c>
      <c r="AS833" s="17">
        <v>0.112404526466813</v>
      </c>
      <c r="AT833" s="17">
        <v>9.2102008218050493E-2</v>
      </c>
      <c r="AU833" s="17"/>
      <c r="AV833" s="17">
        <v>0.229624075707835</v>
      </c>
      <c r="AW833" s="17">
        <v>0.26284368658504897</v>
      </c>
      <c r="AX833" s="17">
        <v>0.294673954742528</v>
      </c>
      <c r="AY833" s="17">
        <v>0.35056648340451602</v>
      </c>
      <c r="AZ833" s="17">
        <v>0.33757887049575303</v>
      </c>
    </row>
    <row r="834" spans="2:52">
      <c r="B834" t="s">
        <v>61</v>
      </c>
      <c r="C834" s="17">
        <v>0.18519842590810801</v>
      </c>
      <c r="D834" s="17">
        <v>0.17464826161708</v>
      </c>
      <c r="E834" s="17">
        <v>0.19460735992512601</v>
      </c>
      <c r="F834" s="17"/>
      <c r="G834" s="17">
        <v>0.16330522544527301</v>
      </c>
      <c r="H834" s="17">
        <v>0.17928752085768099</v>
      </c>
      <c r="I834" s="17">
        <v>0.18564071462721099</v>
      </c>
      <c r="J834" s="17">
        <v>0.19940183859427801</v>
      </c>
      <c r="K834" s="17">
        <v>0.196705271335092</v>
      </c>
      <c r="L834" s="17">
        <v>0.18495881352103699</v>
      </c>
      <c r="M834" s="17"/>
      <c r="N834" s="17">
        <v>0.127277132734397</v>
      </c>
      <c r="O834" s="17">
        <v>0.18187898932615601</v>
      </c>
      <c r="P834" s="17">
        <v>0.18451206636086201</v>
      </c>
      <c r="Q834" s="17">
        <v>0.25096972510427401</v>
      </c>
      <c r="R834" s="17"/>
      <c r="S834" s="17">
        <v>0.180660429632269</v>
      </c>
      <c r="T834" s="17">
        <v>0.20061103752155701</v>
      </c>
      <c r="U834" s="17">
        <v>0.14130413333534</v>
      </c>
      <c r="V834" s="17">
        <v>0.18807350583673799</v>
      </c>
      <c r="W834" s="17">
        <v>0.19826677667130899</v>
      </c>
      <c r="X834" s="17">
        <v>0.19885051493234401</v>
      </c>
      <c r="Y834" s="17">
        <v>0.23275405324946899</v>
      </c>
      <c r="Z834" s="17">
        <v>0.172104954850825</v>
      </c>
      <c r="AA834" s="17">
        <v>0.18473831251564801</v>
      </c>
      <c r="AB834" s="17">
        <v>0.19755064247583101</v>
      </c>
      <c r="AC834" s="17">
        <v>0.12593232465573601</v>
      </c>
      <c r="AD834" s="17">
        <v>0.13061504849684799</v>
      </c>
      <c r="AE834" s="17"/>
      <c r="AF834" s="17">
        <v>0.18917341808197799</v>
      </c>
      <c r="AG834" s="17">
        <v>0.138474078731113</v>
      </c>
      <c r="AH834" s="17">
        <v>0.258855839359033</v>
      </c>
      <c r="AI834" s="17"/>
      <c r="AJ834" s="17">
        <v>0.146687166932088</v>
      </c>
      <c r="AK834" s="17">
        <v>0.134800517280218</v>
      </c>
      <c r="AL834" s="17">
        <v>0.13243475182054501</v>
      </c>
      <c r="AM834" s="17">
        <v>0.36768493413995801</v>
      </c>
      <c r="AN834" s="17">
        <v>0.32368723950793699</v>
      </c>
      <c r="AO834" s="17"/>
      <c r="AP834" s="17">
        <v>0.116271680735704</v>
      </c>
      <c r="AQ834" s="17">
        <v>0.130971889947298</v>
      </c>
      <c r="AR834" s="17">
        <v>0.149481062480014</v>
      </c>
      <c r="AS834" s="17">
        <v>0.21071606824775599</v>
      </c>
      <c r="AT834" s="17">
        <v>0.390126818680742</v>
      </c>
      <c r="AU834" s="17"/>
      <c r="AV834" s="17">
        <v>0.220394129460914</v>
      </c>
      <c r="AW834" s="17">
        <v>0.19674532424003899</v>
      </c>
      <c r="AX834" s="17">
        <v>0.138866656883738</v>
      </c>
      <c r="AY834" s="17">
        <v>0.14483573264397201</v>
      </c>
      <c r="AZ834" s="17">
        <v>0.17609456830173401</v>
      </c>
    </row>
    <row r="835" spans="2:52">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2:52">
      <c r="B836" s="6" t="s">
        <v>237</v>
      </c>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2:52">
      <c r="B837" s="24" t="s">
        <v>15</v>
      </c>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2:52">
      <c r="B838" t="s">
        <v>238</v>
      </c>
      <c r="C838" s="17">
        <v>0.175918819619725</v>
      </c>
      <c r="D838" s="17">
        <v>0.18642273387543501</v>
      </c>
      <c r="E838" s="17">
        <v>0.16553516195342199</v>
      </c>
      <c r="F838" s="17"/>
      <c r="G838" s="17">
        <v>0.18665602924080801</v>
      </c>
      <c r="H838" s="17">
        <v>0.16047491747666801</v>
      </c>
      <c r="I838" s="17">
        <v>0.18513964598766899</v>
      </c>
      <c r="J838" s="17">
        <v>0.16879630460161399</v>
      </c>
      <c r="K838" s="17">
        <v>0.16421916938883999</v>
      </c>
      <c r="L838" s="17">
        <v>0.18750667955545</v>
      </c>
      <c r="M838" s="17"/>
      <c r="N838" s="17">
        <v>0.18355320463569899</v>
      </c>
      <c r="O838" s="17">
        <v>0.160992857948491</v>
      </c>
      <c r="P838" s="17">
        <v>0.19736954088575601</v>
      </c>
      <c r="Q838" s="17">
        <v>0.16345563110053499</v>
      </c>
      <c r="R838" s="17"/>
      <c r="S838" s="17">
        <v>0.18357127738663401</v>
      </c>
      <c r="T838" s="17">
        <v>0.14253614187425601</v>
      </c>
      <c r="U838" s="17">
        <v>0.17426910007833399</v>
      </c>
      <c r="V838" s="17">
        <v>0.17332964255677899</v>
      </c>
      <c r="W838" s="17">
        <v>0.16608667700632099</v>
      </c>
      <c r="X838" s="17">
        <v>0.15581429780078199</v>
      </c>
      <c r="Y838" s="17">
        <v>0.234146584045964</v>
      </c>
      <c r="Z838" s="17">
        <v>0.175314583189809</v>
      </c>
      <c r="AA838" s="17">
        <v>0.18869232506615</v>
      </c>
      <c r="AB838" s="17">
        <v>0.16271074251853301</v>
      </c>
      <c r="AC838" s="17">
        <v>0.208976684920084</v>
      </c>
      <c r="AD838" s="17">
        <v>0.163507022110918</v>
      </c>
      <c r="AE838" s="17"/>
      <c r="AF838" s="17">
        <v>0.17692762959823699</v>
      </c>
      <c r="AG838" s="17">
        <v>0.180827280187842</v>
      </c>
      <c r="AH838" s="17">
        <v>0.15972656620279499</v>
      </c>
      <c r="AI838" s="17"/>
      <c r="AJ838" s="17">
        <v>0.20475325730753199</v>
      </c>
      <c r="AK838" s="17">
        <v>0.155629867687958</v>
      </c>
      <c r="AL838" s="17">
        <v>0.181383972916214</v>
      </c>
      <c r="AM838" s="17">
        <v>0.21854844562858999</v>
      </c>
      <c r="AN838" s="17">
        <v>0.16026735396878999</v>
      </c>
      <c r="AO838" s="17"/>
      <c r="AP838" s="17">
        <v>0.21267571559245599</v>
      </c>
      <c r="AQ838" s="17">
        <v>0.17790490702584499</v>
      </c>
      <c r="AR838" s="17">
        <v>0.20290162345110499</v>
      </c>
      <c r="AS838" s="17">
        <v>0.16965820282654301</v>
      </c>
      <c r="AT838" s="17">
        <v>0.14257921398168499</v>
      </c>
      <c r="AU838" s="17"/>
      <c r="AV838" s="17">
        <v>0.16241434335079399</v>
      </c>
      <c r="AW838" s="17">
        <v>0.192501546801254</v>
      </c>
      <c r="AX838" s="17">
        <v>0.17936523290539999</v>
      </c>
      <c r="AY838" s="17">
        <v>0.18272289173785</v>
      </c>
      <c r="AZ838" s="17">
        <v>0.13616270366418501</v>
      </c>
    </row>
    <row r="839" spans="2:52">
      <c r="B839" t="s">
        <v>239</v>
      </c>
      <c r="C839" s="17">
        <v>0.27356532741598899</v>
      </c>
      <c r="D839" s="17">
        <v>0.30084637057570601</v>
      </c>
      <c r="E839" s="17">
        <v>0.248673352336029</v>
      </c>
      <c r="F839" s="17"/>
      <c r="G839" s="17">
        <v>0.34017447926354899</v>
      </c>
      <c r="H839" s="17">
        <v>0.34104303253569401</v>
      </c>
      <c r="I839" s="17">
        <v>0.31229918435544501</v>
      </c>
      <c r="J839" s="17">
        <v>0.26772439040611001</v>
      </c>
      <c r="K839" s="17">
        <v>0.208871453461039</v>
      </c>
      <c r="L839" s="17">
        <v>0.19081728638444501</v>
      </c>
      <c r="M839" s="17"/>
      <c r="N839" s="17">
        <v>0.284542815632017</v>
      </c>
      <c r="O839" s="17">
        <v>0.27710496907207</v>
      </c>
      <c r="P839" s="17">
        <v>0.28617834477767701</v>
      </c>
      <c r="Q839" s="17">
        <v>0.248281643928871</v>
      </c>
      <c r="R839" s="17"/>
      <c r="S839" s="17">
        <v>0.34502370577689101</v>
      </c>
      <c r="T839" s="17">
        <v>0.25409707188700298</v>
      </c>
      <c r="U839" s="17">
        <v>0.243887023206384</v>
      </c>
      <c r="V839" s="17">
        <v>0.24385957124833499</v>
      </c>
      <c r="W839" s="17">
        <v>0.24417846937132201</v>
      </c>
      <c r="X839" s="17">
        <v>0.27315442413445001</v>
      </c>
      <c r="Y839" s="17">
        <v>0.242874263513945</v>
      </c>
      <c r="Z839" s="17">
        <v>0.27872908477395097</v>
      </c>
      <c r="AA839" s="17">
        <v>0.28589765836887598</v>
      </c>
      <c r="AB839" s="17">
        <v>0.28326643782672101</v>
      </c>
      <c r="AC839" s="17">
        <v>0.25261468074742599</v>
      </c>
      <c r="AD839" s="17">
        <v>0.298082236420526</v>
      </c>
      <c r="AE839" s="17"/>
      <c r="AF839" s="17">
        <v>0.18977304201767001</v>
      </c>
      <c r="AG839" s="17">
        <v>0.35647190367405002</v>
      </c>
      <c r="AH839" s="17">
        <v>0.23191298674330199</v>
      </c>
      <c r="AI839" s="17"/>
      <c r="AJ839" s="17">
        <v>0.130922807818288</v>
      </c>
      <c r="AK839" s="17">
        <v>0.48420855682077901</v>
      </c>
      <c r="AL839" s="17">
        <v>0.31681681425201802</v>
      </c>
      <c r="AM839" s="17">
        <v>0.15670305319752101</v>
      </c>
      <c r="AN839" s="17">
        <v>0.18374213564162201</v>
      </c>
      <c r="AO839" s="17"/>
      <c r="AP839" s="17">
        <v>8.8445475833898696E-2</v>
      </c>
      <c r="AQ839" s="17">
        <v>0.48295602604275101</v>
      </c>
      <c r="AR839" s="17">
        <v>0.28052795385157198</v>
      </c>
      <c r="AS839" s="17">
        <v>0.10532997874099501</v>
      </c>
      <c r="AT839" s="17">
        <v>9.8717953226427096E-2</v>
      </c>
      <c r="AU839" s="17"/>
      <c r="AV839" s="17">
        <v>0.23296269624928301</v>
      </c>
      <c r="AW839" s="17">
        <v>0.23830087268279301</v>
      </c>
      <c r="AX839" s="17">
        <v>0.32365392848595798</v>
      </c>
      <c r="AY839" s="17">
        <v>0.38358801289194</v>
      </c>
      <c r="AZ839" s="17">
        <v>0.38877889086834699</v>
      </c>
    </row>
    <row r="840" spans="2:52">
      <c r="B840" t="s">
        <v>240</v>
      </c>
      <c r="C840" s="17">
        <v>0.21608842683577201</v>
      </c>
      <c r="D840" s="17">
        <v>0.23413896969165801</v>
      </c>
      <c r="E840" s="17">
        <v>0.198939269186346</v>
      </c>
      <c r="F840" s="17"/>
      <c r="G840" s="17">
        <v>0.21814719561457599</v>
      </c>
      <c r="H840" s="17">
        <v>0.17870989811917501</v>
      </c>
      <c r="I840" s="17">
        <v>0.16144947945501401</v>
      </c>
      <c r="J840" s="17">
        <v>0.19164727857701599</v>
      </c>
      <c r="K840" s="17">
        <v>0.22264349105927</v>
      </c>
      <c r="L840" s="17">
        <v>0.30519887341449098</v>
      </c>
      <c r="M840" s="17"/>
      <c r="N840" s="17">
        <v>0.26978942266237799</v>
      </c>
      <c r="O840" s="17">
        <v>0.228174184714666</v>
      </c>
      <c r="P840" s="17">
        <v>0.18584800552965999</v>
      </c>
      <c r="Q840" s="17">
        <v>0.17368534834878399</v>
      </c>
      <c r="R840" s="17"/>
      <c r="S840" s="17">
        <v>0.213504399976368</v>
      </c>
      <c r="T840" s="17">
        <v>0.22326424325876301</v>
      </c>
      <c r="U840" s="17">
        <v>0.29352161879961303</v>
      </c>
      <c r="V840" s="17">
        <v>0.20980707689681199</v>
      </c>
      <c r="W840" s="17">
        <v>0.22086579804756301</v>
      </c>
      <c r="X840" s="17">
        <v>0.24488955715892799</v>
      </c>
      <c r="Y840" s="17">
        <v>0.18187298053619699</v>
      </c>
      <c r="Z840" s="17">
        <v>0.21034550541687899</v>
      </c>
      <c r="AA840" s="17">
        <v>0.204788946892588</v>
      </c>
      <c r="AB840" s="17">
        <v>0.18267153501660399</v>
      </c>
      <c r="AC840" s="17">
        <v>0.20101174918266501</v>
      </c>
      <c r="AD840" s="17">
        <v>0.17755977725087899</v>
      </c>
      <c r="AE840" s="17"/>
      <c r="AF840" s="17">
        <v>0.28681505702062399</v>
      </c>
      <c r="AG840" s="17">
        <v>0.179625212806688</v>
      </c>
      <c r="AH840" s="17">
        <v>0.17735268552212899</v>
      </c>
      <c r="AI840" s="17"/>
      <c r="AJ840" s="17">
        <v>0.38023913669289799</v>
      </c>
      <c r="AK840" s="17">
        <v>0.11543304641968</v>
      </c>
      <c r="AL840" s="17">
        <v>0.19352603693739301</v>
      </c>
      <c r="AM840" s="17">
        <v>0.18099897948649901</v>
      </c>
      <c r="AN840" s="17">
        <v>0.12999475929757801</v>
      </c>
      <c r="AO840" s="17"/>
      <c r="AP840" s="17">
        <v>0.51187471178641797</v>
      </c>
      <c r="AQ840" s="17">
        <v>0.11668914152505699</v>
      </c>
      <c r="AR840" s="17">
        <v>0.20328580822956699</v>
      </c>
      <c r="AS840" s="17">
        <v>0.25678655041566201</v>
      </c>
      <c r="AT840" s="17">
        <v>0.15734429098684799</v>
      </c>
      <c r="AU840" s="17"/>
      <c r="AV840" s="17">
        <v>0.192654658514431</v>
      </c>
      <c r="AW840" s="17">
        <v>0.21694311424695301</v>
      </c>
      <c r="AX840" s="17">
        <v>0.228244213574607</v>
      </c>
      <c r="AY840" s="17">
        <v>0.20200014272508501</v>
      </c>
      <c r="AZ840" s="17">
        <v>0.212291049258887</v>
      </c>
    </row>
    <row r="841" spans="2:52">
      <c r="B841" t="s">
        <v>241</v>
      </c>
      <c r="C841" s="17">
        <v>0.149299402660696</v>
      </c>
      <c r="D841" s="17">
        <v>0.14668053577235199</v>
      </c>
      <c r="E841" s="17">
        <v>0.15139423603430199</v>
      </c>
      <c r="F841" s="17"/>
      <c r="G841" s="17">
        <v>0.10663026340458701</v>
      </c>
      <c r="H841" s="17">
        <v>0.14166077128555701</v>
      </c>
      <c r="I841" s="17">
        <v>0.162117314367108</v>
      </c>
      <c r="J841" s="17">
        <v>0.162016928257396</v>
      </c>
      <c r="K841" s="17">
        <v>0.19115497380030699</v>
      </c>
      <c r="L841" s="17">
        <v>0.13503400664696999</v>
      </c>
      <c r="M841" s="17"/>
      <c r="N841" s="17">
        <v>0.12492768366566501</v>
      </c>
      <c r="O841" s="17">
        <v>0.15682433552719499</v>
      </c>
      <c r="P841" s="17">
        <v>0.15705329822943401</v>
      </c>
      <c r="Q841" s="17">
        <v>0.16170950190220401</v>
      </c>
      <c r="R841" s="17"/>
      <c r="S841" s="17">
        <v>9.3307168215457703E-2</v>
      </c>
      <c r="T841" s="17">
        <v>0.156942917798782</v>
      </c>
      <c r="U841" s="17">
        <v>0.14639672152740299</v>
      </c>
      <c r="V841" s="17">
        <v>0.16047170081210799</v>
      </c>
      <c r="W841" s="17">
        <v>0.16840397219949499</v>
      </c>
      <c r="X841" s="17">
        <v>0.13628909618936</v>
      </c>
      <c r="Y841" s="17">
        <v>0.16249470251005199</v>
      </c>
      <c r="Z841" s="17">
        <v>0.17809320749381599</v>
      </c>
      <c r="AA841" s="17">
        <v>0.14288699528082199</v>
      </c>
      <c r="AB841" s="17">
        <v>0.17190771946460501</v>
      </c>
      <c r="AC841" s="17">
        <v>0.159589318837417</v>
      </c>
      <c r="AD841" s="17">
        <v>0.21110584970276</v>
      </c>
      <c r="AE841" s="17"/>
      <c r="AF841" s="17">
        <v>0.16332285895741699</v>
      </c>
      <c r="AG841" s="17">
        <v>0.13151338014916</v>
      </c>
      <c r="AH841" s="17">
        <v>0.17606881603477401</v>
      </c>
      <c r="AI841" s="17"/>
      <c r="AJ841" s="17">
        <v>0.132067221655746</v>
      </c>
      <c r="AK841" s="17">
        <v>0.106799767512019</v>
      </c>
      <c r="AL841" s="17">
        <v>0.129370703761576</v>
      </c>
      <c r="AM841" s="17">
        <v>0.27790499628881299</v>
      </c>
      <c r="AN841" s="17">
        <v>0.20918631951174199</v>
      </c>
      <c r="AO841" s="17"/>
      <c r="AP841" s="17">
        <v>8.7643557188489901E-2</v>
      </c>
      <c r="AQ841" s="17">
        <v>7.7074451988663001E-2</v>
      </c>
      <c r="AR841" s="17">
        <v>0.15624488135964701</v>
      </c>
      <c r="AS841" s="17">
        <v>0.269538509773181</v>
      </c>
      <c r="AT841" s="17">
        <v>0.177125433314097</v>
      </c>
      <c r="AU841" s="17"/>
      <c r="AV841" s="17">
        <v>0.17315331312632601</v>
      </c>
      <c r="AW841" s="17">
        <v>0.154325537985085</v>
      </c>
      <c r="AX841" s="17">
        <v>0.13202385686901999</v>
      </c>
      <c r="AY841" s="17">
        <v>0.107025000758266</v>
      </c>
      <c r="AZ841" s="17">
        <v>0.109372928062599</v>
      </c>
    </row>
    <row r="842" spans="2:52">
      <c r="B842" t="s">
        <v>107</v>
      </c>
      <c r="C842" s="17">
        <v>0.18512802346781701</v>
      </c>
      <c r="D842" s="17">
        <v>0.13191139008485001</v>
      </c>
      <c r="E842" s="17">
        <v>0.23545798048990099</v>
      </c>
      <c r="F842" s="17"/>
      <c r="G842" s="17">
        <v>0.148392032476479</v>
      </c>
      <c r="H842" s="17">
        <v>0.17811138058290599</v>
      </c>
      <c r="I842" s="17">
        <v>0.17899437583476399</v>
      </c>
      <c r="J842" s="17">
        <v>0.20981509815786401</v>
      </c>
      <c r="K842" s="17">
        <v>0.21311091229054399</v>
      </c>
      <c r="L842" s="17">
        <v>0.181443153998644</v>
      </c>
      <c r="M842" s="17"/>
      <c r="N842" s="17">
        <v>0.13718687340424099</v>
      </c>
      <c r="O842" s="17">
        <v>0.17690365273757699</v>
      </c>
      <c r="P842" s="17">
        <v>0.17355081057747301</v>
      </c>
      <c r="Q842" s="17">
        <v>0.25286787471960498</v>
      </c>
      <c r="R842" s="17"/>
      <c r="S842" s="17">
        <v>0.164593448644649</v>
      </c>
      <c r="T842" s="17">
        <v>0.223159625181197</v>
      </c>
      <c r="U842" s="17">
        <v>0.14192553638826599</v>
      </c>
      <c r="V842" s="17">
        <v>0.21253200848596601</v>
      </c>
      <c r="W842" s="17">
        <v>0.200465083375299</v>
      </c>
      <c r="X842" s="17">
        <v>0.18985262471648001</v>
      </c>
      <c r="Y842" s="17">
        <v>0.17861146939384201</v>
      </c>
      <c r="Z842" s="17">
        <v>0.15751761912554599</v>
      </c>
      <c r="AA842" s="17">
        <v>0.177734074391564</v>
      </c>
      <c r="AB842" s="17">
        <v>0.19944356517353701</v>
      </c>
      <c r="AC842" s="17">
        <v>0.17780756631240899</v>
      </c>
      <c r="AD842" s="17">
        <v>0.14974511451491701</v>
      </c>
      <c r="AE842" s="17"/>
      <c r="AF842" s="17">
        <v>0.18316141240605199</v>
      </c>
      <c r="AG842" s="17">
        <v>0.15156222318226001</v>
      </c>
      <c r="AH842" s="17">
        <v>0.25493894549699903</v>
      </c>
      <c r="AI842" s="17"/>
      <c r="AJ842" s="17">
        <v>0.15201757652553499</v>
      </c>
      <c r="AK842" s="17">
        <v>0.13792876155956399</v>
      </c>
      <c r="AL842" s="17">
        <v>0.178902472132799</v>
      </c>
      <c r="AM842" s="17">
        <v>0.165844525398577</v>
      </c>
      <c r="AN842" s="17">
        <v>0.31680943158026798</v>
      </c>
      <c r="AO842" s="17"/>
      <c r="AP842" s="17">
        <v>9.9360539598737904E-2</v>
      </c>
      <c r="AQ842" s="17">
        <v>0.145375473417684</v>
      </c>
      <c r="AR842" s="17">
        <v>0.15703973310810901</v>
      </c>
      <c r="AS842" s="17">
        <v>0.19868675824362</v>
      </c>
      <c r="AT842" s="17">
        <v>0.42423310849094298</v>
      </c>
      <c r="AU842" s="17"/>
      <c r="AV842" s="17">
        <v>0.23881498875916701</v>
      </c>
      <c r="AW842" s="17">
        <v>0.19792892828391501</v>
      </c>
      <c r="AX842" s="17">
        <v>0.13671276816501499</v>
      </c>
      <c r="AY842" s="17">
        <v>0.124663951886859</v>
      </c>
      <c r="AZ842" s="17">
        <v>0.153394428145982</v>
      </c>
    </row>
    <row r="843" spans="2:52">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2:52">
      <c r="B844" s="6" t="s">
        <v>242</v>
      </c>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2:52">
      <c r="B845" s="24" t="s">
        <v>15</v>
      </c>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2:52">
      <c r="B846" t="s">
        <v>238</v>
      </c>
      <c r="C846" s="17">
        <v>0.12856456641724501</v>
      </c>
      <c r="D846" s="17">
        <v>0.146634664481579</v>
      </c>
      <c r="E846" s="17">
        <v>0.111351934763868</v>
      </c>
      <c r="F846" s="17"/>
      <c r="G846" s="17">
        <v>0.148427036007651</v>
      </c>
      <c r="H846" s="17">
        <v>0.13971823148659099</v>
      </c>
      <c r="I846" s="17">
        <v>0.14282780810619999</v>
      </c>
      <c r="J846" s="17">
        <v>0.114327784285767</v>
      </c>
      <c r="K846" s="17">
        <v>0.116732593680945</v>
      </c>
      <c r="L846" s="17">
        <v>0.11413859075532599</v>
      </c>
      <c r="M846" s="17"/>
      <c r="N846" s="17">
        <v>0.14300338992359801</v>
      </c>
      <c r="O846" s="17">
        <v>0.115476897924321</v>
      </c>
      <c r="P846" s="17">
        <v>0.14692734148849099</v>
      </c>
      <c r="Q846" s="17">
        <v>0.109983218182436</v>
      </c>
      <c r="R846" s="17"/>
      <c r="S846" s="17">
        <v>0.167213841060492</v>
      </c>
      <c r="T846" s="17">
        <v>0.101735735923357</v>
      </c>
      <c r="U846" s="17">
        <v>0.137582061336396</v>
      </c>
      <c r="V846" s="17">
        <v>0.116628958905087</v>
      </c>
      <c r="W846" s="17">
        <v>0.147658724793468</v>
      </c>
      <c r="X846" s="17">
        <v>0.10127769209858201</v>
      </c>
      <c r="Y846" s="17">
        <v>0.171893419741769</v>
      </c>
      <c r="Z846" s="17">
        <v>0.13716286241947501</v>
      </c>
      <c r="AA846" s="17">
        <v>0.116916530950934</v>
      </c>
      <c r="AB846" s="17">
        <v>0.11305573643551201</v>
      </c>
      <c r="AC846" s="17">
        <v>0.111350568468915</v>
      </c>
      <c r="AD846" s="17">
        <v>0.10444812902815501</v>
      </c>
      <c r="AE846" s="17"/>
      <c r="AF846" s="17">
        <v>0.13362718387307801</v>
      </c>
      <c r="AG846" s="17">
        <v>0.127660034805606</v>
      </c>
      <c r="AH846" s="17">
        <v>0.12219116302211699</v>
      </c>
      <c r="AI846" s="17"/>
      <c r="AJ846" s="17">
        <v>0.16533210837623</v>
      </c>
      <c r="AK846" s="17">
        <v>0.101653100912208</v>
      </c>
      <c r="AL846" s="17">
        <v>0.14862739249673501</v>
      </c>
      <c r="AM846" s="17">
        <v>0.225650322305081</v>
      </c>
      <c r="AN846" s="17">
        <v>0.108681813913888</v>
      </c>
      <c r="AO846" s="17"/>
      <c r="AP846" s="17">
        <v>0.17710320436840701</v>
      </c>
      <c r="AQ846" s="17">
        <v>0.123972069357913</v>
      </c>
      <c r="AR846" s="17">
        <v>0.15377963836823699</v>
      </c>
      <c r="AS846" s="17">
        <v>0.13522249170418199</v>
      </c>
      <c r="AT846" s="17">
        <v>8.7531137134484197E-2</v>
      </c>
      <c r="AU846" s="17"/>
      <c r="AV846" s="17">
        <v>0.109399530837011</v>
      </c>
      <c r="AW846" s="17">
        <v>0.121148280947434</v>
      </c>
      <c r="AX846" s="17">
        <v>0.138884738996227</v>
      </c>
      <c r="AY846" s="17">
        <v>0.15096749880402699</v>
      </c>
      <c r="AZ846" s="17">
        <v>0.187827732132857</v>
      </c>
    </row>
    <row r="847" spans="2:52">
      <c r="B847" t="s">
        <v>239</v>
      </c>
      <c r="C847" s="17">
        <v>0.35366106121381502</v>
      </c>
      <c r="D847" s="17">
        <v>0.38344972016567502</v>
      </c>
      <c r="E847" s="17">
        <v>0.32552255080478598</v>
      </c>
      <c r="F847" s="17"/>
      <c r="G847" s="17">
        <v>0.43357345354433302</v>
      </c>
      <c r="H847" s="17">
        <v>0.43703604061268098</v>
      </c>
      <c r="I847" s="17">
        <v>0.37524688081267799</v>
      </c>
      <c r="J847" s="17">
        <v>0.346743964672309</v>
      </c>
      <c r="K847" s="17">
        <v>0.30528009068315798</v>
      </c>
      <c r="L847" s="17">
        <v>0.25298868448646</v>
      </c>
      <c r="M847" s="17"/>
      <c r="N847" s="17">
        <v>0.38784233733592599</v>
      </c>
      <c r="O847" s="17">
        <v>0.36924676028577103</v>
      </c>
      <c r="P847" s="17">
        <v>0.34130006439624599</v>
      </c>
      <c r="Q847" s="17">
        <v>0.31068406763137202</v>
      </c>
      <c r="R847" s="17"/>
      <c r="S847" s="17">
        <v>0.403747313791056</v>
      </c>
      <c r="T847" s="17">
        <v>0.32756538602120899</v>
      </c>
      <c r="U847" s="17">
        <v>0.33342781438657698</v>
      </c>
      <c r="V847" s="17">
        <v>0.35524549900040198</v>
      </c>
      <c r="W847" s="17">
        <v>0.28993097087265601</v>
      </c>
      <c r="X847" s="17">
        <v>0.36264858426125701</v>
      </c>
      <c r="Y847" s="17">
        <v>0.31527164820101899</v>
      </c>
      <c r="Z847" s="17">
        <v>0.35846267594283598</v>
      </c>
      <c r="AA847" s="17">
        <v>0.39243613551578799</v>
      </c>
      <c r="AB847" s="17">
        <v>0.342626663507478</v>
      </c>
      <c r="AC847" s="17">
        <v>0.347015605292884</v>
      </c>
      <c r="AD847" s="17">
        <v>0.401925143975852</v>
      </c>
      <c r="AE847" s="17"/>
      <c r="AF847" s="17">
        <v>0.26320335790286797</v>
      </c>
      <c r="AG847" s="17">
        <v>0.43061845194117099</v>
      </c>
      <c r="AH847" s="17">
        <v>0.30427347683646999</v>
      </c>
      <c r="AI847" s="17"/>
      <c r="AJ847" s="17">
        <v>0.20770988948273</v>
      </c>
      <c r="AK847" s="17">
        <v>0.57171332028442601</v>
      </c>
      <c r="AL847" s="17">
        <v>0.36688972779239098</v>
      </c>
      <c r="AM847" s="17">
        <v>0.14513505861772399</v>
      </c>
      <c r="AN847" s="17">
        <v>0.24751627482338601</v>
      </c>
      <c r="AO847" s="17"/>
      <c r="AP847" s="17">
        <v>0.16158087973979199</v>
      </c>
      <c r="AQ847" s="17">
        <v>0.58121416993658304</v>
      </c>
      <c r="AR847" s="17">
        <v>0.36220079247978099</v>
      </c>
      <c r="AS847" s="17">
        <v>0.18088304833140401</v>
      </c>
      <c r="AT847" s="17">
        <v>0.17485300891994199</v>
      </c>
      <c r="AU847" s="17"/>
      <c r="AV847" s="17">
        <v>0.28468773292317201</v>
      </c>
      <c r="AW847" s="17">
        <v>0.36476391537900199</v>
      </c>
      <c r="AX847" s="17">
        <v>0.42484543573540801</v>
      </c>
      <c r="AY847" s="17">
        <v>0.43178184556850502</v>
      </c>
      <c r="AZ847" s="17">
        <v>0.42153807123387399</v>
      </c>
    </row>
    <row r="848" spans="2:52">
      <c r="B848" t="s">
        <v>240</v>
      </c>
      <c r="C848" s="17">
        <v>0.168655478471155</v>
      </c>
      <c r="D848" s="17">
        <v>0.174032884472726</v>
      </c>
      <c r="E848" s="17">
        <v>0.16402503163983301</v>
      </c>
      <c r="F848" s="17"/>
      <c r="G848" s="17">
        <v>0.180389292796132</v>
      </c>
      <c r="H848" s="17">
        <v>0.13493223168841301</v>
      </c>
      <c r="I848" s="17">
        <v>0.159264927172837</v>
      </c>
      <c r="J848" s="17">
        <v>0.152894619959734</v>
      </c>
      <c r="K848" s="17">
        <v>0.157037320815368</v>
      </c>
      <c r="L848" s="17">
        <v>0.21662544013469001</v>
      </c>
      <c r="M848" s="17"/>
      <c r="N848" s="17">
        <v>0.19126632929712101</v>
      </c>
      <c r="O848" s="17">
        <v>0.168101354256598</v>
      </c>
      <c r="P848" s="17">
        <v>0.17245014986850801</v>
      </c>
      <c r="Q848" s="17">
        <v>0.142488183766216</v>
      </c>
      <c r="R848" s="17"/>
      <c r="S848" s="17">
        <v>0.16526403007736801</v>
      </c>
      <c r="T848" s="17">
        <v>0.17228167637458999</v>
      </c>
      <c r="U848" s="17">
        <v>0.201649833833525</v>
      </c>
      <c r="V848" s="17">
        <v>0.155635914051795</v>
      </c>
      <c r="W848" s="17">
        <v>0.201893313599841</v>
      </c>
      <c r="X848" s="17">
        <v>0.164373688950567</v>
      </c>
      <c r="Y848" s="17">
        <v>0.13766342777718801</v>
      </c>
      <c r="Z848" s="17">
        <v>0.167929539091806</v>
      </c>
      <c r="AA848" s="17">
        <v>0.15357657262630001</v>
      </c>
      <c r="AB848" s="17">
        <v>0.17787379830713501</v>
      </c>
      <c r="AC848" s="17">
        <v>0.169387901372267</v>
      </c>
      <c r="AD848" s="17">
        <v>0.16516312764299201</v>
      </c>
      <c r="AE848" s="17"/>
      <c r="AF848" s="17">
        <v>0.21639922608216</v>
      </c>
      <c r="AG848" s="17">
        <v>0.14775890171195299</v>
      </c>
      <c r="AH848" s="17">
        <v>0.140972612316247</v>
      </c>
      <c r="AI848" s="17"/>
      <c r="AJ848" s="17">
        <v>0.28328205140539098</v>
      </c>
      <c r="AK848" s="17">
        <v>0.100451071060293</v>
      </c>
      <c r="AL848" s="17">
        <v>0.155449079180043</v>
      </c>
      <c r="AM848" s="17">
        <v>0.10815024837350901</v>
      </c>
      <c r="AN848" s="17">
        <v>0.107981974637249</v>
      </c>
      <c r="AO848" s="17"/>
      <c r="AP848" s="17">
        <v>0.38280031331678299</v>
      </c>
      <c r="AQ848" s="17">
        <v>9.0115100208534402E-2</v>
      </c>
      <c r="AR848" s="17">
        <v>0.181832627507129</v>
      </c>
      <c r="AS848" s="17">
        <v>0.196429435975184</v>
      </c>
      <c r="AT848" s="17">
        <v>0.108980348691168</v>
      </c>
      <c r="AU848" s="17"/>
      <c r="AV848" s="17">
        <v>0.17347598287875099</v>
      </c>
      <c r="AW848" s="17">
        <v>0.145874609583792</v>
      </c>
      <c r="AX848" s="17">
        <v>0.163718446726422</v>
      </c>
      <c r="AY848" s="17">
        <v>0.17408477820092499</v>
      </c>
      <c r="AZ848" s="17">
        <v>0.105007856730852</v>
      </c>
    </row>
    <row r="849" spans="2:52">
      <c r="B849" t="s">
        <v>241</v>
      </c>
      <c r="C849" s="17">
        <v>0.189713239408007</v>
      </c>
      <c r="D849" s="17">
        <v>0.182706974759406</v>
      </c>
      <c r="E849" s="17">
        <v>0.19634184205847399</v>
      </c>
      <c r="F849" s="17"/>
      <c r="G849" s="17">
        <v>0.12318169085031</v>
      </c>
      <c r="H849" s="17">
        <v>0.13636211704419601</v>
      </c>
      <c r="I849" s="17">
        <v>0.16500672040577</v>
      </c>
      <c r="J849" s="17">
        <v>0.210149234628701</v>
      </c>
      <c r="K849" s="17">
        <v>0.248711012311988</v>
      </c>
      <c r="L849" s="17">
        <v>0.241419606577884</v>
      </c>
      <c r="M849" s="17"/>
      <c r="N849" s="17">
        <v>0.15806009102572</v>
      </c>
      <c r="O849" s="17">
        <v>0.19178910145453501</v>
      </c>
      <c r="P849" s="17">
        <v>0.19636091680223899</v>
      </c>
      <c r="Q849" s="17">
        <v>0.21711239261627699</v>
      </c>
      <c r="R849" s="17"/>
      <c r="S849" s="17">
        <v>0.12761159128157301</v>
      </c>
      <c r="T849" s="17">
        <v>0.21867953811035101</v>
      </c>
      <c r="U849" s="17">
        <v>0.19591468688515001</v>
      </c>
      <c r="V849" s="17">
        <v>0.18947852065219301</v>
      </c>
      <c r="W849" s="17">
        <v>0.206222590304704</v>
      </c>
      <c r="X849" s="17">
        <v>0.20662991942355499</v>
      </c>
      <c r="Y849" s="17">
        <v>0.190719635577485</v>
      </c>
      <c r="Z849" s="17">
        <v>0.18271656223305599</v>
      </c>
      <c r="AA849" s="17">
        <v>0.180086262001414</v>
      </c>
      <c r="AB849" s="17">
        <v>0.20223181603325499</v>
      </c>
      <c r="AC849" s="17">
        <v>0.22178188943066901</v>
      </c>
      <c r="AD849" s="17">
        <v>0.19983041338034899</v>
      </c>
      <c r="AE849" s="17"/>
      <c r="AF849" s="17">
        <v>0.22885591231671601</v>
      </c>
      <c r="AG849" s="17">
        <v>0.15960958454775301</v>
      </c>
      <c r="AH849" s="17">
        <v>0.20903652351544</v>
      </c>
      <c r="AI849" s="17"/>
      <c r="AJ849" s="17">
        <v>0.205157274685762</v>
      </c>
      <c r="AK849" s="17">
        <v>0.114096889343237</v>
      </c>
      <c r="AL849" s="17">
        <v>0.18263723091124001</v>
      </c>
      <c r="AM849" s="17">
        <v>0.26548123014800701</v>
      </c>
      <c r="AN849" s="17">
        <v>0.25577693634871801</v>
      </c>
      <c r="AO849" s="17"/>
      <c r="AP849" s="17">
        <v>0.15774719264859599</v>
      </c>
      <c r="AQ849" s="17">
        <v>9.1411860090041402E-2</v>
      </c>
      <c r="AR849" s="17">
        <v>0.18788698030668199</v>
      </c>
      <c r="AS849" s="17">
        <v>0.31609631923689002</v>
      </c>
      <c r="AT849" s="17">
        <v>0.26878050934391501</v>
      </c>
      <c r="AU849" s="17"/>
      <c r="AV849" s="17">
        <v>0.225737345340671</v>
      </c>
      <c r="AW849" s="17">
        <v>0.20441828453320601</v>
      </c>
      <c r="AX849" s="17">
        <v>0.15309567502266599</v>
      </c>
      <c r="AY849" s="17">
        <v>0.135666025593978</v>
      </c>
      <c r="AZ849" s="17">
        <v>0.15994878898867201</v>
      </c>
    </row>
    <row r="850" spans="2:52">
      <c r="B850" t="s">
        <v>107</v>
      </c>
      <c r="C850" s="17">
        <v>0.159405654489778</v>
      </c>
      <c r="D850" s="17">
        <v>0.11317575612061399</v>
      </c>
      <c r="E850" s="17">
        <v>0.20275864073303901</v>
      </c>
      <c r="F850" s="17"/>
      <c r="G850" s="17">
        <v>0.11442852680157301</v>
      </c>
      <c r="H850" s="17">
        <v>0.15195137916811799</v>
      </c>
      <c r="I850" s="17">
        <v>0.157653663502514</v>
      </c>
      <c r="J850" s="17">
        <v>0.17588439645348899</v>
      </c>
      <c r="K850" s="17">
        <v>0.172238982508541</v>
      </c>
      <c r="L850" s="17">
        <v>0.17482767804564101</v>
      </c>
      <c r="M850" s="17"/>
      <c r="N850" s="17">
        <v>0.119827852417634</v>
      </c>
      <c r="O850" s="17">
        <v>0.15538588607877499</v>
      </c>
      <c r="P850" s="17">
        <v>0.14296152744451701</v>
      </c>
      <c r="Q850" s="17">
        <v>0.21973213780369899</v>
      </c>
      <c r="R850" s="17"/>
      <c r="S850" s="17">
        <v>0.13616322378951001</v>
      </c>
      <c r="T850" s="17">
        <v>0.17973766357049301</v>
      </c>
      <c r="U850" s="17">
        <v>0.13142560355835201</v>
      </c>
      <c r="V850" s="17">
        <v>0.18301110739052201</v>
      </c>
      <c r="W850" s="17">
        <v>0.15429440042933201</v>
      </c>
      <c r="X850" s="17">
        <v>0.16507011526604001</v>
      </c>
      <c r="Y850" s="17">
        <v>0.18445186870253899</v>
      </c>
      <c r="Z850" s="17">
        <v>0.15372836031282699</v>
      </c>
      <c r="AA850" s="17">
        <v>0.15698449890556301</v>
      </c>
      <c r="AB850" s="17">
        <v>0.16421198571661899</v>
      </c>
      <c r="AC850" s="17">
        <v>0.15046403543526499</v>
      </c>
      <c r="AD850" s="17">
        <v>0.128633185972652</v>
      </c>
      <c r="AE850" s="17"/>
      <c r="AF850" s="17">
        <v>0.15791431982517801</v>
      </c>
      <c r="AG850" s="17">
        <v>0.13435302699351701</v>
      </c>
      <c r="AH850" s="17">
        <v>0.22352622430972699</v>
      </c>
      <c r="AI850" s="17"/>
      <c r="AJ850" s="17">
        <v>0.13851867604988699</v>
      </c>
      <c r="AK850" s="17">
        <v>0.112085618399836</v>
      </c>
      <c r="AL850" s="17">
        <v>0.14639656961959199</v>
      </c>
      <c r="AM850" s="17">
        <v>0.25558314055567999</v>
      </c>
      <c r="AN850" s="17">
        <v>0.28004300027675999</v>
      </c>
      <c r="AO850" s="17"/>
      <c r="AP850" s="17">
        <v>0.120768409926422</v>
      </c>
      <c r="AQ850" s="17">
        <v>0.113286800406929</v>
      </c>
      <c r="AR850" s="17">
        <v>0.11429996133817</v>
      </c>
      <c r="AS850" s="17">
        <v>0.17136870475234001</v>
      </c>
      <c r="AT850" s="17">
        <v>0.35985499591049103</v>
      </c>
      <c r="AU850" s="17"/>
      <c r="AV850" s="17">
        <v>0.20669940802039499</v>
      </c>
      <c r="AW850" s="17">
        <v>0.163794909556566</v>
      </c>
      <c r="AX850" s="17">
        <v>0.11945570351927599</v>
      </c>
      <c r="AY850" s="17">
        <v>0.107499851832565</v>
      </c>
      <c r="AZ850" s="17">
        <v>0.12567755091374599</v>
      </c>
    </row>
    <row r="851" spans="2:52">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2:52">
      <c r="B852" s="6" t="s">
        <v>243</v>
      </c>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2:52">
      <c r="B853" s="24" t="s">
        <v>15</v>
      </c>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2:52">
      <c r="B854" t="s">
        <v>238</v>
      </c>
      <c r="C854" s="17">
        <v>0.167338912734627</v>
      </c>
      <c r="D854" s="17">
        <v>0.17747643270705701</v>
      </c>
      <c r="E854" s="17">
        <v>0.157676394941381</v>
      </c>
      <c r="F854" s="17"/>
      <c r="G854" s="17">
        <v>0.160701125631907</v>
      </c>
      <c r="H854" s="17">
        <v>0.154370824987561</v>
      </c>
      <c r="I854" s="17">
        <v>0.20018923336234101</v>
      </c>
      <c r="J854" s="17">
        <v>0.16362106671778701</v>
      </c>
      <c r="K854" s="17">
        <v>0.15708544139410399</v>
      </c>
      <c r="L854" s="17">
        <v>0.16547022129148301</v>
      </c>
      <c r="M854" s="17"/>
      <c r="N854" s="17">
        <v>0.18475377176777999</v>
      </c>
      <c r="O854" s="17">
        <v>0.149512545192694</v>
      </c>
      <c r="P854" s="17">
        <v>0.18713853983645801</v>
      </c>
      <c r="Q854" s="17">
        <v>0.14864030679295101</v>
      </c>
      <c r="R854" s="17"/>
      <c r="S854" s="17">
        <v>0.17402705765902299</v>
      </c>
      <c r="T854" s="17">
        <v>0.16308770608929701</v>
      </c>
      <c r="U854" s="17">
        <v>0.20010600535786599</v>
      </c>
      <c r="V854" s="17">
        <v>0.13265651391744701</v>
      </c>
      <c r="W854" s="17">
        <v>0.187711988925852</v>
      </c>
      <c r="X854" s="17">
        <v>0.14578737142098599</v>
      </c>
      <c r="Y854" s="17">
        <v>0.20001632935691799</v>
      </c>
      <c r="Z854" s="17">
        <v>0.17227543063865899</v>
      </c>
      <c r="AA854" s="17">
        <v>0.158939803890773</v>
      </c>
      <c r="AB854" s="17">
        <v>0.13980343071384699</v>
      </c>
      <c r="AC854" s="17">
        <v>0.20913639346791099</v>
      </c>
      <c r="AD854" s="17">
        <v>0.13835324692751999</v>
      </c>
      <c r="AE854" s="17"/>
      <c r="AF854" s="17">
        <v>0.18785466923595601</v>
      </c>
      <c r="AG854" s="17">
        <v>0.17122250723954699</v>
      </c>
      <c r="AH854" s="17">
        <v>0.123930612114803</v>
      </c>
      <c r="AI854" s="17"/>
      <c r="AJ854" s="17">
        <v>0.209442914966327</v>
      </c>
      <c r="AK854" s="17">
        <v>0.14067377882306301</v>
      </c>
      <c r="AL854" s="17">
        <v>0.19743309129612699</v>
      </c>
      <c r="AM854" s="17">
        <v>0.18025249482226299</v>
      </c>
      <c r="AN854" s="17">
        <v>0.130187021516949</v>
      </c>
      <c r="AO854" s="17"/>
      <c r="AP854" s="17">
        <v>0.23458779466826499</v>
      </c>
      <c r="AQ854" s="17">
        <v>0.15289803167569099</v>
      </c>
      <c r="AR854" s="17">
        <v>0.20446525428246401</v>
      </c>
      <c r="AS854" s="17">
        <v>0.17546802704700601</v>
      </c>
      <c r="AT854" s="17">
        <v>0.14898674478748999</v>
      </c>
      <c r="AU854" s="17"/>
      <c r="AV854" s="17">
        <v>0.15095018999757701</v>
      </c>
      <c r="AW854" s="17">
        <v>0.18089707234494001</v>
      </c>
      <c r="AX854" s="17">
        <v>0.16799474665008199</v>
      </c>
      <c r="AY854" s="17">
        <v>0.165411750231964</v>
      </c>
      <c r="AZ854" s="17">
        <v>0.182649695006634</v>
      </c>
    </row>
    <row r="855" spans="2:52">
      <c r="B855" t="s">
        <v>239</v>
      </c>
      <c r="C855" s="17">
        <v>0.294343148849948</v>
      </c>
      <c r="D855" s="17">
        <v>0.33108981795040199</v>
      </c>
      <c r="E855" s="17">
        <v>0.25857616617727702</v>
      </c>
      <c r="F855" s="17"/>
      <c r="G855" s="17">
        <v>0.34928596590017902</v>
      </c>
      <c r="H855" s="17">
        <v>0.37518501069996701</v>
      </c>
      <c r="I855" s="17">
        <v>0.317104617627326</v>
      </c>
      <c r="J855" s="17">
        <v>0.27665465325247901</v>
      </c>
      <c r="K855" s="17">
        <v>0.24989626960844399</v>
      </c>
      <c r="L855" s="17">
        <v>0.217495727740318</v>
      </c>
      <c r="M855" s="17"/>
      <c r="N855" s="17">
        <v>0.32262508656157901</v>
      </c>
      <c r="O855" s="17">
        <v>0.30517383035831502</v>
      </c>
      <c r="P855" s="17">
        <v>0.29150475070329301</v>
      </c>
      <c r="Q855" s="17">
        <v>0.25653806003721802</v>
      </c>
      <c r="R855" s="17"/>
      <c r="S855" s="17">
        <v>0.371528831161552</v>
      </c>
      <c r="T855" s="17">
        <v>0.26562259369000402</v>
      </c>
      <c r="U855" s="17">
        <v>0.219147533537004</v>
      </c>
      <c r="V855" s="17">
        <v>0.29327517328348501</v>
      </c>
      <c r="W855" s="17">
        <v>0.21632799724254401</v>
      </c>
      <c r="X855" s="17">
        <v>0.32966740870843703</v>
      </c>
      <c r="Y855" s="17">
        <v>0.25881465553753202</v>
      </c>
      <c r="Z855" s="17">
        <v>0.29308756897077598</v>
      </c>
      <c r="AA855" s="17">
        <v>0.31053078757562702</v>
      </c>
      <c r="AB855" s="17">
        <v>0.29842857292123598</v>
      </c>
      <c r="AC855" s="17">
        <v>0.31420480088805097</v>
      </c>
      <c r="AD855" s="17">
        <v>0.33009744192801299</v>
      </c>
      <c r="AE855" s="17"/>
      <c r="AF855" s="17">
        <v>0.21488693740848</v>
      </c>
      <c r="AG855" s="17">
        <v>0.36746585003070598</v>
      </c>
      <c r="AH855" s="17">
        <v>0.260613268951712</v>
      </c>
      <c r="AI855" s="17"/>
      <c r="AJ855" s="17">
        <v>0.15982582223482</v>
      </c>
      <c r="AK855" s="17">
        <v>0.50116489301745604</v>
      </c>
      <c r="AL855" s="17">
        <v>0.34634777840817599</v>
      </c>
      <c r="AM855" s="17">
        <v>0.15248848177566901</v>
      </c>
      <c r="AN855" s="17">
        <v>0.19648330450123599</v>
      </c>
      <c r="AO855" s="17"/>
      <c r="AP855" s="17">
        <v>0.114176791934692</v>
      </c>
      <c r="AQ855" s="17">
        <v>0.50433590905445902</v>
      </c>
      <c r="AR855" s="17">
        <v>0.33482712990049501</v>
      </c>
      <c r="AS855" s="17">
        <v>0.14229993197771701</v>
      </c>
      <c r="AT855" s="17">
        <v>0.107537107316345</v>
      </c>
      <c r="AU855" s="17"/>
      <c r="AV855" s="17">
        <v>0.238902158973641</v>
      </c>
      <c r="AW855" s="17">
        <v>0.28792512067321202</v>
      </c>
      <c r="AX855" s="17">
        <v>0.34759961599148798</v>
      </c>
      <c r="AY855" s="17">
        <v>0.38495283855724199</v>
      </c>
      <c r="AZ855" s="17">
        <v>0.428674487248912</v>
      </c>
    </row>
    <row r="856" spans="2:52">
      <c r="B856" t="s">
        <v>240</v>
      </c>
      <c r="C856" s="17">
        <v>0.19203368723306599</v>
      </c>
      <c r="D856" s="17">
        <v>0.20163794072104799</v>
      </c>
      <c r="E856" s="17">
        <v>0.183872220771513</v>
      </c>
      <c r="F856" s="17"/>
      <c r="G856" s="17">
        <v>0.21257076265341601</v>
      </c>
      <c r="H856" s="17">
        <v>0.16105370886034101</v>
      </c>
      <c r="I856" s="17">
        <v>0.15247151234776399</v>
      </c>
      <c r="J856" s="17">
        <v>0.16270472237016101</v>
      </c>
      <c r="K856" s="17">
        <v>0.19892999693954599</v>
      </c>
      <c r="L856" s="17">
        <v>0.25508846525711198</v>
      </c>
      <c r="M856" s="17"/>
      <c r="N856" s="17">
        <v>0.222130766002961</v>
      </c>
      <c r="O856" s="17">
        <v>0.207427438326937</v>
      </c>
      <c r="P856" s="17">
        <v>0.177545571314558</v>
      </c>
      <c r="Q856" s="17">
        <v>0.15653427943999601</v>
      </c>
      <c r="R856" s="17"/>
      <c r="S856" s="17">
        <v>0.18398134694898999</v>
      </c>
      <c r="T856" s="17">
        <v>0.19819299253782299</v>
      </c>
      <c r="U856" s="17">
        <v>0.25962314587136198</v>
      </c>
      <c r="V856" s="17">
        <v>0.19935798326465001</v>
      </c>
      <c r="W856" s="17">
        <v>0.20771017117848101</v>
      </c>
      <c r="X856" s="17">
        <v>0.18992627467868001</v>
      </c>
      <c r="Y856" s="17">
        <v>0.14542089735917099</v>
      </c>
      <c r="Z856" s="17">
        <v>0.18371019386841</v>
      </c>
      <c r="AA856" s="17">
        <v>0.184028014097118</v>
      </c>
      <c r="AB856" s="17">
        <v>0.204418294600756</v>
      </c>
      <c r="AC856" s="17">
        <v>0.153757695632983</v>
      </c>
      <c r="AD856" s="17">
        <v>0.16184809324344901</v>
      </c>
      <c r="AE856" s="17"/>
      <c r="AF856" s="17">
        <v>0.24048333923731099</v>
      </c>
      <c r="AG856" s="17">
        <v>0.165236484658251</v>
      </c>
      <c r="AH856" s="17">
        <v>0.168672583291571</v>
      </c>
      <c r="AI856" s="17"/>
      <c r="AJ856" s="17">
        <v>0.32580587961004398</v>
      </c>
      <c r="AK856" s="17">
        <v>0.106243115213898</v>
      </c>
      <c r="AL856" s="17">
        <v>0.13125334199670599</v>
      </c>
      <c r="AM856" s="17">
        <v>0.21434587922463599</v>
      </c>
      <c r="AN856" s="17">
        <v>0.14287921396115799</v>
      </c>
      <c r="AO856" s="17"/>
      <c r="AP856" s="17">
        <v>0.42482083562582201</v>
      </c>
      <c r="AQ856" s="17">
        <v>0.112620099847642</v>
      </c>
      <c r="AR856" s="17">
        <v>0.15285930424125699</v>
      </c>
      <c r="AS856" s="17">
        <v>0.234501162184128</v>
      </c>
      <c r="AT856" s="17">
        <v>0.134787599975661</v>
      </c>
      <c r="AU856" s="17"/>
      <c r="AV856" s="17">
        <v>0.19013800421475199</v>
      </c>
      <c r="AW856" s="17">
        <v>0.182074112320874</v>
      </c>
      <c r="AX856" s="17">
        <v>0.18410436875768199</v>
      </c>
      <c r="AY856" s="17">
        <v>0.20433811266806701</v>
      </c>
      <c r="AZ856" s="17">
        <v>0.17494925981040199</v>
      </c>
    </row>
    <row r="857" spans="2:52">
      <c r="B857" t="s">
        <v>241</v>
      </c>
      <c r="C857" s="17">
        <v>0.15668633546448801</v>
      </c>
      <c r="D857" s="17">
        <v>0.15570746546588701</v>
      </c>
      <c r="E857" s="17">
        <v>0.157682576909843</v>
      </c>
      <c r="F857" s="17"/>
      <c r="G857" s="17">
        <v>0.13299467957605801</v>
      </c>
      <c r="H857" s="17">
        <v>0.11786618192977399</v>
      </c>
      <c r="I857" s="17">
        <v>0.15750697626504301</v>
      </c>
      <c r="J857" s="17">
        <v>0.18375673836703599</v>
      </c>
      <c r="K857" s="17">
        <v>0.190232491075399</v>
      </c>
      <c r="L857" s="17">
        <v>0.15893918717920399</v>
      </c>
      <c r="M857" s="17"/>
      <c r="N857" s="17">
        <v>0.13991775311015001</v>
      </c>
      <c r="O857" s="17">
        <v>0.15377313951440499</v>
      </c>
      <c r="P857" s="17">
        <v>0.15979254614452901</v>
      </c>
      <c r="Q857" s="17">
        <v>0.17603458003623099</v>
      </c>
      <c r="R857" s="17"/>
      <c r="S857" s="17">
        <v>0.11967097417924399</v>
      </c>
      <c r="T857" s="17">
        <v>0.154410489365229</v>
      </c>
      <c r="U857" s="17">
        <v>0.139469000752413</v>
      </c>
      <c r="V857" s="17">
        <v>0.15389823268318201</v>
      </c>
      <c r="W857" s="17">
        <v>0.18153135262282799</v>
      </c>
      <c r="X857" s="17">
        <v>0.15623932215186101</v>
      </c>
      <c r="Y857" s="17">
        <v>0.19771337395907301</v>
      </c>
      <c r="Z857" s="17">
        <v>0.18670018803948599</v>
      </c>
      <c r="AA857" s="17">
        <v>0.137232563804698</v>
      </c>
      <c r="AB857" s="17">
        <v>0.167973908194299</v>
      </c>
      <c r="AC857" s="17">
        <v>0.16888332421633201</v>
      </c>
      <c r="AD857" s="17">
        <v>0.20464423779715801</v>
      </c>
      <c r="AE857" s="17"/>
      <c r="AF857" s="17">
        <v>0.17651059795077501</v>
      </c>
      <c r="AG857" s="17">
        <v>0.133130305814955</v>
      </c>
      <c r="AH857" s="17">
        <v>0.187945585297045</v>
      </c>
      <c r="AI857" s="17"/>
      <c r="AJ857" s="17">
        <v>0.14473277215091901</v>
      </c>
      <c r="AK857" s="17">
        <v>0.104539479013843</v>
      </c>
      <c r="AL857" s="17">
        <v>0.155376836958073</v>
      </c>
      <c r="AM857" s="17">
        <v>0.30488511481439201</v>
      </c>
      <c r="AN857" s="17">
        <v>0.21411075018011</v>
      </c>
      <c r="AO857" s="17"/>
      <c r="AP857" s="17">
        <v>9.9496067585220394E-2</v>
      </c>
      <c r="AQ857" s="17">
        <v>7.7827084725990203E-2</v>
      </c>
      <c r="AR857" s="17">
        <v>0.17565982076862699</v>
      </c>
      <c r="AS857" s="17">
        <v>0.27120617519372398</v>
      </c>
      <c r="AT857" s="17">
        <v>0.19327442669287401</v>
      </c>
      <c r="AU857" s="17"/>
      <c r="AV857" s="17">
        <v>0.17707360217736801</v>
      </c>
      <c r="AW857" s="17">
        <v>0.158025985652925</v>
      </c>
      <c r="AX857" s="17">
        <v>0.149819025361622</v>
      </c>
      <c r="AY857" s="17">
        <v>0.10692821910286</v>
      </c>
      <c r="AZ857" s="17">
        <v>0.105468653308406</v>
      </c>
    </row>
    <row r="858" spans="2:52">
      <c r="B858" t="s">
        <v>107</v>
      </c>
      <c r="C858" s="17">
        <v>0.18959791571787199</v>
      </c>
      <c r="D858" s="17">
        <v>0.134088343155606</v>
      </c>
      <c r="E858" s="17">
        <v>0.24219264119998599</v>
      </c>
      <c r="F858" s="17"/>
      <c r="G858" s="17">
        <v>0.14444746623843899</v>
      </c>
      <c r="H858" s="17">
        <v>0.19152427352235801</v>
      </c>
      <c r="I858" s="17">
        <v>0.17272766039752599</v>
      </c>
      <c r="J858" s="17">
        <v>0.21326281929253699</v>
      </c>
      <c r="K858" s="17">
        <v>0.203855800982508</v>
      </c>
      <c r="L858" s="17">
        <v>0.20300639853188299</v>
      </c>
      <c r="M858" s="17"/>
      <c r="N858" s="17">
        <v>0.13057262255752999</v>
      </c>
      <c r="O858" s="17">
        <v>0.18411304660764799</v>
      </c>
      <c r="P858" s="17">
        <v>0.184018592001162</v>
      </c>
      <c r="Q858" s="17">
        <v>0.262252773693604</v>
      </c>
      <c r="R858" s="17"/>
      <c r="S858" s="17">
        <v>0.15079179005119001</v>
      </c>
      <c r="T858" s="17">
        <v>0.21868621831764701</v>
      </c>
      <c r="U858" s="17">
        <v>0.181654314481354</v>
      </c>
      <c r="V858" s="17">
        <v>0.22081209685123601</v>
      </c>
      <c r="W858" s="17">
        <v>0.20671849003029599</v>
      </c>
      <c r="X858" s="17">
        <v>0.17837962304003499</v>
      </c>
      <c r="Y858" s="17">
        <v>0.19803474378730601</v>
      </c>
      <c r="Z858" s="17">
        <v>0.16422661848267001</v>
      </c>
      <c r="AA858" s="17">
        <v>0.209268830631783</v>
      </c>
      <c r="AB858" s="17">
        <v>0.18937579356986201</v>
      </c>
      <c r="AC858" s="17">
        <v>0.154017785794723</v>
      </c>
      <c r="AD858" s="17">
        <v>0.16505698010386</v>
      </c>
      <c r="AE858" s="17"/>
      <c r="AF858" s="17">
        <v>0.18026445616747599</v>
      </c>
      <c r="AG858" s="17">
        <v>0.16294485225654101</v>
      </c>
      <c r="AH858" s="17">
        <v>0.25883795034486801</v>
      </c>
      <c r="AI858" s="17"/>
      <c r="AJ858" s="17">
        <v>0.16019261103789001</v>
      </c>
      <c r="AK858" s="17">
        <v>0.14737873393174</v>
      </c>
      <c r="AL858" s="17">
        <v>0.169588951340917</v>
      </c>
      <c r="AM858" s="17">
        <v>0.14802802936304099</v>
      </c>
      <c r="AN858" s="17">
        <v>0.31633970984054699</v>
      </c>
      <c r="AO858" s="17"/>
      <c r="AP858" s="17">
        <v>0.12691851018600001</v>
      </c>
      <c r="AQ858" s="17">
        <v>0.15231887469621799</v>
      </c>
      <c r="AR858" s="17">
        <v>0.132188490807157</v>
      </c>
      <c r="AS858" s="17">
        <v>0.176524703597424</v>
      </c>
      <c r="AT858" s="17">
        <v>0.41541412122763</v>
      </c>
      <c r="AU858" s="17"/>
      <c r="AV858" s="17">
        <v>0.24293604463666299</v>
      </c>
      <c r="AW858" s="17">
        <v>0.19107770900804899</v>
      </c>
      <c r="AX858" s="17">
        <v>0.15048224323912501</v>
      </c>
      <c r="AY858" s="17">
        <v>0.13836907943986701</v>
      </c>
      <c r="AZ858" s="17">
        <v>0.10825790462564699</v>
      </c>
    </row>
    <row r="859" spans="2:52">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2:52">
      <c r="B860" s="6" t="s">
        <v>244</v>
      </c>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2:52">
      <c r="B861" s="24" t="s">
        <v>15</v>
      </c>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2:52">
      <c r="B862" t="s">
        <v>238</v>
      </c>
      <c r="C862" s="17">
        <v>0.171767619800443</v>
      </c>
      <c r="D862" s="17">
        <v>0.18344324453320099</v>
      </c>
      <c r="E862" s="17">
        <v>0.16060938616346401</v>
      </c>
      <c r="F862" s="17"/>
      <c r="G862" s="17">
        <v>0.19017366000508901</v>
      </c>
      <c r="H862" s="17">
        <v>0.16046072620473301</v>
      </c>
      <c r="I862" s="17">
        <v>0.17064237454174899</v>
      </c>
      <c r="J862" s="17">
        <v>0.155429153392628</v>
      </c>
      <c r="K862" s="17">
        <v>0.179602985001691</v>
      </c>
      <c r="L862" s="17">
        <v>0.177681067476441</v>
      </c>
      <c r="M862" s="17"/>
      <c r="N862" s="17">
        <v>0.183648444741528</v>
      </c>
      <c r="O862" s="17">
        <v>0.148955054845336</v>
      </c>
      <c r="P862" s="17">
        <v>0.19777761672497601</v>
      </c>
      <c r="Q862" s="17">
        <v>0.159790637495038</v>
      </c>
      <c r="R862" s="17"/>
      <c r="S862" s="17">
        <v>0.198710672353582</v>
      </c>
      <c r="T862" s="17">
        <v>0.15808113619573</v>
      </c>
      <c r="U862" s="17">
        <v>0.18658021616110701</v>
      </c>
      <c r="V862" s="17">
        <v>0.17621986959080099</v>
      </c>
      <c r="W862" s="17">
        <v>0.17049057289331099</v>
      </c>
      <c r="X862" s="17">
        <v>0.156620803353299</v>
      </c>
      <c r="Y862" s="17">
        <v>0.18735673722591101</v>
      </c>
      <c r="Z862" s="17">
        <v>0.155093734759637</v>
      </c>
      <c r="AA862" s="17">
        <v>0.16573563977433001</v>
      </c>
      <c r="AB862" s="17">
        <v>0.164836086685928</v>
      </c>
      <c r="AC862" s="17">
        <v>0.15657872055091501</v>
      </c>
      <c r="AD862" s="17">
        <v>0.14979526096194101</v>
      </c>
      <c r="AE862" s="17"/>
      <c r="AF862" s="17">
        <v>0.174758572700554</v>
      </c>
      <c r="AG862" s="17">
        <v>0.18389878906419099</v>
      </c>
      <c r="AH862" s="17">
        <v>0.13840373527177699</v>
      </c>
      <c r="AI862" s="17"/>
      <c r="AJ862" s="17">
        <v>0.20384307501988899</v>
      </c>
      <c r="AK862" s="17">
        <v>0.15135026122350001</v>
      </c>
      <c r="AL862" s="17">
        <v>0.241370501895913</v>
      </c>
      <c r="AM862" s="17">
        <v>0.13534448132887</v>
      </c>
      <c r="AN862" s="17">
        <v>0.122861873539353</v>
      </c>
      <c r="AO862" s="17"/>
      <c r="AP862" s="17">
        <v>0.212327754905591</v>
      </c>
      <c r="AQ862" s="17">
        <v>0.17632820064981</v>
      </c>
      <c r="AR862" s="17">
        <v>0.21998016872668399</v>
      </c>
      <c r="AS862" s="17">
        <v>0.15216591367361201</v>
      </c>
      <c r="AT862" s="17">
        <v>0.14440335244986699</v>
      </c>
      <c r="AU862" s="17"/>
      <c r="AV862" s="17">
        <v>0.154130608320458</v>
      </c>
      <c r="AW862" s="17">
        <v>0.16381603652308699</v>
      </c>
      <c r="AX862" s="17">
        <v>0.175401775471518</v>
      </c>
      <c r="AY862" s="17">
        <v>0.211394507924373</v>
      </c>
      <c r="AZ862" s="17">
        <v>0.187670640793837</v>
      </c>
    </row>
    <row r="863" spans="2:52">
      <c r="B863" t="s">
        <v>239</v>
      </c>
      <c r="C863" s="17">
        <v>0.28859760608969398</v>
      </c>
      <c r="D863" s="17">
        <v>0.31237020046298902</v>
      </c>
      <c r="E863" s="17">
        <v>0.26622505905363703</v>
      </c>
      <c r="F863" s="17"/>
      <c r="G863" s="17">
        <v>0.37670040190774601</v>
      </c>
      <c r="H863" s="17">
        <v>0.37544953309285101</v>
      </c>
      <c r="I863" s="17">
        <v>0.36819151307749798</v>
      </c>
      <c r="J863" s="17">
        <v>0.26375629861501598</v>
      </c>
      <c r="K863" s="17">
        <v>0.20855376834436701</v>
      </c>
      <c r="L863" s="17">
        <v>0.16818861820012801</v>
      </c>
      <c r="M863" s="17"/>
      <c r="N863" s="17">
        <v>0.29171261239471302</v>
      </c>
      <c r="O863" s="17">
        <v>0.29954044353106302</v>
      </c>
      <c r="P863" s="17">
        <v>0.28707874383538501</v>
      </c>
      <c r="Q863" s="17">
        <v>0.27478430561073502</v>
      </c>
      <c r="R863" s="17"/>
      <c r="S863" s="17">
        <v>0.335566555258969</v>
      </c>
      <c r="T863" s="17">
        <v>0.26230705246642</v>
      </c>
      <c r="U863" s="17">
        <v>0.25376776924230299</v>
      </c>
      <c r="V863" s="17">
        <v>0.249344899154231</v>
      </c>
      <c r="W863" s="17">
        <v>0.20771075907235301</v>
      </c>
      <c r="X863" s="17">
        <v>0.30859144202567801</v>
      </c>
      <c r="Y863" s="17">
        <v>0.28137866018646401</v>
      </c>
      <c r="Z863" s="17">
        <v>0.34242373079983601</v>
      </c>
      <c r="AA863" s="17">
        <v>0.300668828929678</v>
      </c>
      <c r="AB863" s="17">
        <v>0.30745478317358399</v>
      </c>
      <c r="AC863" s="17">
        <v>0.30983824650512098</v>
      </c>
      <c r="AD863" s="17">
        <v>0.33398211370527398</v>
      </c>
      <c r="AE863" s="17"/>
      <c r="AF863" s="17">
        <v>0.205185175453966</v>
      </c>
      <c r="AG863" s="17">
        <v>0.34906754441951099</v>
      </c>
      <c r="AH863" s="17">
        <v>0.27838724138033999</v>
      </c>
      <c r="AI863" s="17"/>
      <c r="AJ863" s="17">
        <v>0.13526181926777101</v>
      </c>
      <c r="AK863" s="17">
        <v>0.49815447044553501</v>
      </c>
      <c r="AL863" s="17">
        <v>0.29753041253023499</v>
      </c>
      <c r="AM863" s="17">
        <v>0.12833427721377</v>
      </c>
      <c r="AN863" s="17">
        <v>0.232809878386675</v>
      </c>
      <c r="AO863" s="17"/>
      <c r="AP863" s="17">
        <v>7.0698449988208206E-2</v>
      </c>
      <c r="AQ863" s="17">
        <v>0.51466950393356303</v>
      </c>
      <c r="AR863" s="17">
        <v>0.31125146312114599</v>
      </c>
      <c r="AS863" s="17">
        <v>0.12115913773193</v>
      </c>
      <c r="AT863" s="17">
        <v>0.12795471296279801</v>
      </c>
      <c r="AU863" s="17"/>
      <c r="AV863" s="17">
        <v>0.25021447729427598</v>
      </c>
      <c r="AW863" s="17">
        <v>0.28764869788119002</v>
      </c>
      <c r="AX863" s="17">
        <v>0.334028928285519</v>
      </c>
      <c r="AY863" s="17">
        <v>0.36451819641551098</v>
      </c>
      <c r="AZ863" s="17">
        <v>0.365351601232275</v>
      </c>
    </row>
    <row r="864" spans="2:52">
      <c r="B864" t="s">
        <v>240</v>
      </c>
      <c r="C864" s="17">
        <v>0.23177846368586599</v>
      </c>
      <c r="D864" s="17">
        <v>0.25799252451392601</v>
      </c>
      <c r="E864" s="17">
        <v>0.205888931903456</v>
      </c>
      <c r="F864" s="17"/>
      <c r="G864" s="17">
        <v>0.19471120776532899</v>
      </c>
      <c r="H864" s="17">
        <v>0.166186500993003</v>
      </c>
      <c r="I864" s="17">
        <v>0.16556388524316201</v>
      </c>
      <c r="J864" s="17">
        <v>0.228875349804748</v>
      </c>
      <c r="K864" s="17">
        <v>0.24238333063100601</v>
      </c>
      <c r="L864" s="17">
        <v>0.35915143954891598</v>
      </c>
      <c r="M864" s="17"/>
      <c r="N864" s="17">
        <v>0.28965605824735602</v>
      </c>
      <c r="O864" s="17">
        <v>0.25361698398947002</v>
      </c>
      <c r="P864" s="17">
        <v>0.216539158455991</v>
      </c>
      <c r="Q864" s="17">
        <v>0.16077731155912101</v>
      </c>
      <c r="R864" s="17"/>
      <c r="S864" s="17">
        <v>0.22305306212134601</v>
      </c>
      <c r="T864" s="17">
        <v>0.24695710406389201</v>
      </c>
      <c r="U864" s="17">
        <v>0.31423010470169199</v>
      </c>
      <c r="V864" s="17">
        <v>0.219460051528936</v>
      </c>
      <c r="W864" s="17">
        <v>0.28500691920115601</v>
      </c>
      <c r="X864" s="17">
        <v>0.23942548184963899</v>
      </c>
      <c r="Y864" s="17">
        <v>0.18510141695325799</v>
      </c>
      <c r="Z864" s="17">
        <v>0.19130122237726199</v>
      </c>
      <c r="AA864" s="17">
        <v>0.216072152221505</v>
      </c>
      <c r="AB864" s="17">
        <v>0.19815157513190901</v>
      </c>
      <c r="AC864" s="17">
        <v>0.233891199401628</v>
      </c>
      <c r="AD864" s="17">
        <v>0.21005466335599299</v>
      </c>
      <c r="AE864" s="17"/>
      <c r="AF864" s="17">
        <v>0.31061878467528697</v>
      </c>
      <c r="AG864" s="17">
        <v>0.20629389444188101</v>
      </c>
      <c r="AH864" s="17">
        <v>0.15835497404271801</v>
      </c>
      <c r="AI864" s="17"/>
      <c r="AJ864" s="17">
        <v>0.41538139457486201</v>
      </c>
      <c r="AK864" s="17">
        <v>0.12615617722035199</v>
      </c>
      <c r="AL864" s="17">
        <v>0.17462547921478</v>
      </c>
      <c r="AM864" s="17">
        <v>0.26469124047447101</v>
      </c>
      <c r="AN864" s="17">
        <v>0.131063268116304</v>
      </c>
      <c r="AO864" s="17"/>
      <c r="AP864" s="17">
        <v>0.54069106165039704</v>
      </c>
      <c r="AQ864" s="17">
        <v>0.116975329100912</v>
      </c>
      <c r="AR864" s="17">
        <v>0.172194421791623</v>
      </c>
      <c r="AS864" s="17">
        <v>0.32191152694568198</v>
      </c>
      <c r="AT864" s="17">
        <v>0.17004140003530999</v>
      </c>
      <c r="AU864" s="17"/>
      <c r="AV864" s="17">
        <v>0.21363712021879999</v>
      </c>
      <c r="AW864" s="17">
        <v>0.22859083451662701</v>
      </c>
      <c r="AX864" s="17">
        <v>0.245338348153539</v>
      </c>
      <c r="AY864" s="17">
        <v>0.226106013880985</v>
      </c>
      <c r="AZ864" s="17">
        <v>0.152042423821802</v>
      </c>
    </row>
    <row r="865" spans="2:52">
      <c r="B865" t="s">
        <v>241</v>
      </c>
      <c r="C865" s="17">
        <v>0.15638624673927301</v>
      </c>
      <c r="D865" s="17">
        <v>0.12944422895045299</v>
      </c>
      <c r="E865" s="17">
        <v>0.182928663289608</v>
      </c>
      <c r="F865" s="17"/>
      <c r="G865" s="17">
        <v>0.11997004049924501</v>
      </c>
      <c r="H865" s="17">
        <v>0.134465955509423</v>
      </c>
      <c r="I865" s="17">
        <v>0.15614829451356399</v>
      </c>
      <c r="J865" s="17">
        <v>0.190015286803114</v>
      </c>
      <c r="K865" s="17">
        <v>0.186146146058911</v>
      </c>
      <c r="L865" s="17">
        <v>0.15138868789028101</v>
      </c>
      <c r="M865" s="17"/>
      <c r="N865" s="17">
        <v>0.12361565222306101</v>
      </c>
      <c r="O865" s="17">
        <v>0.15539930165994101</v>
      </c>
      <c r="P865" s="17">
        <v>0.161572484952649</v>
      </c>
      <c r="Q865" s="17">
        <v>0.18906430187433901</v>
      </c>
      <c r="R865" s="17"/>
      <c r="S865" s="17">
        <v>0.105579428082134</v>
      </c>
      <c r="T865" s="17">
        <v>0.14031760005916699</v>
      </c>
      <c r="U865" s="17">
        <v>0.125379410338572</v>
      </c>
      <c r="V865" s="17">
        <v>0.180408414633008</v>
      </c>
      <c r="W865" s="17">
        <v>0.16699822623896701</v>
      </c>
      <c r="X865" s="17">
        <v>0.16028042173572099</v>
      </c>
      <c r="Y865" s="17">
        <v>0.182231342490948</v>
      </c>
      <c r="Z865" s="17">
        <v>0.201262082233745</v>
      </c>
      <c r="AA865" s="17">
        <v>0.16983048952625701</v>
      </c>
      <c r="AB865" s="17">
        <v>0.16699611520961999</v>
      </c>
      <c r="AC865" s="17">
        <v>0.19475224372484301</v>
      </c>
      <c r="AD865" s="17">
        <v>0.16345595244006</v>
      </c>
      <c r="AE865" s="17"/>
      <c r="AF865" s="17">
        <v>0.171775642983828</v>
      </c>
      <c r="AG865" s="17">
        <v>0.130933079277994</v>
      </c>
      <c r="AH865" s="17">
        <v>0.20042906724682899</v>
      </c>
      <c r="AI865" s="17"/>
      <c r="AJ865" s="17">
        <v>0.13776758769171901</v>
      </c>
      <c r="AK865" s="17">
        <v>0.11274160746060399</v>
      </c>
      <c r="AL865" s="17">
        <v>0.127865462558722</v>
      </c>
      <c r="AM865" s="17">
        <v>0.26319393172677003</v>
      </c>
      <c r="AN865" s="17">
        <v>0.23498209036788001</v>
      </c>
      <c r="AO865" s="17"/>
      <c r="AP865" s="17">
        <v>9.2193897151033599E-2</v>
      </c>
      <c r="AQ865" s="17">
        <v>8.5024070048917294E-2</v>
      </c>
      <c r="AR865" s="17">
        <v>0.17526225199963799</v>
      </c>
      <c r="AS865" s="17">
        <v>0.25752628214469597</v>
      </c>
      <c r="AT865" s="17">
        <v>0.20292252515769199</v>
      </c>
      <c r="AU865" s="17"/>
      <c r="AV865" s="17">
        <v>0.18541188270529399</v>
      </c>
      <c r="AW865" s="17">
        <v>0.162068667793935</v>
      </c>
      <c r="AX865" s="17">
        <v>0.13752643783579499</v>
      </c>
      <c r="AY865" s="17">
        <v>9.1142039567820396E-2</v>
      </c>
      <c r="AZ865" s="17">
        <v>0.121058251362411</v>
      </c>
    </row>
    <row r="866" spans="2:52">
      <c r="B866" t="s">
        <v>107</v>
      </c>
      <c r="C866" s="17">
        <v>0.15147006368472399</v>
      </c>
      <c r="D866" s="17">
        <v>0.116749801539431</v>
      </c>
      <c r="E866" s="17">
        <v>0.18434795958983499</v>
      </c>
      <c r="F866" s="17"/>
      <c r="G866" s="17">
        <v>0.11844468982259</v>
      </c>
      <c r="H866" s="17">
        <v>0.16343728419999001</v>
      </c>
      <c r="I866" s="17">
        <v>0.139453932624026</v>
      </c>
      <c r="J866" s="17">
        <v>0.161923911384494</v>
      </c>
      <c r="K866" s="17">
        <v>0.18331376996402499</v>
      </c>
      <c r="L866" s="17">
        <v>0.143590186884235</v>
      </c>
      <c r="M866" s="17"/>
      <c r="N866" s="17">
        <v>0.11136723239334199</v>
      </c>
      <c r="O866" s="17">
        <v>0.14248821597419101</v>
      </c>
      <c r="P866" s="17">
        <v>0.137031996030999</v>
      </c>
      <c r="Q866" s="17">
        <v>0.21558344346076699</v>
      </c>
      <c r="R866" s="17"/>
      <c r="S866" s="17">
        <v>0.13709028218397001</v>
      </c>
      <c r="T866" s="17">
        <v>0.192337107214792</v>
      </c>
      <c r="U866" s="17">
        <v>0.120042499556326</v>
      </c>
      <c r="V866" s="17">
        <v>0.17456676509302399</v>
      </c>
      <c r="W866" s="17">
        <v>0.16979352259421401</v>
      </c>
      <c r="X866" s="17">
        <v>0.135081851035663</v>
      </c>
      <c r="Y866" s="17">
        <v>0.16393184314341899</v>
      </c>
      <c r="Z866" s="17">
        <v>0.10991922982952</v>
      </c>
      <c r="AA866" s="17">
        <v>0.14769288954823101</v>
      </c>
      <c r="AB866" s="17">
        <v>0.16256143979896001</v>
      </c>
      <c r="AC866" s="17">
        <v>0.104939589817494</v>
      </c>
      <c r="AD866" s="17">
        <v>0.14271200953673199</v>
      </c>
      <c r="AE866" s="17"/>
      <c r="AF866" s="17">
        <v>0.13766182418636499</v>
      </c>
      <c r="AG866" s="17">
        <v>0.12980669279642301</v>
      </c>
      <c r="AH866" s="17">
        <v>0.224424982058336</v>
      </c>
      <c r="AI866" s="17"/>
      <c r="AJ866" s="17">
        <v>0.10774612344576</v>
      </c>
      <c r="AK866" s="17">
        <v>0.11159748365001</v>
      </c>
      <c r="AL866" s="17">
        <v>0.15860814380034899</v>
      </c>
      <c r="AM866" s="17">
        <v>0.20843606925611899</v>
      </c>
      <c r="AN866" s="17">
        <v>0.27828288958978897</v>
      </c>
      <c r="AO866" s="17"/>
      <c r="AP866" s="17">
        <v>8.4088836304770403E-2</v>
      </c>
      <c r="AQ866" s="17">
        <v>0.107002896266797</v>
      </c>
      <c r="AR866" s="17">
        <v>0.12131169436090899</v>
      </c>
      <c r="AS866" s="17">
        <v>0.14723713950407899</v>
      </c>
      <c r="AT866" s="17">
        <v>0.35467800939433403</v>
      </c>
      <c r="AU866" s="17"/>
      <c r="AV866" s="17">
        <v>0.19660591146117201</v>
      </c>
      <c r="AW866" s="17">
        <v>0.15787576328516101</v>
      </c>
      <c r="AX866" s="17">
        <v>0.107704510253628</v>
      </c>
      <c r="AY866" s="17">
        <v>0.10683924221131</v>
      </c>
      <c r="AZ866" s="17">
        <v>0.17387708278967501</v>
      </c>
    </row>
    <row r="867" spans="2:52">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2:52">
      <c r="B868" s="6" t="s">
        <v>245</v>
      </c>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2:52">
      <c r="B869" s="24" t="s">
        <v>15</v>
      </c>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2:52">
      <c r="B870" t="s">
        <v>246</v>
      </c>
      <c r="C870" s="17">
        <v>0.153690230307655</v>
      </c>
      <c r="D870" s="17">
        <v>0.176564773505901</v>
      </c>
      <c r="E870" s="17">
        <v>0.13194899004310201</v>
      </c>
      <c r="F870" s="17"/>
      <c r="G870" s="17">
        <v>0.17657529590795101</v>
      </c>
      <c r="H870" s="17">
        <v>0.177993495987218</v>
      </c>
      <c r="I870" s="17">
        <v>0.14600680571018201</v>
      </c>
      <c r="J870" s="17">
        <v>0.12894760573877601</v>
      </c>
      <c r="K870" s="17">
        <v>0.138984338030192</v>
      </c>
      <c r="L870" s="17">
        <v>0.154872011722793</v>
      </c>
      <c r="M870" s="17"/>
      <c r="N870" s="17">
        <v>0.16725969451987599</v>
      </c>
      <c r="O870" s="17">
        <v>0.15878407267977901</v>
      </c>
      <c r="P870" s="17">
        <v>0.14826204522561501</v>
      </c>
      <c r="Q870" s="17">
        <v>0.13745209208588699</v>
      </c>
      <c r="R870" s="17"/>
      <c r="S870" s="17">
        <v>0.20450825856219099</v>
      </c>
      <c r="T870" s="17">
        <v>0.147213927252833</v>
      </c>
      <c r="U870" s="17">
        <v>0.12418589762708999</v>
      </c>
      <c r="V870" s="17">
        <v>0.130358177881918</v>
      </c>
      <c r="W870" s="17">
        <v>0.13570518731620401</v>
      </c>
      <c r="X870" s="17">
        <v>0.15361514336610099</v>
      </c>
      <c r="Y870" s="17">
        <v>0.14009501941490701</v>
      </c>
      <c r="Z870" s="17">
        <v>0.14363161799829799</v>
      </c>
      <c r="AA870" s="17">
        <v>0.164514978391849</v>
      </c>
      <c r="AB870" s="17">
        <v>0.14462171287452999</v>
      </c>
      <c r="AC870" s="17">
        <v>0.13647926226107601</v>
      </c>
      <c r="AD870" s="17">
        <v>0.20134025473301601</v>
      </c>
      <c r="AE870" s="17"/>
      <c r="AF870" s="17">
        <v>0.15648525768852001</v>
      </c>
      <c r="AG870" s="17">
        <v>0.168357592414552</v>
      </c>
      <c r="AH870" s="17">
        <v>0.11546982363175801</v>
      </c>
      <c r="AI870" s="17"/>
      <c r="AJ870" s="17">
        <v>0.16863239919991499</v>
      </c>
      <c r="AK870" s="17">
        <v>0.163558857619304</v>
      </c>
      <c r="AL870" s="17">
        <v>0.15135810833727301</v>
      </c>
      <c r="AM870" s="17">
        <v>0.10979423633964699</v>
      </c>
      <c r="AN870" s="17">
        <v>0.110881512841333</v>
      </c>
      <c r="AO870" s="17"/>
      <c r="AP870" s="17">
        <v>0.18562044884552201</v>
      </c>
      <c r="AQ870" s="17">
        <v>0.170592807160662</v>
      </c>
      <c r="AR870" s="17">
        <v>0.15851670971974499</v>
      </c>
      <c r="AS870" s="17">
        <v>0.142533199004584</v>
      </c>
      <c r="AT870" s="17">
        <v>9.5481194893619198E-2</v>
      </c>
      <c r="AU870" s="17"/>
      <c r="AV870" s="17">
        <v>0.14352950430115899</v>
      </c>
      <c r="AW870" s="17">
        <v>0.111090385851828</v>
      </c>
      <c r="AX870" s="17">
        <v>0.168338330649521</v>
      </c>
      <c r="AY870" s="17">
        <v>0.191585819851428</v>
      </c>
      <c r="AZ870" s="17">
        <v>0.30722942615474602</v>
      </c>
    </row>
    <row r="871" spans="2:52">
      <c r="B871" t="s">
        <v>247</v>
      </c>
      <c r="C871" s="17">
        <v>0.32192005113104599</v>
      </c>
      <c r="D871" s="17">
        <v>0.32366375610912901</v>
      </c>
      <c r="E871" s="17">
        <v>0.32048403405020598</v>
      </c>
      <c r="F871" s="17"/>
      <c r="G871" s="17">
        <v>0.31067530010587502</v>
      </c>
      <c r="H871" s="17">
        <v>0.31664866956840598</v>
      </c>
      <c r="I871" s="17">
        <v>0.33727106783192001</v>
      </c>
      <c r="J871" s="17">
        <v>0.31816785368133799</v>
      </c>
      <c r="K871" s="17">
        <v>0.31312318155001201</v>
      </c>
      <c r="L871" s="17">
        <v>0.33014503303346598</v>
      </c>
      <c r="M871" s="17"/>
      <c r="N871" s="17">
        <v>0.36176171531977003</v>
      </c>
      <c r="O871" s="17">
        <v>0.32774636547374197</v>
      </c>
      <c r="P871" s="17">
        <v>0.32411699988105402</v>
      </c>
      <c r="Q871" s="17">
        <v>0.27164665736447802</v>
      </c>
      <c r="R871" s="17"/>
      <c r="S871" s="17">
        <v>0.30993986718107203</v>
      </c>
      <c r="T871" s="17">
        <v>0.32703791879539501</v>
      </c>
      <c r="U871" s="17">
        <v>0.34111320121539701</v>
      </c>
      <c r="V871" s="17">
        <v>0.31841326848046603</v>
      </c>
      <c r="W871" s="17">
        <v>0.33406501124018001</v>
      </c>
      <c r="X871" s="17">
        <v>0.29053713802997699</v>
      </c>
      <c r="Y871" s="17">
        <v>0.35006618902620101</v>
      </c>
      <c r="Z871" s="17">
        <v>0.36285362057290599</v>
      </c>
      <c r="AA871" s="17">
        <v>0.31205103658017602</v>
      </c>
      <c r="AB871" s="17">
        <v>0.32679753048293197</v>
      </c>
      <c r="AC871" s="17">
        <v>0.31276681603026502</v>
      </c>
      <c r="AD871" s="17">
        <v>0.28797496492263103</v>
      </c>
      <c r="AE871" s="17"/>
      <c r="AF871" s="17">
        <v>0.295249008220418</v>
      </c>
      <c r="AG871" s="17">
        <v>0.359327606275683</v>
      </c>
      <c r="AH871" s="17">
        <v>0.299126653300061</v>
      </c>
      <c r="AI871" s="17"/>
      <c r="AJ871" s="17">
        <v>0.32511405055329901</v>
      </c>
      <c r="AK871" s="17">
        <v>0.36123960095262297</v>
      </c>
      <c r="AL871" s="17">
        <v>0.38489477664157101</v>
      </c>
      <c r="AM871" s="17">
        <v>0.187370474995039</v>
      </c>
      <c r="AN871" s="17">
        <v>0.25786584178653799</v>
      </c>
      <c r="AO871" s="17"/>
      <c r="AP871" s="17">
        <v>0.33255566521118002</v>
      </c>
      <c r="AQ871" s="17">
        <v>0.36230840962535499</v>
      </c>
      <c r="AR871" s="17">
        <v>0.35062999641443399</v>
      </c>
      <c r="AS871" s="17">
        <v>0.25747393500738902</v>
      </c>
      <c r="AT871" s="17">
        <v>0.25886079080183799</v>
      </c>
      <c r="AU871" s="17"/>
      <c r="AV871" s="17">
        <v>0.26248835567750101</v>
      </c>
      <c r="AW871" s="17">
        <v>0.32447200844532798</v>
      </c>
      <c r="AX871" s="17">
        <v>0.38306240068129999</v>
      </c>
      <c r="AY871" s="17">
        <v>0.34631272576605698</v>
      </c>
      <c r="AZ871" s="17">
        <v>0.35219933029446399</v>
      </c>
    </row>
    <row r="872" spans="2:52">
      <c r="B872" t="s">
        <v>248</v>
      </c>
      <c r="C872" s="17">
        <v>0.29094615747261598</v>
      </c>
      <c r="D872" s="17">
        <v>0.300925962392318</v>
      </c>
      <c r="E872" s="17">
        <v>0.283040108008835</v>
      </c>
      <c r="F872" s="17"/>
      <c r="G872" s="17">
        <v>0.239694326174101</v>
      </c>
      <c r="H872" s="17">
        <v>0.26642046406581699</v>
      </c>
      <c r="I872" s="17">
        <v>0.28463532234794903</v>
      </c>
      <c r="J872" s="17">
        <v>0.30317438476620201</v>
      </c>
      <c r="K872" s="17">
        <v>0.32342089653315598</v>
      </c>
      <c r="L872" s="17">
        <v>0.31845261248699203</v>
      </c>
      <c r="M872" s="17"/>
      <c r="N872" s="17">
        <v>0.29571896846521001</v>
      </c>
      <c r="O872" s="17">
        <v>0.31028550846849901</v>
      </c>
      <c r="P872" s="17">
        <v>0.28512333581979199</v>
      </c>
      <c r="Q872" s="17">
        <v>0.27036901250297202</v>
      </c>
      <c r="R872" s="17"/>
      <c r="S872" s="17">
        <v>0.26675360682134802</v>
      </c>
      <c r="T872" s="17">
        <v>0.28739452935958998</v>
      </c>
      <c r="U872" s="17">
        <v>0.34229764697855902</v>
      </c>
      <c r="V872" s="17">
        <v>0.30282705651236103</v>
      </c>
      <c r="W872" s="17">
        <v>0.32558772957971599</v>
      </c>
      <c r="X872" s="17">
        <v>0.27550373808006101</v>
      </c>
      <c r="Y872" s="17">
        <v>0.309703306894765</v>
      </c>
      <c r="Z872" s="17">
        <v>0.27372048135039401</v>
      </c>
      <c r="AA872" s="17">
        <v>0.28917038211601598</v>
      </c>
      <c r="AB872" s="17">
        <v>0.26324502234310798</v>
      </c>
      <c r="AC872" s="17">
        <v>0.29934455068365801</v>
      </c>
      <c r="AD872" s="17">
        <v>0.26071042534286598</v>
      </c>
      <c r="AE872" s="17"/>
      <c r="AF872" s="17">
        <v>0.32069334625351897</v>
      </c>
      <c r="AG872" s="17">
        <v>0.29171688791873901</v>
      </c>
      <c r="AH872" s="17">
        <v>0.25361997253260898</v>
      </c>
      <c r="AI872" s="17"/>
      <c r="AJ872" s="17">
        <v>0.33070729982597602</v>
      </c>
      <c r="AK872" s="17">
        <v>0.28317680198492901</v>
      </c>
      <c r="AL872" s="17">
        <v>0.29728069594873702</v>
      </c>
      <c r="AM872" s="17">
        <v>0.34805178992525898</v>
      </c>
      <c r="AN872" s="17">
        <v>0.24903445803355101</v>
      </c>
      <c r="AO872" s="17"/>
      <c r="AP872" s="17">
        <v>0.328379896631662</v>
      </c>
      <c r="AQ872" s="17">
        <v>0.28256988798653199</v>
      </c>
      <c r="AR872" s="17">
        <v>0.313832366247487</v>
      </c>
      <c r="AS872" s="17">
        <v>0.34291899216364102</v>
      </c>
      <c r="AT872" s="17">
        <v>0.22895394836008001</v>
      </c>
      <c r="AU872" s="17"/>
      <c r="AV872" s="17">
        <v>0.313507204678249</v>
      </c>
      <c r="AW872" s="17">
        <v>0.30632929300043799</v>
      </c>
      <c r="AX872" s="17">
        <v>0.26471820095350201</v>
      </c>
      <c r="AY872" s="17">
        <v>0.28160365643636498</v>
      </c>
      <c r="AZ872" s="17">
        <v>0.21129229372987901</v>
      </c>
    </row>
    <row r="873" spans="2:52">
      <c r="B873" t="s">
        <v>249</v>
      </c>
      <c r="C873" s="17">
        <v>6.1876834937366003E-2</v>
      </c>
      <c r="D873" s="17">
        <v>5.7587531109370302E-2</v>
      </c>
      <c r="E873" s="17">
        <v>6.5425805400608897E-2</v>
      </c>
      <c r="F873" s="17"/>
      <c r="G873" s="17">
        <v>0.120727315164026</v>
      </c>
      <c r="H873" s="17">
        <v>6.0569328522553E-2</v>
      </c>
      <c r="I873" s="17">
        <v>5.5348842375663301E-2</v>
      </c>
      <c r="J873" s="17">
        <v>4.4707797913356301E-2</v>
      </c>
      <c r="K873" s="17">
        <v>5.9649568720627003E-2</v>
      </c>
      <c r="L873" s="17">
        <v>4.4564614824085302E-2</v>
      </c>
      <c r="M873" s="17"/>
      <c r="N873" s="17">
        <v>6.0146813580494098E-2</v>
      </c>
      <c r="O873" s="17">
        <v>4.4886287915167099E-2</v>
      </c>
      <c r="P873" s="17">
        <v>7.9515167633699105E-2</v>
      </c>
      <c r="Q873" s="17">
        <v>6.6628846667139696E-2</v>
      </c>
      <c r="R873" s="17"/>
      <c r="S873" s="17">
        <v>7.7685884930213306E-2</v>
      </c>
      <c r="T873" s="17">
        <v>6.7418869035427098E-2</v>
      </c>
      <c r="U873" s="17">
        <v>5.1369124521474498E-2</v>
      </c>
      <c r="V873" s="17">
        <v>6.1161701778657401E-2</v>
      </c>
      <c r="W873" s="17">
        <v>3.8271047180910803E-2</v>
      </c>
      <c r="X873" s="17">
        <v>9.4135298240584503E-2</v>
      </c>
      <c r="Y873" s="17">
        <v>4.4496740112107698E-2</v>
      </c>
      <c r="Z873" s="17">
        <v>5.2052648049070997E-2</v>
      </c>
      <c r="AA873" s="17">
        <v>6.1340800146568501E-2</v>
      </c>
      <c r="AB873" s="17">
        <v>6.4180284772325305E-2</v>
      </c>
      <c r="AC873" s="17">
        <v>3.3570809829465302E-2</v>
      </c>
      <c r="AD873" s="17">
        <v>5.4235374695410003E-2</v>
      </c>
      <c r="AE873" s="17"/>
      <c r="AF873" s="17">
        <v>6.1312478215141603E-2</v>
      </c>
      <c r="AG873" s="17">
        <v>5.3005400262102702E-2</v>
      </c>
      <c r="AH873" s="17">
        <v>5.4425247793697201E-2</v>
      </c>
      <c r="AI873" s="17"/>
      <c r="AJ873" s="17">
        <v>5.69478255966826E-2</v>
      </c>
      <c r="AK873" s="17">
        <v>6.34872089188009E-2</v>
      </c>
      <c r="AL873" s="17">
        <v>3.12870165960853E-2</v>
      </c>
      <c r="AM873" s="17">
        <v>6.1862080407298403E-2</v>
      </c>
      <c r="AN873" s="17">
        <v>6.15059085823427E-2</v>
      </c>
      <c r="AO873" s="17"/>
      <c r="AP873" s="17">
        <v>6.3515325521655994E-2</v>
      </c>
      <c r="AQ873" s="17">
        <v>5.6599440859775502E-2</v>
      </c>
      <c r="AR873" s="17">
        <v>4.6024957794183301E-2</v>
      </c>
      <c r="AS873" s="17">
        <v>8.2084468239016703E-2</v>
      </c>
      <c r="AT873" s="17">
        <v>5.3589021252198603E-2</v>
      </c>
      <c r="AU873" s="17"/>
      <c r="AV873" s="17">
        <v>6.4539544183385103E-2</v>
      </c>
      <c r="AW873" s="17">
        <v>6.6971930753151707E-2</v>
      </c>
      <c r="AX873" s="17">
        <v>5.4627795578929897E-2</v>
      </c>
      <c r="AY873" s="17">
        <v>7.3688732804465404E-2</v>
      </c>
      <c r="AZ873" s="17">
        <v>4.47779682557157E-2</v>
      </c>
    </row>
    <row r="874" spans="2:52">
      <c r="B874" t="s">
        <v>250</v>
      </c>
      <c r="C874" s="17">
        <v>2.8265831798104501E-2</v>
      </c>
      <c r="D874" s="17">
        <v>2.9437810423236101E-2</v>
      </c>
      <c r="E874" s="17">
        <v>2.6855139243895602E-2</v>
      </c>
      <c r="F874" s="17"/>
      <c r="G874" s="17">
        <v>2.3465758095939999E-2</v>
      </c>
      <c r="H874" s="17">
        <v>3.0643285275098402E-2</v>
      </c>
      <c r="I874" s="17">
        <v>3.4488329901014803E-2</v>
      </c>
      <c r="J874" s="17">
        <v>2.2080958111682099E-2</v>
      </c>
      <c r="K874" s="17">
        <v>3.3471073532440297E-2</v>
      </c>
      <c r="L874" s="17">
        <v>2.5977132283659901E-2</v>
      </c>
      <c r="M874" s="17"/>
      <c r="N874" s="17">
        <v>1.9392550734830399E-2</v>
      </c>
      <c r="O874" s="17">
        <v>2.7667338865864699E-2</v>
      </c>
      <c r="P874" s="17">
        <v>2.47711644497099E-2</v>
      </c>
      <c r="Q874" s="17">
        <v>4.1879526718466099E-2</v>
      </c>
      <c r="R874" s="17"/>
      <c r="S874" s="17">
        <v>1.82548239682968E-2</v>
      </c>
      <c r="T874" s="17">
        <v>2.0447677890851002E-2</v>
      </c>
      <c r="U874" s="17">
        <v>2.2978613841613101E-2</v>
      </c>
      <c r="V874" s="17">
        <v>3.9862375971094502E-2</v>
      </c>
      <c r="W874" s="17">
        <v>3.7871995453919803E-2</v>
      </c>
      <c r="X874" s="17">
        <v>2.4775099900835401E-2</v>
      </c>
      <c r="Y874" s="17">
        <v>1.8044462638201302E-2</v>
      </c>
      <c r="Z874" s="17">
        <v>3.2894123481766097E-2</v>
      </c>
      <c r="AA874" s="17">
        <v>2.6713529455449601E-2</v>
      </c>
      <c r="AB874" s="17">
        <v>3.7128238575855697E-2</v>
      </c>
      <c r="AC874" s="17">
        <v>6.0452654590258802E-2</v>
      </c>
      <c r="AD874" s="17">
        <v>2.2774753422418099E-2</v>
      </c>
      <c r="AE874" s="17"/>
      <c r="AF874" s="17">
        <v>3.5688725125411103E-2</v>
      </c>
      <c r="AG874" s="17">
        <v>1.9164273825289301E-2</v>
      </c>
      <c r="AH874" s="17">
        <v>4.6456569448088202E-2</v>
      </c>
      <c r="AI874" s="17"/>
      <c r="AJ874" s="17">
        <v>2.5686545722136599E-2</v>
      </c>
      <c r="AK874" s="17">
        <v>2.6016018669198698E-2</v>
      </c>
      <c r="AL874" s="17">
        <v>1.7394938710153199E-2</v>
      </c>
      <c r="AM874" s="17">
        <v>6.6573398717187704E-2</v>
      </c>
      <c r="AN874" s="17">
        <v>3.68825869795971E-2</v>
      </c>
      <c r="AO874" s="17"/>
      <c r="AP874" s="17">
        <v>2.3650056917591599E-2</v>
      </c>
      <c r="AQ874" s="17">
        <v>2.24130691894412E-2</v>
      </c>
      <c r="AR874" s="17">
        <v>1.6767808512524299E-2</v>
      </c>
      <c r="AS874" s="17">
        <v>3.4028172694660699E-2</v>
      </c>
      <c r="AT874" s="17">
        <v>3.0985328124306901E-2</v>
      </c>
      <c r="AU874" s="17"/>
      <c r="AV874" s="17">
        <v>2.50705727081981E-2</v>
      </c>
      <c r="AW874" s="17">
        <v>3.4397315847577402E-2</v>
      </c>
      <c r="AX874" s="17">
        <v>2.8724578938982601E-2</v>
      </c>
      <c r="AY874" s="17">
        <v>9.0151494465783404E-3</v>
      </c>
      <c r="AZ874" s="17">
        <v>3.31891529572143E-2</v>
      </c>
    </row>
    <row r="875" spans="2:52">
      <c r="B875" t="s">
        <v>107</v>
      </c>
      <c r="C875" s="17">
        <v>0.143300894353212</v>
      </c>
      <c r="D875" s="17">
        <v>0.111820166460046</v>
      </c>
      <c r="E875" s="17">
        <v>0.172245923253353</v>
      </c>
      <c r="F875" s="17"/>
      <c r="G875" s="17">
        <v>0.128862004552106</v>
      </c>
      <c r="H875" s="17">
        <v>0.147724756580907</v>
      </c>
      <c r="I875" s="17">
        <v>0.142249631833271</v>
      </c>
      <c r="J875" s="17">
        <v>0.18292139978864599</v>
      </c>
      <c r="K875" s="17">
        <v>0.131350941633572</v>
      </c>
      <c r="L875" s="17">
        <v>0.125988595649005</v>
      </c>
      <c r="M875" s="17"/>
      <c r="N875" s="17">
        <v>9.5720257379820303E-2</v>
      </c>
      <c r="O875" s="17">
        <v>0.13063042659694801</v>
      </c>
      <c r="P875" s="17">
        <v>0.13821128699012999</v>
      </c>
      <c r="Q875" s="17">
        <v>0.21202386466105699</v>
      </c>
      <c r="R875" s="17"/>
      <c r="S875" s="17">
        <v>0.12285755853687901</v>
      </c>
      <c r="T875" s="17">
        <v>0.15048707766590499</v>
      </c>
      <c r="U875" s="17">
        <v>0.118055515815865</v>
      </c>
      <c r="V875" s="17">
        <v>0.147377419375503</v>
      </c>
      <c r="W875" s="17">
        <v>0.12849902922907</v>
      </c>
      <c r="X875" s="17">
        <v>0.16143358238244099</v>
      </c>
      <c r="Y875" s="17">
        <v>0.13759428191381801</v>
      </c>
      <c r="Z875" s="17">
        <v>0.134847508547565</v>
      </c>
      <c r="AA875" s="17">
        <v>0.14620927330994099</v>
      </c>
      <c r="AB875" s="17">
        <v>0.164027210951249</v>
      </c>
      <c r="AC875" s="17">
        <v>0.15738590660527699</v>
      </c>
      <c r="AD875" s="17">
        <v>0.17296422688366</v>
      </c>
      <c r="AE875" s="17"/>
      <c r="AF875" s="17">
        <v>0.13057118449699001</v>
      </c>
      <c r="AG875" s="17">
        <v>0.108428239303633</v>
      </c>
      <c r="AH875" s="17">
        <v>0.23090173329378699</v>
      </c>
      <c r="AI875" s="17"/>
      <c r="AJ875" s="17">
        <v>9.2911879101990794E-2</v>
      </c>
      <c r="AK875" s="17">
        <v>0.10252151185514501</v>
      </c>
      <c r="AL875" s="17">
        <v>0.11778446376618</v>
      </c>
      <c r="AM875" s="17">
        <v>0.22634801961557</v>
      </c>
      <c r="AN875" s="17">
        <v>0.28382969177663803</v>
      </c>
      <c r="AO875" s="17"/>
      <c r="AP875" s="17">
        <v>6.6278606872388499E-2</v>
      </c>
      <c r="AQ875" s="17">
        <v>0.105516385178235</v>
      </c>
      <c r="AR875" s="17">
        <v>0.114228161311626</v>
      </c>
      <c r="AS875" s="17">
        <v>0.140961232890709</v>
      </c>
      <c r="AT875" s="17">
        <v>0.33212971656795698</v>
      </c>
      <c r="AU875" s="17"/>
      <c r="AV875" s="17">
        <v>0.19086481845150699</v>
      </c>
      <c r="AW875" s="17">
        <v>0.15673906610167701</v>
      </c>
      <c r="AX875" s="17">
        <v>0.100528693197765</v>
      </c>
      <c r="AY875" s="17">
        <v>9.7793915695105996E-2</v>
      </c>
      <c r="AZ875" s="17">
        <v>5.1311828607981197E-2</v>
      </c>
    </row>
    <row r="876" spans="2:52">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2:52">
      <c r="B877" s="6" t="s">
        <v>251</v>
      </c>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2:52">
      <c r="B878" s="24" t="s">
        <v>15</v>
      </c>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2:52">
      <c r="B879" t="s">
        <v>246</v>
      </c>
      <c r="C879" s="17">
        <v>0.37644074211380801</v>
      </c>
      <c r="D879" s="17">
        <v>0.37648927300750801</v>
      </c>
      <c r="E879" s="17">
        <v>0.37573379133291401</v>
      </c>
      <c r="F879" s="17"/>
      <c r="G879" s="17">
        <v>0.31605233132613098</v>
      </c>
      <c r="H879" s="17">
        <v>0.34180099128507901</v>
      </c>
      <c r="I879" s="17">
        <v>0.33376710901855999</v>
      </c>
      <c r="J879" s="17">
        <v>0.37592227749470902</v>
      </c>
      <c r="K879" s="17">
        <v>0.41898290395286197</v>
      </c>
      <c r="L879" s="17">
        <v>0.45150451675048198</v>
      </c>
      <c r="M879" s="17"/>
      <c r="N879" s="17">
        <v>0.38630684204094201</v>
      </c>
      <c r="O879" s="17">
        <v>0.396441096934744</v>
      </c>
      <c r="P879" s="17">
        <v>0.36240357176641602</v>
      </c>
      <c r="Q879" s="17">
        <v>0.356880183217055</v>
      </c>
      <c r="R879" s="17"/>
      <c r="S879" s="17">
        <v>0.39345396239917702</v>
      </c>
      <c r="T879" s="17">
        <v>0.33693662267899799</v>
      </c>
      <c r="U879" s="17">
        <v>0.38741440535495503</v>
      </c>
      <c r="V879" s="17">
        <v>0.310953632122771</v>
      </c>
      <c r="W879" s="17">
        <v>0.40390205231654602</v>
      </c>
      <c r="X879" s="17">
        <v>0.379726449042183</v>
      </c>
      <c r="Y879" s="17">
        <v>0.34829693790714999</v>
      </c>
      <c r="Z879" s="17">
        <v>0.34897278246299002</v>
      </c>
      <c r="AA879" s="17">
        <v>0.384397145395874</v>
      </c>
      <c r="AB879" s="17">
        <v>0.402074842363915</v>
      </c>
      <c r="AC879" s="17">
        <v>0.42653706857155299</v>
      </c>
      <c r="AD879" s="17">
        <v>0.48360579498900702</v>
      </c>
      <c r="AE879" s="17"/>
      <c r="AF879" s="17">
        <v>0.38616981820214902</v>
      </c>
      <c r="AG879" s="17">
        <v>0.396366864783332</v>
      </c>
      <c r="AH879" s="17">
        <v>0.34558598632961501</v>
      </c>
      <c r="AI879" s="17"/>
      <c r="AJ879" s="17">
        <v>0.408918763334919</v>
      </c>
      <c r="AK879" s="17">
        <v>0.361860335582329</v>
      </c>
      <c r="AL879" s="17">
        <v>0.34974316832998797</v>
      </c>
      <c r="AM879" s="17">
        <v>0.35186886223564501</v>
      </c>
      <c r="AN879" s="17">
        <v>0.340363944541062</v>
      </c>
      <c r="AO879" s="17"/>
      <c r="AP879" s="17">
        <v>0.39767307548657599</v>
      </c>
      <c r="AQ879" s="17">
        <v>0.36817248905944899</v>
      </c>
      <c r="AR879" s="17">
        <v>0.39530379247038999</v>
      </c>
      <c r="AS879" s="17">
        <v>0.42292943137168598</v>
      </c>
      <c r="AT879" s="17">
        <v>0.36408670142886901</v>
      </c>
      <c r="AU879" s="17"/>
      <c r="AV879" s="17">
        <v>0.36524809662706498</v>
      </c>
      <c r="AW879" s="17">
        <v>0.380695101241949</v>
      </c>
      <c r="AX879" s="17">
        <v>0.38754005028605998</v>
      </c>
      <c r="AY879" s="17">
        <v>0.34886357469493501</v>
      </c>
      <c r="AZ879" s="17">
        <v>0.55265503109598602</v>
      </c>
    </row>
    <row r="880" spans="2:52">
      <c r="B880" t="s">
        <v>247</v>
      </c>
      <c r="C880" s="17">
        <v>0.33243982873361799</v>
      </c>
      <c r="D880" s="17">
        <v>0.33538334500253902</v>
      </c>
      <c r="E880" s="17">
        <v>0.32989241552222798</v>
      </c>
      <c r="F880" s="17"/>
      <c r="G880" s="17">
        <v>0.30102670032372097</v>
      </c>
      <c r="H880" s="17">
        <v>0.305106424286467</v>
      </c>
      <c r="I880" s="17">
        <v>0.34038370539421198</v>
      </c>
      <c r="J880" s="17">
        <v>0.33221001923597199</v>
      </c>
      <c r="K880" s="17">
        <v>0.36505175263495399</v>
      </c>
      <c r="L880" s="17">
        <v>0.347454655951344</v>
      </c>
      <c r="M880" s="17"/>
      <c r="N880" s="17">
        <v>0.36492732453849602</v>
      </c>
      <c r="O880" s="17">
        <v>0.33456486432990801</v>
      </c>
      <c r="P880" s="17">
        <v>0.33442549416427297</v>
      </c>
      <c r="Q880" s="17">
        <v>0.292479812165022</v>
      </c>
      <c r="R880" s="17"/>
      <c r="S880" s="17">
        <v>0.30816405267731301</v>
      </c>
      <c r="T880" s="17">
        <v>0.3562000526918</v>
      </c>
      <c r="U880" s="17">
        <v>0.380278186442845</v>
      </c>
      <c r="V880" s="17">
        <v>0.35570471637471501</v>
      </c>
      <c r="W880" s="17">
        <v>0.28888045931531597</v>
      </c>
      <c r="X880" s="17">
        <v>0.32021289439894302</v>
      </c>
      <c r="Y880" s="17">
        <v>0.34984868400793501</v>
      </c>
      <c r="Z880" s="17">
        <v>0.35559918573761001</v>
      </c>
      <c r="AA880" s="17">
        <v>0.34865008665785902</v>
      </c>
      <c r="AB880" s="17">
        <v>0.31122704339788099</v>
      </c>
      <c r="AC880" s="17">
        <v>0.30927472037225101</v>
      </c>
      <c r="AD880" s="17">
        <v>0.24922192109983299</v>
      </c>
      <c r="AE880" s="17"/>
      <c r="AF880" s="17">
        <v>0.35258292229765997</v>
      </c>
      <c r="AG880" s="17">
        <v>0.34202492836369203</v>
      </c>
      <c r="AH880" s="17">
        <v>0.29820535974861401</v>
      </c>
      <c r="AI880" s="17"/>
      <c r="AJ880" s="17">
        <v>0.37629205660589699</v>
      </c>
      <c r="AK880" s="17">
        <v>0.33281264264731603</v>
      </c>
      <c r="AL880" s="17">
        <v>0.39793103345299602</v>
      </c>
      <c r="AM880" s="17">
        <v>0.17945378928822001</v>
      </c>
      <c r="AN880" s="17">
        <v>0.28100424064544099</v>
      </c>
      <c r="AO880" s="17"/>
      <c r="AP880" s="17">
        <v>0.37861481623703502</v>
      </c>
      <c r="AQ880" s="17">
        <v>0.35490866352351202</v>
      </c>
      <c r="AR880" s="17">
        <v>0.31679993088187902</v>
      </c>
      <c r="AS880" s="17">
        <v>0.30536449561624202</v>
      </c>
      <c r="AT880" s="17">
        <v>0.27915790072111502</v>
      </c>
      <c r="AU880" s="17"/>
      <c r="AV880" s="17">
        <v>0.311762759696392</v>
      </c>
      <c r="AW880" s="17">
        <v>0.33126379834784703</v>
      </c>
      <c r="AX880" s="17">
        <v>0.35489010361908202</v>
      </c>
      <c r="AY880" s="17">
        <v>0.36545634428014401</v>
      </c>
      <c r="AZ880" s="17">
        <v>0.26480485174111701</v>
      </c>
    </row>
    <row r="881" spans="2:52">
      <c r="B881" t="s">
        <v>248</v>
      </c>
      <c r="C881" s="17">
        <v>0.16513347034966999</v>
      </c>
      <c r="D881" s="17">
        <v>0.18248025772115001</v>
      </c>
      <c r="E881" s="17">
        <v>0.14877861753270399</v>
      </c>
      <c r="F881" s="17"/>
      <c r="G881" s="17">
        <v>0.21699933295431301</v>
      </c>
      <c r="H881" s="17">
        <v>0.18035211785784699</v>
      </c>
      <c r="I881" s="17">
        <v>0.19764111815521601</v>
      </c>
      <c r="J881" s="17">
        <v>0.147640551445271</v>
      </c>
      <c r="K881" s="17">
        <v>0.120585572024628</v>
      </c>
      <c r="L881" s="17">
        <v>0.135847964364815</v>
      </c>
      <c r="M881" s="17"/>
      <c r="N881" s="17">
        <v>0.17886539500943699</v>
      </c>
      <c r="O881" s="17">
        <v>0.163283993234842</v>
      </c>
      <c r="P881" s="17">
        <v>0.161056940232089</v>
      </c>
      <c r="Q881" s="17">
        <v>0.15774829575924201</v>
      </c>
      <c r="R881" s="17"/>
      <c r="S881" s="17">
        <v>0.18004662045522099</v>
      </c>
      <c r="T881" s="17">
        <v>0.17036056939463201</v>
      </c>
      <c r="U881" s="17">
        <v>0.15779315910268599</v>
      </c>
      <c r="V881" s="17">
        <v>0.179755354261522</v>
      </c>
      <c r="W881" s="17">
        <v>0.17900428064368101</v>
      </c>
      <c r="X881" s="17">
        <v>0.15189872526592399</v>
      </c>
      <c r="Y881" s="17">
        <v>0.18766211569060001</v>
      </c>
      <c r="Z881" s="17">
        <v>0.14383361458299099</v>
      </c>
      <c r="AA881" s="17">
        <v>0.138866568846781</v>
      </c>
      <c r="AB881" s="17">
        <v>0.16548369969740301</v>
      </c>
      <c r="AC881" s="17">
        <v>0.16046714219691099</v>
      </c>
      <c r="AD881" s="17">
        <v>0.12730146617622201</v>
      </c>
      <c r="AE881" s="17"/>
      <c r="AF881" s="17">
        <v>0.16060967278292501</v>
      </c>
      <c r="AG881" s="17">
        <v>0.17107807349145099</v>
      </c>
      <c r="AH881" s="17">
        <v>0.13575211823246899</v>
      </c>
      <c r="AI881" s="17"/>
      <c r="AJ881" s="17">
        <v>0.14857465896587099</v>
      </c>
      <c r="AK881" s="17">
        <v>0.19320699058079799</v>
      </c>
      <c r="AL881" s="17">
        <v>0.18555182676128601</v>
      </c>
      <c r="AM881" s="17">
        <v>0.287760113973688</v>
      </c>
      <c r="AN881" s="17">
        <v>0.13223834635821599</v>
      </c>
      <c r="AO881" s="17"/>
      <c r="AP881" s="17">
        <v>0.16378176386627999</v>
      </c>
      <c r="AQ881" s="17">
        <v>0.18032835209680301</v>
      </c>
      <c r="AR881" s="17">
        <v>0.18720246252388101</v>
      </c>
      <c r="AS881" s="17">
        <v>0.158170534674373</v>
      </c>
      <c r="AT881" s="17">
        <v>0.10537096379244</v>
      </c>
      <c r="AU881" s="17"/>
      <c r="AV881" s="17">
        <v>0.16011539473531</v>
      </c>
      <c r="AW881" s="17">
        <v>0.16325284712839799</v>
      </c>
      <c r="AX881" s="17">
        <v>0.171077667296404</v>
      </c>
      <c r="AY881" s="17">
        <v>0.19163207266452201</v>
      </c>
      <c r="AZ881" s="17">
        <v>6.0452084055053402E-2</v>
      </c>
    </row>
    <row r="882" spans="2:52">
      <c r="B882" t="s">
        <v>249</v>
      </c>
      <c r="C882" s="17">
        <v>2.8964411956261999E-2</v>
      </c>
      <c r="D882" s="17">
        <v>3.1026521655689102E-2</v>
      </c>
      <c r="E882" s="17">
        <v>2.71349727275285E-2</v>
      </c>
      <c r="F882" s="17"/>
      <c r="G882" s="17">
        <v>6.3200735189974905E-2</v>
      </c>
      <c r="H882" s="17">
        <v>3.4984352063856597E-2</v>
      </c>
      <c r="I882" s="17">
        <v>2.6079356395568899E-2</v>
      </c>
      <c r="J882" s="17">
        <v>2.2590706140420601E-2</v>
      </c>
      <c r="K882" s="17">
        <v>1.6638221145121201E-2</v>
      </c>
      <c r="L882" s="17">
        <v>1.70859731915739E-2</v>
      </c>
      <c r="M882" s="17"/>
      <c r="N882" s="17">
        <v>1.84930695076711E-2</v>
      </c>
      <c r="O882" s="17">
        <v>3.0063116895590498E-2</v>
      </c>
      <c r="P882" s="17">
        <v>3.9371276670993001E-2</v>
      </c>
      <c r="Q882" s="17">
        <v>2.9304376244377602E-2</v>
      </c>
      <c r="R882" s="17"/>
      <c r="S882" s="17">
        <v>3.2622549403313598E-2</v>
      </c>
      <c r="T882" s="17">
        <v>3.4598166052183597E-2</v>
      </c>
      <c r="U882" s="17">
        <v>1.6456469491778699E-2</v>
      </c>
      <c r="V882" s="17">
        <v>2.4630194018108901E-2</v>
      </c>
      <c r="W882" s="17">
        <v>3.5237854115545697E-2</v>
      </c>
      <c r="X882" s="17">
        <v>3.3083477991220002E-2</v>
      </c>
      <c r="Y882" s="17">
        <v>1.5926735273003801E-2</v>
      </c>
      <c r="Z882" s="17">
        <v>4.0472332415884701E-2</v>
      </c>
      <c r="AA882" s="17">
        <v>3.4802834971848898E-2</v>
      </c>
      <c r="AB882" s="17">
        <v>2.7197876091288899E-2</v>
      </c>
      <c r="AC882" s="17">
        <v>2.1656131069263802E-2</v>
      </c>
      <c r="AD882" s="17">
        <v>2.23381556929384E-2</v>
      </c>
      <c r="AE882" s="17"/>
      <c r="AF882" s="17">
        <v>2.2372861304695499E-2</v>
      </c>
      <c r="AG882" s="17">
        <v>2.7737985627813599E-2</v>
      </c>
      <c r="AH882" s="17">
        <v>2.7323318929990601E-2</v>
      </c>
      <c r="AI882" s="17"/>
      <c r="AJ882" s="17">
        <v>1.6441304756051999E-2</v>
      </c>
      <c r="AK882" s="17">
        <v>3.8442631168132402E-2</v>
      </c>
      <c r="AL882" s="17">
        <v>3.2267027042367398E-2</v>
      </c>
      <c r="AM882" s="17">
        <v>2.73968915823137E-2</v>
      </c>
      <c r="AN882" s="17">
        <v>2.4685161513201801E-2</v>
      </c>
      <c r="AO882" s="17"/>
      <c r="AP882" s="17">
        <v>2.2473222342561799E-2</v>
      </c>
      <c r="AQ882" s="17">
        <v>3.2125531608911302E-2</v>
      </c>
      <c r="AR882" s="17">
        <v>3.5036309724845602E-2</v>
      </c>
      <c r="AS882" s="17">
        <v>2.7329683063011399E-2</v>
      </c>
      <c r="AT882" s="17">
        <v>1.6879180009380199E-2</v>
      </c>
      <c r="AU882" s="17"/>
      <c r="AV882" s="17">
        <v>3.1220080554117902E-2</v>
      </c>
      <c r="AW882" s="17">
        <v>2.5695597979380501E-2</v>
      </c>
      <c r="AX882" s="17">
        <v>2.3319464108764801E-2</v>
      </c>
      <c r="AY882" s="17">
        <v>2.64069099157472E-2</v>
      </c>
      <c r="AZ882" s="17">
        <v>8.4911748791443795E-2</v>
      </c>
    </row>
    <row r="883" spans="2:52">
      <c r="B883" t="s">
        <v>250</v>
      </c>
      <c r="C883" s="17">
        <v>1.05610090811216E-2</v>
      </c>
      <c r="D883" s="17">
        <v>9.4957282336725294E-3</v>
      </c>
      <c r="E883" s="17">
        <v>1.16665335968529E-2</v>
      </c>
      <c r="F883" s="17"/>
      <c r="G883" s="17">
        <v>1.5505388791805901E-2</v>
      </c>
      <c r="H883" s="17">
        <v>1.8037970780519101E-2</v>
      </c>
      <c r="I883" s="17">
        <v>1.3218802588054201E-2</v>
      </c>
      <c r="J883" s="17">
        <v>9.2287084924937892E-3</v>
      </c>
      <c r="K883" s="17">
        <v>7.3926994884478498E-3</v>
      </c>
      <c r="L883" s="17">
        <v>2.2149241420804898E-3</v>
      </c>
      <c r="M883" s="17"/>
      <c r="N883" s="17">
        <v>5.2164136350736504E-3</v>
      </c>
      <c r="O883" s="17">
        <v>5.4693760491758801E-3</v>
      </c>
      <c r="P883" s="17">
        <v>1.4927695528451799E-2</v>
      </c>
      <c r="Q883" s="17">
        <v>1.7913181564701799E-2</v>
      </c>
      <c r="R883" s="17"/>
      <c r="S883" s="17">
        <v>4.4421910264256497E-3</v>
      </c>
      <c r="T883" s="17">
        <v>8.3608560044083208E-3</v>
      </c>
      <c r="U883" s="17">
        <v>2.9100869300152099E-3</v>
      </c>
      <c r="V883" s="17">
        <v>1.08111858889549E-2</v>
      </c>
      <c r="W883" s="17">
        <v>3.2402880264427699E-3</v>
      </c>
      <c r="X883" s="17">
        <v>2.0242114212802201E-2</v>
      </c>
      <c r="Y883" s="17">
        <v>6.6406612564623999E-3</v>
      </c>
      <c r="Z883" s="17">
        <v>2.3234787469302999E-2</v>
      </c>
      <c r="AA883" s="17">
        <v>1.6463279602187301E-2</v>
      </c>
      <c r="AB883" s="17">
        <v>1.9655702837412001E-2</v>
      </c>
      <c r="AC883" s="17">
        <v>4.9020763053472197E-3</v>
      </c>
      <c r="AD883" s="17">
        <v>1.0400454114006001E-2</v>
      </c>
      <c r="AE883" s="17"/>
      <c r="AF883" s="17">
        <v>8.6642335001620805E-3</v>
      </c>
      <c r="AG883" s="17">
        <v>6.9883328920893797E-3</v>
      </c>
      <c r="AH883" s="17">
        <v>1.53502371775421E-2</v>
      </c>
      <c r="AI883" s="17"/>
      <c r="AJ883" s="17">
        <v>5.6358865091644403E-3</v>
      </c>
      <c r="AK883" s="17">
        <v>8.96060586899931E-3</v>
      </c>
      <c r="AL883" s="17">
        <v>0</v>
      </c>
      <c r="AM883" s="17">
        <v>3.2054459149458002E-2</v>
      </c>
      <c r="AN883" s="17">
        <v>2.15841101523906E-2</v>
      </c>
      <c r="AO883" s="17"/>
      <c r="AP883" s="17">
        <v>5.4534810090191401E-3</v>
      </c>
      <c r="AQ883" s="17">
        <v>6.66325994496205E-3</v>
      </c>
      <c r="AR883" s="17">
        <v>8.6269263130004294E-3</v>
      </c>
      <c r="AS883" s="17">
        <v>1.4178932378317299E-2</v>
      </c>
      <c r="AT883" s="17">
        <v>1.35965948321215E-2</v>
      </c>
      <c r="AU883" s="17"/>
      <c r="AV883" s="17">
        <v>9.0697712997021892E-3</v>
      </c>
      <c r="AW883" s="17">
        <v>1.0684398213387999E-2</v>
      </c>
      <c r="AX883" s="17">
        <v>9.2742334707700096E-3</v>
      </c>
      <c r="AY883" s="17">
        <v>1.02431566519552E-2</v>
      </c>
      <c r="AZ883" s="17">
        <v>0</v>
      </c>
    </row>
    <row r="884" spans="2:52">
      <c r="B884" t="s">
        <v>107</v>
      </c>
      <c r="C884" s="17">
        <v>8.6460537765520207E-2</v>
      </c>
      <c r="D884" s="17">
        <v>6.5124874379440603E-2</v>
      </c>
      <c r="E884" s="17">
        <v>0.10679366928777199</v>
      </c>
      <c r="F884" s="17"/>
      <c r="G884" s="17">
        <v>8.7215511414054397E-2</v>
      </c>
      <c r="H884" s="17">
        <v>0.119718143726231</v>
      </c>
      <c r="I884" s="17">
        <v>8.8909908448389002E-2</v>
      </c>
      <c r="J884" s="17">
        <v>0.11240773719113401</v>
      </c>
      <c r="K884" s="17">
        <v>7.1348850753986504E-2</v>
      </c>
      <c r="L884" s="17">
        <v>4.5891965599705001E-2</v>
      </c>
      <c r="M884" s="17"/>
      <c r="N884" s="17">
        <v>4.6190955268380601E-2</v>
      </c>
      <c r="O884" s="17">
        <v>7.0177552555740194E-2</v>
      </c>
      <c r="P884" s="17">
        <v>8.7815021637777504E-2</v>
      </c>
      <c r="Q884" s="17">
        <v>0.14567415104960099</v>
      </c>
      <c r="R884" s="17"/>
      <c r="S884" s="17">
        <v>8.1270624038550093E-2</v>
      </c>
      <c r="T884" s="17">
        <v>9.3543733177977206E-2</v>
      </c>
      <c r="U884" s="17">
        <v>5.5147692677719601E-2</v>
      </c>
      <c r="V884" s="17">
        <v>0.118144917333929</v>
      </c>
      <c r="W884" s="17">
        <v>8.9735065582467993E-2</v>
      </c>
      <c r="X884" s="17">
        <v>9.4836339088927094E-2</v>
      </c>
      <c r="Y884" s="17">
        <v>9.1624865864848706E-2</v>
      </c>
      <c r="Z884" s="17">
        <v>8.7887297331220901E-2</v>
      </c>
      <c r="AA884" s="17">
        <v>7.6820084525450097E-2</v>
      </c>
      <c r="AB884" s="17">
        <v>7.4360835612099899E-2</v>
      </c>
      <c r="AC884" s="17">
        <v>7.7162861484673897E-2</v>
      </c>
      <c r="AD884" s="17">
        <v>0.10713220792799399</v>
      </c>
      <c r="AE884" s="17"/>
      <c r="AF884" s="17">
        <v>6.9600491912408302E-2</v>
      </c>
      <c r="AG884" s="17">
        <v>5.5803814841622702E-2</v>
      </c>
      <c r="AH884" s="17">
        <v>0.17778297958177</v>
      </c>
      <c r="AI884" s="17"/>
      <c r="AJ884" s="17">
        <v>4.4137329828096997E-2</v>
      </c>
      <c r="AK884" s="17">
        <v>6.4716794152425303E-2</v>
      </c>
      <c r="AL884" s="17">
        <v>3.4506944413362203E-2</v>
      </c>
      <c r="AM884" s="17">
        <v>0.12146588377067601</v>
      </c>
      <c r="AN884" s="17">
        <v>0.20012419678968801</v>
      </c>
      <c r="AO884" s="17"/>
      <c r="AP884" s="17">
        <v>3.2003641058527599E-2</v>
      </c>
      <c r="AQ884" s="17">
        <v>5.7801703766362997E-2</v>
      </c>
      <c r="AR884" s="17">
        <v>5.7030578086004501E-2</v>
      </c>
      <c r="AS884" s="17">
        <v>7.2026922896369805E-2</v>
      </c>
      <c r="AT884" s="17">
        <v>0.220908659216074</v>
      </c>
      <c r="AU884" s="17"/>
      <c r="AV884" s="17">
        <v>0.12258389708741201</v>
      </c>
      <c r="AW884" s="17">
        <v>8.8408257089036602E-2</v>
      </c>
      <c r="AX884" s="17">
        <v>5.3898481218918402E-2</v>
      </c>
      <c r="AY884" s="17">
        <v>5.7397941792696597E-2</v>
      </c>
      <c r="AZ884" s="17">
        <v>3.7176284316399598E-2</v>
      </c>
    </row>
    <row r="885" spans="2:52">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2:52">
      <c r="B886" s="6" t="s">
        <v>252</v>
      </c>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2:52">
      <c r="B887" s="24" t="s">
        <v>15</v>
      </c>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2:52">
      <c r="B888" t="s">
        <v>246</v>
      </c>
      <c r="C888" s="17">
        <v>0.274518851877328</v>
      </c>
      <c r="D888" s="17">
        <v>0.27382714537525699</v>
      </c>
      <c r="E888" s="17">
        <v>0.27487710258911702</v>
      </c>
      <c r="F888" s="17"/>
      <c r="G888" s="17">
        <v>0.29781835813873597</v>
      </c>
      <c r="H888" s="17">
        <v>0.27430337819991402</v>
      </c>
      <c r="I888" s="17">
        <v>0.245273428740161</v>
      </c>
      <c r="J888" s="17">
        <v>0.260632022142884</v>
      </c>
      <c r="K888" s="17">
        <v>0.29921367406265098</v>
      </c>
      <c r="L888" s="17">
        <v>0.27773132005518397</v>
      </c>
      <c r="M888" s="17"/>
      <c r="N888" s="17">
        <v>0.293660559633867</v>
      </c>
      <c r="O888" s="17">
        <v>0.26766750819260698</v>
      </c>
      <c r="P888" s="17">
        <v>0.26556812589148299</v>
      </c>
      <c r="Q888" s="17">
        <v>0.26622377851431001</v>
      </c>
      <c r="R888" s="17"/>
      <c r="S888" s="17">
        <v>0.30608110000130201</v>
      </c>
      <c r="T888" s="17">
        <v>0.25479710986420501</v>
      </c>
      <c r="U888" s="17">
        <v>0.27954855503163101</v>
      </c>
      <c r="V888" s="17">
        <v>0.231230473971265</v>
      </c>
      <c r="W888" s="17">
        <v>0.27721845777365001</v>
      </c>
      <c r="X888" s="17">
        <v>0.237784868164718</v>
      </c>
      <c r="Y888" s="17">
        <v>0.27063110676131102</v>
      </c>
      <c r="Z888" s="17">
        <v>0.24573018552293999</v>
      </c>
      <c r="AA888" s="17">
        <v>0.30429507037477599</v>
      </c>
      <c r="AB888" s="17">
        <v>0.29328653905288798</v>
      </c>
      <c r="AC888" s="17">
        <v>0.268470740595319</v>
      </c>
      <c r="AD888" s="17">
        <v>0.32640476707892102</v>
      </c>
      <c r="AE888" s="17"/>
      <c r="AF888" s="17">
        <v>0.23455909754498699</v>
      </c>
      <c r="AG888" s="17">
        <v>0.32802852035872099</v>
      </c>
      <c r="AH888" s="17">
        <v>0.216728186411692</v>
      </c>
      <c r="AI888" s="17"/>
      <c r="AJ888" s="17">
        <v>0.239731575360632</v>
      </c>
      <c r="AK888" s="17">
        <v>0.31219178227294397</v>
      </c>
      <c r="AL888" s="17">
        <v>0.33316554139812998</v>
      </c>
      <c r="AM888" s="17">
        <v>0.154599530705924</v>
      </c>
      <c r="AN888" s="17">
        <v>0.21209686722685001</v>
      </c>
      <c r="AO888" s="17"/>
      <c r="AP888" s="17">
        <v>0.25603236215835301</v>
      </c>
      <c r="AQ888" s="17">
        <v>0.31189214930312797</v>
      </c>
      <c r="AR888" s="17">
        <v>0.31903671744110901</v>
      </c>
      <c r="AS888" s="17">
        <v>0.176161977837273</v>
      </c>
      <c r="AT888" s="17">
        <v>0.198900899157959</v>
      </c>
      <c r="AU888" s="17"/>
      <c r="AV888" s="17">
        <v>0.23627603688012599</v>
      </c>
      <c r="AW888" s="17">
        <v>0.28891479230858602</v>
      </c>
      <c r="AX888" s="17">
        <v>0.27953647706934498</v>
      </c>
      <c r="AY888" s="17">
        <v>0.33819735227133801</v>
      </c>
      <c r="AZ888" s="17">
        <v>0.38397286235528</v>
      </c>
    </row>
    <row r="889" spans="2:52">
      <c r="B889" t="s">
        <v>247</v>
      </c>
      <c r="C889" s="17">
        <v>0.28503694961867998</v>
      </c>
      <c r="D889" s="17">
        <v>0.28210896990737</v>
      </c>
      <c r="E889" s="17">
        <v>0.28775777151146997</v>
      </c>
      <c r="F889" s="17"/>
      <c r="G889" s="17">
        <v>0.324227228641363</v>
      </c>
      <c r="H889" s="17">
        <v>0.30126621817453703</v>
      </c>
      <c r="I889" s="17">
        <v>0.27488431370387201</v>
      </c>
      <c r="J889" s="17">
        <v>0.268365339479397</v>
      </c>
      <c r="K889" s="17">
        <v>0.2698874193029</v>
      </c>
      <c r="L889" s="17">
        <v>0.27771614915273601</v>
      </c>
      <c r="M889" s="17"/>
      <c r="N889" s="17">
        <v>0.329743747834847</v>
      </c>
      <c r="O889" s="17">
        <v>0.30047777874692</v>
      </c>
      <c r="P889" s="17">
        <v>0.27234793843431399</v>
      </c>
      <c r="Q889" s="17">
        <v>0.23328762156343699</v>
      </c>
      <c r="R889" s="17"/>
      <c r="S889" s="17">
        <v>0.29887164786523901</v>
      </c>
      <c r="T889" s="17">
        <v>0.31356812333136502</v>
      </c>
      <c r="U889" s="17">
        <v>0.27928863980231999</v>
      </c>
      <c r="V889" s="17">
        <v>0.26856325540122</v>
      </c>
      <c r="W889" s="17">
        <v>0.28259207815554499</v>
      </c>
      <c r="X889" s="17">
        <v>0.296325957329862</v>
      </c>
      <c r="Y889" s="17">
        <v>0.283001282660649</v>
      </c>
      <c r="Z889" s="17">
        <v>0.30626314987182401</v>
      </c>
      <c r="AA889" s="17">
        <v>0.25587088531322899</v>
      </c>
      <c r="AB889" s="17">
        <v>0.289865102739776</v>
      </c>
      <c r="AC889" s="17">
        <v>0.28828538395003001</v>
      </c>
      <c r="AD889" s="17">
        <v>0.197603449747493</v>
      </c>
      <c r="AE889" s="17"/>
      <c r="AF889" s="17">
        <v>0.23496736421182399</v>
      </c>
      <c r="AG889" s="17">
        <v>0.32855793693762297</v>
      </c>
      <c r="AH889" s="17">
        <v>0.26759557337717499</v>
      </c>
      <c r="AI889" s="17"/>
      <c r="AJ889" s="17">
        <v>0.26906919770066401</v>
      </c>
      <c r="AK889" s="17">
        <v>0.32993290227067901</v>
      </c>
      <c r="AL889" s="17">
        <v>0.34401315067407101</v>
      </c>
      <c r="AM889" s="17">
        <v>0.21591793045843199</v>
      </c>
      <c r="AN889" s="17">
        <v>0.25455809289005299</v>
      </c>
      <c r="AO889" s="17"/>
      <c r="AP889" s="17">
        <v>0.30314264115996198</v>
      </c>
      <c r="AQ889" s="17">
        <v>0.33589875863005803</v>
      </c>
      <c r="AR889" s="17">
        <v>0.34656052548319</v>
      </c>
      <c r="AS889" s="17">
        <v>0.18860969771084901</v>
      </c>
      <c r="AT889" s="17">
        <v>0.20799023102264</v>
      </c>
      <c r="AU889" s="17"/>
      <c r="AV889" s="17">
        <v>0.27111757710654399</v>
      </c>
      <c r="AW889" s="17">
        <v>0.26662107347069097</v>
      </c>
      <c r="AX889" s="17">
        <v>0.33005710853898801</v>
      </c>
      <c r="AY889" s="17">
        <v>0.33469251410814799</v>
      </c>
      <c r="AZ889" s="17">
        <v>0.32408393884769099</v>
      </c>
    </row>
    <row r="890" spans="2:52">
      <c r="B890" t="s">
        <v>248</v>
      </c>
      <c r="C890" s="17">
        <v>0.22118641805992101</v>
      </c>
      <c r="D890" s="17">
        <v>0.22405133459593701</v>
      </c>
      <c r="E890" s="17">
        <v>0.21893295657440601</v>
      </c>
      <c r="F890" s="17"/>
      <c r="G890" s="17">
        <v>0.199664530077341</v>
      </c>
      <c r="H890" s="17">
        <v>0.20408984839660599</v>
      </c>
      <c r="I890" s="17">
        <v>0.25081897168657702</v>
      </c>
      <c r="J890" s="17">
        <v>0.21304443736356801</v>
      </c>
      <c r="K890" s="17">
        <v>0.2102972154237</v>
      </c>
      <c r="L890" s="17">
        <v>0.23922884250582899</v>
      </c>
      <c r="M890" s="17"/>
      <c r="N890" s="17">
        <v>0.21716892178932701</v>
      </c>
      <c r="O890" s="17">
        <v>0.216248740845322</v>
      </c>
      <c r="P890" s="17">
        <v>0.22998617316516001</v>
      </c>
      <c r="Q890" s="17">
        <v>0.223534895988137</v>
      </c>
      <c r="R890" s="17"/>
      <c r="S890" s="17">
        <v>0.199365595586565</v>
      </c>
      <c r="T890" s="17">
        <v>0.22300837812705199</v>
      </c>
      <c r="U890" s="17">
        <v>0.236318914443814</v>
      </c>
      <c r="V890" s="17">
        <v>0.23249600324953801</v>
      </c>
      <c r="W890" s="17">
        <v>0.20602314904399599</v>
      </c>
      <c r="X890" s="17">
        <v>0.22781101661963199</v>
      </c>
      <c r="Y890" s="17">
        <v>0.22450753455973399</v>
      </c>
      <c r="Z890" s="17">
        <v>0.23666706895827899</v>
      </c>
      <c r="AA890" s="17">
        <v>0.245219830230757</v>
      </c>
      <c r="AB890" s="17">
        <v>0.18975718177944001</v>
      </c>
      <c r="AC890" s="17">
        <v>0.22034669652996799</v>
      </c>
      <c r="AD890" s="17">
        <v>0.234404538970517</v>
      </c>
      <c r="AE890" s="17"/>
      <c r="AF890" s="17">
        <v>0.26333712151879901</v>
      </c>
      <c r="AG890" s="17">
        <v>0.197092425602239</v>
      </c>
      <c r="AH890" s="17">
        <v>0.20834067625344399</v>
      </c>
      <c r="AI890" s="17"/>
      <c r="AJ890" s="17">
        <v>0.27101725808635302</v>
      </c>
      <c r="AK890" s="17">
        <v>0.201272995329906</v>
      </c>
      <c r="AL890" s="17">
        <v>0.19863984174393701</v>
      </c>
      <c r="AM890" s="17">
        <v>0.232703372762009</v>
      </c>
      <c r="AN890" s="17">
        <v>0.192402441225559</v>
      </c>
      <c r="AO890" s="17"/>
      <c r="AP890" s="17">
        <v>0.26678290568181201</v>
      </c>
      <c r="AQ890" s="17">
        <v>0.21119995914072301</v>
      </c>
      <c r="AR890" s="17">
        <v>0.175338063506629</v>
      </c>
      <c r="AS890" s="17">
        <v>0.25169856727697398</v>
      </c>
      <c r="AT890" s="17">
        <v>0.25429553428934598</v>
      </c>
      <c r="AU890" s="17"/>
      <c r="AV890" s="17">
        <v>0.22857468742501599</v>
      </c>
      <c r="AW890" s="17">
        <v>0.21467993678497299</v>
      </c>
      <c r="AX890" s="17">
        <v>0.21610953832499799</v>
      </c>
      <c r="AY890" s="17">
        <v>0.17052994669350799</v>
      </c>
      <c r="AZ890" s="17">
        <v>0.15145411407760501</v>
      </c>
    </row>
    <row r="891" spans="2:52">
      <c r="B891" t="s">
        <v>249</v>
      </c>
      <c r="C891" s="17">
        <v>7.1053470619886594E-2</v>
      </c>
      <c r="D891" s="17">
        <v>7.9285226736078004E-2</v>
      </c>
      <c r="E891" s="17">
        <v>6.3025203354731996E-2</v>
      </c>
      <c r="F891" s="17"/>
      <c r="G891" s="17">
        <v>6.3474156756772995E-2</v>
      </c>
      <c r="H891" s="17">
        <v>6.31387338791774E-2</v>
      </c>
      <c r="I891" s="17">
        <v>7.4418956991323199E-2</v>
      </c>
      <c r="J891" s="17">
        <v>6.5349260302460702E-2</v>
      </c>
      <c r="K891" s="17">
        <v>7.0825836417006904E-2</v>
      </c>
      <c r="L891" s="17">
        <v>8.4596964918805501E-2</v>
      </c>
      <c r="M891" s="17"/>
      <c r="N891" s="17">
        <v>6.5100647495873104E-2</v>
      </c>
      <c r="O891" s="17">
        <v>7.3848169273418099E-2</v>
      </c>
      <c r="P891" s="17">
        <v>6.9645601389029504E-2</v>
      </c>
      <c r="Q891" s="17">
        <v>7.6649819099520802E-2</v>
      </c>
      <c r="R891" s="17"/>
      <c r="S891" s="17">
        <v>7.0285390872351403E-2</v>
      </c>
      <c r="T891" s="17">
        <v>6.9165982843607601E-2</v>
      </c>
      <c r="U891" s="17">
        <v>0.112134113830979</v>
      </c>
      <c r="V891" s="17">
        <v>7.6160299651917202E-2</v>
      </c>
      <c r="W891" s="17">
        <v>8.5976970602849201E-2</v>
      </c>
      <c r="X891" s="17">
        <v>7.0349399822324299E-2</v>
      </c>
      <c r="Y891" s="17">
        <v>6.3801294669532396E-2</v>
      </c>
      <c r="Z891" s="17">
        <v>4.5291830138295103E-2</v>
      </c>
      <c r="AA891" s="17">
        <v>4.8824952797782997E-2</v>
      </c>
      <c r="AB891" s="17">
        <v>7.4946698092551403E-2</v>
      </c>
      <c r="AC891" s="17">
        <v>5.8125727886270198E-2</v>
      </c>
      <c r="AD891" s="17">
        <v>7.0299701317825203E-2</v>
      </c>
      <c r="AE891" s="17"/>
      <c r="AF891" s="17">
        <v>9.0719018437646001E-2</v>
      </c>
      <c r="AG891" s="17">
        <v>5.6091082526069098E-2</v>
      </c>
      <c r="AH891" s="17">
        <v>7.9521683485250197E-2</v>
      </c>
      <c r="AI891" s="17"/>
      <c r="AJ891" s="17">
        <v>9.3200555410140606E-2</v>
      </c>
      <c r="AK891" s="17">
        <v>5.3588796140488698E-2</v>
      </c>
      <c r="AL891" s="17">
        <v>6.3559406273522703E-2</v>
      </c>
      <c r="AM891" s="17">
        <v>8.1859994575362902E-2</v>
      </c>
      <c r="AN891" s="17">
        <v>6.7263085322952498E-2</v>
      </c>
      <c r="AO891" s="17"/>
      <c r="AP891" s="17">
        <v>8.8810378434866194E-2</v>
      </c>
      <c r="AQ891" s="17">
        <v>5.15055896102826E-2</v>
      </c>
      <c r="AR891" s="17">
        <v>8.5046905583887E-2</v>
      </c>
      <c r="AS891" s="17">
        <v>0.12558887927699999</v>
      </c>
      <c r="AT891" s="17">
        <v>5.2742795688311597E-2</v>
      </c>
      <c r="AU891" s="17"/>
      <c r="AV891" s="17">
        <v>8.0497704863386296E-2</v>
      </c>
      <c r="AW891" s="17">
        <v>6.6994650671901204E-2</v>
      </c>
      <c r="AX891" s="17">
        <v>6.4027766909761696E-2</v>
      </c>
      <c r="AY891" s="17">
        <v>7.0405897735919695E-2</v>
      </c>
      <c r="AZ891" s="17">
        <v>7.3731779478971096E-2</v>
      </c>
    </row>
    <row r="892" spans="2:52">
      <c r="B892" t="s">
        <v>250</v>
      </c>
      <c r="C892" s="17">
        <v>5.9969193042923502E-2</v>
      </c>
      <c r="D892" s="17">
        <v>7.4095366182688305E-2</v>
      </c>
      <c r="E892" s="17">
        <v>4.65666309388474E-2</v>
      </c>
      <c r="F892" s="17"/>
      <c r="G892" s="17">
        <v>3.3170487971786997E-2</v>
      </c>
      <c r="H892" s="17">
        <v>5.1157474573693698E-2</v>
      </c>
      <c r="I892" s="17">
        <v>5.1882824689293297E-2</v>
      </c>
      <c r="J892" s="17">
        <v>7.7742920363112603E-2</v>
      </c>
      <c r="K892" s="17">
        <v>7.2818943152499094E-2</v>
      </c>
      <c r="L892" s="17">
        <v>6.8507347277292005E-2</v>
      </c>
      <c r="M892" s="17"/>
      <c r="N892" s="17">
        <v>4.1657055894205798E-2</v>
      </c>
      <c r="O892" s="17">
        <v>6.0806192401186399E-2</v>
      </c>
      <c r="P892" s="17">
        <v>7.4938257251964402E-2</v>
      </c>
      <c r="Q892" s="17">
        <v>6.5449871298214293E-2</v>
      </c>
      <c r="R892" s="17"/>
      <c r="S892" s="17">
        <v>4.3899304067810799E-2</v>
      </c>
      <c r="T892" s="17">
        <v>5.6430088505298903E-2</v>
      </c>
      <c r="U892" s="17">
        <v>4.2751171827502502E-2</v>
      </c>
      <c r="V892" s="17">
        <v>6.8427665531862705E-2</v>
      </c>
      <c r="W892" s="17">
        <v>7.0177019867378704E-2</v>
      </c>
      <c r="X892" s="17">
        <v>6.1168869325496103E-2</v>
      </c>
      <c r="Y892" s="17">
        <v>6.7216832975249496E-2</v>
      </c>
      <c r="Z892" s="17">
        <v>7.9019066126826201E-2</v>
      </c>
      <c r="AA892" s="17">
        <v>5.8846730423749903E-2</v>
      </c>
      <c r="AB892" s="17">
        <v>5.70685494504738E-2</v>
      </c>
      <c r="AC892" s="17">
        <v>8.99050374766905E-2</v>
      </c>
      <c r="AD892" s="17">
        <v>6.1613642288424399E-2</v>
      </c>
      <c r="AE892" s="17"/>
      <c r="AF892" s="17">
        <v>0.105383479029003</v>
      </c>
      <c r="AG892" s="17">
        <v>2.5151800955232999E-2</v>
      </c>
      <c r="AH892" s="17">
        <v>7.1050882932477702E-2</v>
      </c>
      <c r="AI892" s="17"/>
      <c r="AJ892" s="17">
        <v>8.0207423756712207E-2</v>
      </c>
      <c r="AK892" s="17">
        <v>3.6275415054961298E-2</v>
      </c>
      <c r="AL892" s="17">
        <v>1.32053541354868E-2</v>
      </c>
      <c r="AM892" s="17">
        <v>0.18729816439375499</v>
      </c>
      <c r="AN892" s="17">
        <v>8.0531345624494502E-2</v>
      </c>
      <c r="AO892" s="17"/>
      <c r="AP892" s="17">
        <v>4.62619699476517E-2</v>
      </c>
      <c r="AQ892" s="17">
        <v>2.9088245623085301E-2</v>
      </c>
      <c r="AR892" s="17">
        <v>2.8607679148783999E-2</v>
      </c>
      <c r="AS892" s="17">
        <v>0.18594751403426499</v>
      </c>
      <c r="AT892" s="17">
        <v>4.9945378204843197E-2</v>
      </c>
      <c r="AU892" s="17"/>
      <c r="AV892" s="17">
        <v>6.8213905241197095E-2</v>
      </c>
      <c r="AW892" s="17">
        <v>7.0482464407545395E-2</v>
      </c>
      <c r="AX892" s="17">
        <v>4.4794076890179502E-2</v>
      </c>
      <c r="AY892" s="17">
        <v>3.2613101464136297E-2</v>
      </c>
      <c r="AZ892" s="17">
        <v>3.78442672626636E-2</v>
      </c>
    </row>
    <row r="893" spans="2:52">
      <c r="B893" t="s">
        <v>107</v>
      </c>
      <c r="C893" s="17">
        <v>8.82351167812606E-2</v>
      </c>
      <c r="D893" s="17">
        <v>6.6631957202669304E-2</v>
      </c>
      <c r="E893" s="17">
        <v>0.108840335031428</v>
      </c>
      <c r="F893" s="17"/>
      <c r="G893" s="17">
        <v>8.1645238413999593E-2</v>
      </c>
      <c r="H893" s="17">
        <v>0.106044346776072</v>
      </c>
      <c r="I893" s="17">
        <v>0.102721504188774</v>
      </c>
      <c r="J893" s="17">
        <v>0.114866020348578</v>
      </c>
      <c r="K893" s="17">
        <v>7.6956911641242895E-2</v>
      </c>
      <c r="L893" s="17">
        <v>5.22193760901528E-2</v>
      </c>
      <c r="M893" s="17"/>
      <c r="N893" s="17">
        <v>5.2669067351879699E-2</v>
      </c>
      <c r="O893" s="17">
        <v>8.0951610540546101E-2</v>
      </c>
      <c r="P893" s="17">
        <v>8.7513903868049595E-2</v>
      </c>
      <c r="Q893" s="17">
        <v>0.13485401353638199</v>
      </c>
      <c r="R893" s="17"/>
      <c r="S893" s="17">
        <v>8.1496961606731796E-2</v>
      </c>
      <c r="T893" s="17">
        <v>8.3030317328471701E-2</v>
      </c>
      <c r="U893" s="17">
        <v>4.9958605063752402E-2</v>
      </c>
      <c r="V893" s="17">
        <v>0.12312230219419699</v>
      </c>
      <c r="W893" s="17">
        <v>7.80123245565814E-2</v>
      </c>
      <c r="X893" s="17">
        <v>0.106559888737968</v>
      </c>
      <c r="Y893" s="17">
        <v>9.0841948373524301E-2</v>
      </c>
      <c r="Z893" s="17">
        <v>8.7028699381835703E-2</v>
      </c>
      <c r="AA893" s="17">
        <v>8.69425308597047E-2</v>
      </c>
      <c r="AB893" s="17">
        <v>9.5075928884870403E-2</v>
      </c>
      <c r="AC893" s="17">
        <v>7.4866413561722606E-2</v>
      </c>
      <c r="AD893" s="17">
        <v>0.109673900596819</v>
      </c>
      <c r="AE893" s="17"/>
      <c r="AF893" s="17">
        <v>7.1033919257740205E-2</v>
      </c>
      <c r="AG893" s="17">
        <v>6.5078233620114195E-2</v>
      </c>
      <c r="AH893" s="17">
        <v>0.15676299753996101</v>
      </c>
      <c r="AI893" s="17"/>
      <c r="AJ893" s="17">
        <v>4.6773989685498001E-2</v>
      </c>
      <c r="AK893" s="17">
        <v>6.6738108931020806E-2</v>
      </c>
      <c r="AL893" s="17">
        <v>4.74167057748522E-2</v>
      </c>
      <c r="AM893" s="17">
        <v>0.12762100710451599</v>
      </c>
      <c r="AN893" s="17">
        <v>0.19314816771009</v>
      </c>
      <c r="AO893" s="17"/>
      <c r="AP893" s="17">
        <v>3.8969742617354301E-2</v>
      </c>
      <c r="AQ893" s="17">
        <v>6.0415297692722802E-2</v>
      </c>
      <c r="AR893" s="17">
        <v>4.5410108836400898E-2</v>
      </c>
      <c r="AS893" s="17">
        <v>7.1993363863638402E-2</v>
      </c>
      <c r="AT893" s="17">
        <v>0.236125161636901</v>
      </c>
      <c r="AU893" s="17"/>
      <c r="AV893" s="17">
        <v>0.115320088483731</v>
      </c>
      <c r="AW893" s="17">
        <v>9.2307082356304498E-2</v>
      </c>
      <c r="AX893" s="17">
        <v>6.5475032266726699E-2</v>
      </c>
      <c r="AY893" s="17">
        <v>5.3561187726949698E-2</v>
      </c>
      <c r="AZ893" s="17">
        <v>2.8913037977788901E-2</v>
      </c>
    </row>
    <row r="894" spans="2:52">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2:52">
      <c r="B895" s="6" t="s">
        <v>253</v>
      </c>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2:52">
      <c r="B896" s="24" t="s">
        <v>15</v>
      </c>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2:52">
      <c r="B897" t="s">
        <v>246</v>
      </c>
      <c r="C897" s="17">
        <v>0.278533902875437</v>
      </c>
      <c r="D897" s="17">
        <v>0.28906399530189802</v>
      </c>
      <c r="E897" s="17">
        <v>0.26859491180377998</v>
      </c>
      <c r="F897" s="17"/>
      <c r="G897" s="17">
        <v>0.234502557256514</v>
      </c>
      <c r="H897" s="17">
        <v>0.22721638602973801</v>
      </c>
      <c r="I897" s="17">
        <v>0.243656069931485</v>
      </c>
      <c r="J897" s="17">
        <v>0.27168972474334602</v>
      </c>
      <c r="K897" s="17">
        <v>0.33565611948568103</v>
      </c>
      <c r="L897" s="17">
        <v>0.34532468649460002</v>
      </c>
      <c r="M897" s="17"/>
      <c r="N897" s="17">
        <v>0.25852919992277401</v>
      </c>
      <c r="O897" s="17">
        <v>0.26322632447415301</v>
      </c>
      <c r="P897" s="17">
        <v>0.32484192804453599</v>
      </c>
      <c r="Q897" s="17">
        <v>0.27575158023281798</v>
      </c>
      <c r="R897" s="17"/>
      <c r="S897" s="17">
        <v>0.31968254346712699</v>
      </c>
      <c r="T897" s="17">
        <v>0.27845549980901402</v>
      </c>
      <c r="U897" s="17">
        <v>0.253746626149913</v>
      </c>
      <c r="V897" s="17">
        <v>0.26635177187426601</v>
      </c>
      <c r="W897" s="17">
        <v>0.24891927821034701</v>
      </c>
      <c r="X897" s="17">
        <v>0.24369414536242801</v>
      </c>
      <c r="Y897" s="17">
        <v>0.26965514208174202</v>
      </c>
      <c r="Z897" s="17">
        <v>0.285227267103701</v>
      </c>
      <c r="AA897" s="17">
        <v>0.33760262008891301</v>
      </c>
      <c r="AB897" s="17">
        <v>0.227394463902032</v>
      </c>
      <c r="AC897" s="17">
        <v>0.28734184304531801</v>
      </c>
      <c r="AD897" s="17">
        <v>0.30001775271837899</v>
      </c>
      <c r="AE897" s="17"/>
      <c r="AF897" s="17">
        <v>0.36875838748835499</v>
      </c>
      <c r="AG897" s="17">
        <v>0.23815561706017099</v>
      </c>
      <c r="AH897" s="17">
        <v>0.22619839549743301</v>
      </c>
      <c r="AI897" s="17"/>
      <c r="AJ897" s="17">
        <v>0.35101855727326098</v>
      </c>
      <c r="AK897" s="17">
        <v>0.24460101930484701</v>
      </c>
      <c r="AL897" s="17">
        <v>0.20223503007653101</v>
      </c>
      <c r="AM897" s="17">
        <v>0.35910968458542197</v>
      </c>
      <c r="AN897" s="17">
        <v>0.234414191947798</v>
      </c>
      <c r="AO897" s="17"/>
      <c r="AP897" s="17">
        <v>0.31077745119560402</v>
      </c>
      <c r="AQ897" s="17">
        <v>0.25736153895811198</v>
      </c>
      <c r="AR897" s="17">
        <v>0.25166480552696002</v>
      </c>
      <c r="AS897" s="17">
        <v>0.40979760515596902</v>
      </c>
      <c r="AT897" s="17">
        <v>0.249621711222209</v>
      </c>
      <c r="AU897" s="17"/>
      <c r="AV897" s="17">
        <v>0.30906910231353601</v>
      </c>
      <c r="AW897" s="17">
        <v>0.286590319932224</v>
      </c>
      <c r="AX897" s="17">
        <v>0.239090098116089</v>
      </c>
      <c r="AY897" s="17">
        <v>0.22479183392034499</v>
      </c>
      <c r="AZ897" s="17">
        <v>0.33282552560268602</v>
      </c>
    </row>
    <row r="898" spans="2:52">
      <c r="B898" t="s">
        <v>247</v>
      </c>
      <c r="C898" s="17">
        <v>0.33298510274265097</v>
      </c>
      <c r="D898" s="17">
        <v>0.31167388661335699</v>
      </c>
      <c r="E898" s="17">
        <v>0.35429577423296499</v>
      </c>
      <c r="F898" s="17"/>
      <c r="G898" s="17">
        <v>0.291328938502874</v>
      </c>
      <c r="H898" s="17">
        <v>0.32039640133226799</v>
      </c>
      <c r="I898" s="17">
        <v>0.32839039310523199</v>
      </c>
      <c r="J898" s="17">
        <v>0.33363331731321599</v>
      </c>
      <c r="K898" s="17">
        <v>0.33500692083605299</v>
      </c>
      <c r="L898" s="17">
        <v>0.37282313414956902</v>
      </c>
      <c r="M898" s="17"/>
      <c r="N898" s="17">
        <v>0.35708988759113203</v>
      </c>
      <c r="O898" s="17">
        <v>0.34155816586352999</v>
      </c>
      <c r="P898" s="17">
        <v>0.31310495032507402</v>
      </c>
      <c r="Q898" s="17">
        <v>0.31553207831836899</v>
      </c>
      <c r="R898" s="17"/>
      <c r="S898" s="17">
        <v>0.261266344798122</v>
      </c>
      <c r="T898" s="17">
        <v>0.32923461441677099</v>
      </c>
      <c r="U898" s="17">
        <v>0.38189083809465901</v>
      </c>
      <c r="V898" s="17">
        <v>0.36128092378452897</v>
      </c>
      <c r="W898" s="17">
        <v>0.36439297950229999</v>
      </c>
      <c r="X898" s="17">
        <v>0.33827654859741502</v>
      </c>
      <c r="Y898" s="17">
        <v>0.37487475219347999</v>
      </c>
      <c r="Z898" s="17">
        <v>0.32672243289021902</v>
      </c>
      <c r="AA898" s="17">
        <v>0.327042588054127</v>
      </c>
      <c r="AB898" s="17">
        <v>0.33076174814292197</v>
      </c>
      <c r="AC898" s="17">
        <v>0.30695855640008801</v>
      </c>
      <c r="AD898" s="17">
        <v>0.34793052801831897</v>
      </c>
      <c r="AE898" s="17"/>
      <c r="AF898" s="17">
        <v>0.337028447084603</v>
      </c>
      <c r="AG898" s="17">
        <v>0.34878676947952397</v>
      </c>
      <c r="AH898" s="17">
        <v>0.30678758473954598</v>
      </c>
      <c r="AI898" s="17"/>
      <c r="AJ898" s="17">
        <v>0.365385135674479</v>
      </c>
      <c r="AK898" s="17">
        <v>0.34206836660002998</v>
      </c>
      <c r="AL898" s="17">
        <v>0.38103125030402002</v>
      </c>
      <c r="AM898" s="17">
        <v>0.27558907416655198</v>
      </c>
      <c r="AN898" s="17">
        <v>0.29232900194194</v>
      </c>
      <c r="AO898" s="17"/>
      <c r="AP898" s="17">
        <v>0.37930662086838501</v>
      </c>
      <c r="AQ898" s="17">
        <v>0.35898019523020702</v>
      </c>
      <c r="AR898" s="17">
        <v>0.33529091406422601</v>
      </c>
      <c r="AS898" s="17">
        <v>0.293165124466786</v>
      </c>
      <c r="AT898" s="17">
        <v>0.28813873386795602</v>
      </c>
      <c r="AU898" s="17"/>
      <c r="AV898" s="17">
        <v>0.336155612938836</v>
      </c>
      <c r="AW898" s="17">
        <v>0.30842287984734001</v>
      </c>
      <c r="AX898" s="17">
        <v>0.36262747387536698</v>
      </c>
      <c r="AY898" s="17">
        <v>0.35524350955848399</v>
      </c>
      <c r="AZ898" s="17">
        <v>0.31442262395961101</v>
      </c>
    </row>
    <row r="899" spans="2:52">
      <c r="B899" t="s">
        <v>248</v>
      </c>
      <c r="C899" s="17">
        <v>0.22575347889510899</v>
      </c>
      <c r="D899" s="17">
        <v>0.24866356519489499</v>
      </c>
      <c r="E899" s="17">
        <v>0.202550032878831</v>
      </c>
      <c r="F899" s="17"/>
      <c r="G899" s="17">
        <v>0.23493164397674601</v>
      </c>
      <c r="H899" s="17">
        <v>0.23389557427986801</v>
      </c>
      <c r="I899" s="17">
        <v>0.25608415818674701</v>
      </c>
      <c r="J899" s="17">
        <v>0.21720391276421699</v>
      </c>
      <c r="K899" s="17">
        <v>0.21314026835369401</v>
      </c>
      <c r="L899" s="17">
        <v>0.20370226551106099</v>
      </c>
      <c r="M899" s="17"/>
      <c r="N899" s="17">
        <v>0.26668193190936101</v>
      </c>
      <c r="O899" s="17">
        <v>0.23773847904574999</v>
      </c>
      <c r="P899" s="17">
        <v>0.19642277339462899</v>
      </c>
      <c r="Q899" s="17">
        <v>0.195520163198137</v>
      </c>
      <c r="R899" s="17"/>
      <c r="S899" s="17">
        <v>0.241778246135264</v>
      </c>
      <c r="T899" s="17">
        <v>0.243196922160999</v>
      </c>
      <c r="U899" s="17">
        <v>0.22645816509158201</v>
      </c>
      <c r="V899" s="17">
        <v>0.19127531949930901</v>
      </c>
      <c r="W899" s="17">
        <v>0.242443479863168</v>
      </c>
      <c r="X899" s="17">
        <v>0.232043968952383</v>
      </c>
      <c r="Y899" s="17">
        <v>0.20042093348867501</v>
      </c>
      <c r="Z899" s="17">
        <v>0.2377137136021</v>
      </c>
      <c r="AA899" s="17">
        <v>0.20031707837815901</v>
      </c>
      <c r="AB899" s="17">
        <v>0.23892711454471699</v>
      </c>
      <c r="AC899" s="17">
        <v>0.24139020323333499</v>
      </c>
      <c r="AD899" s="17">
        <v>0.19842249481889701</v>
      </c>
      <c r="AE899" s="17"/>
      <c r="AF899" s="17">
        <v>0.180622205628861</v>
      </c>
      <c r="AG899" s="17">
        <v>0.27308248996378598</v>
      </c>
      <c r="AH899" s="17">
        <v>0.20484221335879199</v>
      </c>
      <c r="AI899" s="17"/>
      <c r="AJ899" s="17">
        <v>0.19826332844028</v>
      </c>
      <c r="AK899" s="17">
        <v>0.25509050732542199</v>
      </c>
      <c r="AL899" s="17">
        <v>0.28263849851697997</v>
      </c>
      <c r="AM899" s="17">
        <v>0.183006982047311</v>
      </c>
      <c r="AN899" s="17">
        <v>0.180725491164685</v>
      </c>
      <c r="AO899" s="17"/>
      <c r="AP899" s="17">
        <v>0.22133019870864501</v>
      </c>
      <c r="AQ899" s="17">
        <v>0.24113521028620599</v>
      </c>
      <c r="AR899" s="17">
        <v>0.26171993296020402</v>
      </c>
      <c r="AS899" s="17">
        <v>0.16912283379177101</v>
      </c>
      <c r="AT899" s="17">
        <v>0.20416003440076499</v>
      </c>
      <c r="AU899" s="17"/>
      <c r="AV899" s="17">
        <v>0.18867001501457401</v>
      </c>
      <c r="AW899" s="17">
        <v>0.231368316243108</v>
      </c>
      <c r="AX899" s="17">
        <v>0.248898375481415</v>
      </c>
      <c r="AY899" s="17">
        <v>0.252485946374781</v>
      </c>
      <c r="AZ899" s="17">
        <v>0.19863204101078799</v>
      </c>
    </row>
    <row r="900" spans="2:52">
      <c r="B900" t="s">
        <v>249</v>
      </c>
      <c r="C900" s="17">
        <v>5.1064499187069803E-2</v>
      </c>
      <c r="D900" s="17">
        <v>5.9395530154550603E-2</v>
      </c>
      <c r="E900" s="17">
        <v>4.3258894532328701E-2</v>
      </c>
      <c r="F900" s="17"/>
      <c r="G900" s="17">
        <v>0.111500268944404</v>
      </c>
      <c r="H900" s="17">
        <v>6.2857088749324302E-2</v>
      </c>
      <c r="I900" s="17">
        <v>5.2102382892819099E-2</v>
      </c>
      <c r="J900" s="17">
        <v>4.1490289117707899E-2</v>
      </c>
      <c r="K900" s="17">
        <v>3.3983765650843302E-2</v>
      </c>
      <c r="L900" s="17">
        <v>1.9645641850573901E-2</v>
      </c>
      <c r="M900" s="17"/>
      <c r="N900" s="17">
        <v>4.6280579061273301E-2</v>
      </c>
      <c r="O900" s="17">
        <v>5.0536156121158797E-2</v>
      </c>
      <c r="P900" s="17">
        <v>6.2044497880997501E-2</v>
      </c>
      <c r="Q900" s="17">
        <v>4.7722847193280002E-2</v>
      </c>
      <c r="R900" s="17"/>
      <c r="S900" s="17">
        <v>6.3698423696811501E-2</v>
      </c>
      <c r="T900" s="17">
        <v>5.0266444348155997E-2</v>
      </c>
      <c r="U900" s="17">
        <v>5.3153504576281999E-2</v>
      </c>
      <c r="V900" s="17">
        <v>5.0685448493900297E-2</v>
      </c>
      <c r="W900" s="17">
        <v>3.0394367064936999E-2</v>
      </c>
      <c r="X900" s="17">
        <v>5.7388888251975502E-2</v>
      </c>
      <c r="Y900" s="17">
        <v>4.2331471851445902E-2</v>
      </c>
      <c r="Z900" s="17">
        <v>3.7547921396335997E-2</v>
      </c>
      <c r="AA900" s="17">
        <v>4.3091100409932699E-2</v>
      </c>
      <c r="AB900" s="17">
        <v>5.8475100107973202E-2</v>
      </c>
      <c r="AC900" s="17">
        <v>6.9414170997012706E-2</v>
      </c>
      <c r="AD900" s="17">
        <v>3.8122702631475699E-2</v>
      </c>
      <c r="AE900" s="17"/>
      <c r="AF900" s="17">
        <v>2.50748006043712E-2</v>
      </c>
      <c r="AG900" s="17">
        <v>5.8444741270262501E-2</v>
      </c>
      <c r="AH900" s="17">
        <v>7.0311421171806304E-2</v>
      </c>
      <c r="AI900" s="17"/>
      <c r="AJ900" s="17">
        <v>2.8774423179671799E-2</v>
      </c>
      <c r="AK900" s="17">
        <v>6.8948978727492796E-2</v>
      </c>
      <c r="AL900" s="17">
        <v>4.37023136612502E-2</v>
      </c>
      <c r="AM900" s="17">
        <v>1.7468585429757402E-2</v>
      </c>
      <c r="AN900" s="17">
        <v>5.6066121015498203E-2</v>
      </c>
      <c r="AO900" s="17"/>
      <c r="AP900" s="17">
        <v>3.6460204334366302E-2</v>
      </c>
      <c r="AQ900" s="17">
        <v>6.4757466792417895E-2</v>
      </c>
      <c r="AR900" s="17">
        <v>6.3643318174405994E-2</v>
      </c>
      <c r="AS900" s="17">
        <v>3.9519162356228703E-2</v>
      </c>
      <c r="AT900" s="17">
        <v>9.8407132166882707E-3</v>
      </c>
      <c r="AU900" s="17"/>
      <c r="AV900" s="17">
        <v>3.0796665902334399E-2</v>
      </c>
      <c r="AW900" s="17">
        <v>5.6468582990560401E-2</v>
      </c>
      <c r="AX900" s="17">
        <v>6.2631593047729403E-2</v>
      </c>
      <c r="AY900" s="17">
        <v>7.1732112849553997E-2</v>
      </c>
      <c r="AZ900" s="17">
        <v>0.132710352192878</v>
      </c>
    </row>
    <row r="901" spans="2:52">
      <c r="B901" t="s">
        <v>250</v>
      </c>
      <c r="C901" s="17">
        <v>1.7912027762672301E-2</v>
      </c>
      <c r="D901" s="17">
        <v>1.8375669769194199E-2</v>
      </c>
      <c r="E901" s="17">
        <v>1.7572356341153401E-2</v>
      </c>
      <c r="F901" s="17"/>
      <c r="G901" s="17">
        <v>3.1783321983743097E-2</v>
      </c>
      <c r="H901" s="17">
        <v>3.0889583480534201E-2</v>
      </c>
      <c r="I901" s="17">
        <v>2.1188212987619599E-2</v>
      </c>
      <c r="J901" s="17">
        <v>1.1181504134864999E-2</v>
      </c>
      <c r="K901" s="17">
        <v>1.0877108186315401E-2</v>
      </c>
      <c r="L901" s="17">
        <v>5.6174628033224504E-3</v>
      </c>
      <c r="M901" s="17"/>
      <c r="N901" s="17">
        <v>1.2452041245002999E-2</v>
      </c>
      <c r="O901" s="17">
        <v>1.8260307828697399E-2</v>
      </c>
      <c r="P901" s="17">
        <v>1.5984650594711301E-2</v>
      </c>
      <c r="Q901" s="17">
        <v>2.5353573567438802E-2</v>
      </c>
      <c r="R901" s="17"/>
      <c r="S901" s="17">
        <v>1.3541661401595699E-2</v>
      </c>
      <c r="T901" s="17">
        <v>1.2421673222918799E-2</v>
      </c>
      <c r="U901" s="17">
        <v>1.7893076114622E-2</v>
      </c>
      <c r="V901" s="17">
        <v>1.3525051074824801E-2</v>
      </c>
      <c r="W901" s="17">
        <v>2.5785335695733401E-2</v>
      </c>
      <c r="X901" s="17">
        <v>2.5726615301807101E-2</v>
      </c>
      <c r="Y901" s="17">
        <v>1.3941169391057001E-2</v>
      </c>
      <c r="Z901" s="17">
        <v>1.6363276881250301E-2</v>
      </c>
      <c r="AA901" s="17">
        <v>1.2869786912450099E-2</v>
      </c>
      <c r="AB901" s="17">
        <v>3.6663723413578E-2</v>
      </c>
      <c r="AC901" s="17">
        <v>1.6701955655966799E-2</v>
      </c>
      <c r="AD901" s="17">
        <v>1.0400454114006001E-2</v>
      </c>
      <c r="AE901" s="17"/>
      <c r="AF901" s="17">
        <v>1.6943845968662701E-2</v>
      </c>
      <c r="AG901" s="17">
        <v>1.41939161074758E-2</v>
      </c>
      <c r="AH901" s="17">
        <v>1.3888576991366801E-2</v>
      </c>
      <c r="AI901" s="17"/>
      <c r="AJ901" s="17">
        <v>1.0366938009888299E-2</v>
      </c>
      <c r="AK901" s="17">
        <v>1.9412183003633801E-2</v>
      </c>
      <c r="AL901" s="17">
        <v>1.52112989631321E-2</v>
      </c>
      <c r="AM901" s="17">
        <v>0</v>
      </c>
      <c r="AN901" s="17">
        <v>1.7290684635418201E-2</v>
      </c>
      <c r="AO901" s="17"/>
      <c r="AP901" s="17">
        <v>1.4257956138611401E-2</v>
      </c>
      <c r="AQ901" s="17">
        <v>1.2938361846247101E-2</v>
      </c>
      <c r="AR901" s="17">
        <v>1.353035919193E-2</v>
      </c>
      <c r="AS901" s="17">
        <v>1.8074073464888402E-2</v>
      </c>
      <c r="AT901" s="17">
        <v>1.3674959858033599E-2</v>
      </c>
      <c r="AU901" s="17"/>
      <c r="AV901" s="17">
        <v>1.6328881345235299E-2</v>
      </c>
      <c r="AW901" s="17">
        <v>1.72444905326926E-2</v>
      </c>
      <c r="AX901" s="17">
        <v>2.0701820193230601E-2</v>
      </c>
      <c r="AY901" s="17">
        <v>2.0501766304695201E-2</v>
      </c>
      <c r="AZ901" s="17">
        <v>1.10845614144478E-2</v>
      </c>
    </row>
    <row r="902" spans="2:52">
      <c r="B902" t="s">
        <v>107</v>
      </c>
      <c r="C902" s="17">
        <v>9.3750988537060695E-2</v>
      </c>
      <c r="D902" s="17">
        <v>7.2827352966104805E-2</v>
      </c>
      <c r="E902" s="17">
        <v>0.11372803021094099</v>
      </c>
      <c r="F902" s="17"/>
      <c r="G902" s="17">
        <v>9.5953269335718697E-2</v>
      </c>
      <c r="H902" s="17">
        <v>0.12474496612826701</v>
      </c>
      <c r="I902" s="17">
        <v>9.8578782896097894E-2</v>
      </c>
      <c r="J902" s="17">
        <v>0.124801251926647</v>
      </c>
      <c r="K902" s="17">
        <v>7.1335817487413494E-2</v>
      </c>
      <c r="L902" s="17">
        <v>5.28868091908744E-2</v>
      </c>
      <c r="M902" s="17"/>
      <c r="N902" s="17">
        <v>5.8966360270456798E-2</v>
      </c>
      <c r="O902" s="17">
        <v>8.8680566666710495E-2</v>
      </c>
      <c r="P902" s="17">
        <v>8.7601199760052997E-2</v>
      </c>
      <c r="Q902" s="17">
        <v>0.140119757489957</v>
      </c>
      <c r="R902" s="17"/>
      <c r="S902" s="17">
        <v>0.10003278050108</v>
      </c>
      <c r="T902" s="17">
        <v>8.6424846042140999E-2</v>
      </c>
      <c r="U902" s="17">
        <v>6.68577899729422E-2</v>
      </c>
      <c r="V902" s="17">
        <v>0.11688148527317101</v>
      </c>
      <c r="W902" s="17">
        <v>8.8064559663514896E-2</v>
      </c>
      <c r="X902" s="17">
        <v>0.102869833533992</v>
      </c>
      <c r="Y902" s="17">
        <v>9.8776530993600301E-2</v>
      </c>
      <c r="Z902" s="17">
        <v>9.6425388126393993E-2</v>
      </c>
      <c r="AA902" s="17">
        <v>7.9076826156417507E-2</v>
      </c>
      <c r="AB902" s="17">
        <v>0.10777784988877701</v>
      </c>
      <c r="AC902" s="17">
        <v>7.8193270668279205E-2</v>
      </c>
      <c r="AD902" s="17">
        <v>0.105106067698923</v>
      </c>
      <c r="AE902" s="17"/>
      <c r="AF902" s="17">
        <v>7.1572313225147705E-2</v>
      </c>
      <c r="AG902" s="17">
        <v>6.7336466118780594E-2</v>
      </c>
      <c r="AH902" s="17">
        <v>0.17797180824105599</v>
      </c>
      <c r="AI902" s="17"/>
      <c r="AJ902" s="17">
        <v>4.6191617422420103E-2</v>
      </c>
      <c r="AK902" s="17">
        <v>6.9878945038574697E-2</v>
      </c>
      <c r="AL902" s="17">
        <v>7.5181608478087206E-2</v>
      </c>
      <c r="AM902" s="17">
        <v>0.164825673770958</v>
      </c>
      <c r="AN902" s="17">
        <v>0.21917450929466101</v>
      </c>
      <c r="AO902" s="17"/>
      <c r="AP902" s="17">
        <v>3.7867568754387598E-2</v>
      </c>
      <c r="AQ902" s="17">
        <v>6.4827226886809003E-2</v>
      </c>
      <c r="AR902" s="17">
        <v>7.4150670082273898E-2</v>
      </c>
      <c r="AS902" s="17">
        <v>7.03212007643568E-2</v>
      </c>
      <c r="AT902" s="17">
        <v>0.23456384743434799</v>
      </c>
      <c r="AU902" s="17"/>
      <c r="AV902" s="17">
        <v>0.118979722485484</v>
      </c>
      <c r="AW902" s="17">
        <v>9.9905410454075097E-2</v>
      </c>
      <c r="AX902" s="17">
        <v>6.6050639286169596E-2</v>
      </c>
      <c r="AY902" s="17">
        <v>7.5244830992141007E-2</v>
      </c>
      <c r="AZ902" s="17">
        <v>1.03248958195891E-2</v>
      </c>
    </row>
    <row r="903" spans="2:52">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2:52">
      <c r="B904" s="6" t="s">
        <v>254</v>
      </c>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2:52">
      <c r="B905" s="24" t="s">
        <v>15</v>
      </c>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2:52">
      <c r="B906" t="s">
        <v>246</v>
      </c>
      <c r="C906" s="17">
        <v>0.33075674320731502</v>
      </c>
      <c r="D906" s="17">
        <v>0.34309811350967501</v>
      </c>
      <c r="E906" s="17">
        <v>0.31937918923443298</v>
      </c>
      <c r="F906" s="17"/>
      <c r="G906" s="17">
        <v>0.22164127997474101</v>
      </c>
      <c r="H906" s="17">
        <v>0.24558076297322901</v>
      </c>
      <c r="I906" s="17">
        <v>0.26603841358875802</v>
      </c>
      <c r="J906" s="17">
        <v>0.31856729338694101</v>
      </c>
      <c r="K906" s="17">
        <v>0.41664171311151998</v>
      </c>
      <c r="L906" s="17">
        <v>0.47781153513188201</v>
      </c>
      <c r="M906" s="17"/>
      <c r="N906" s="17">
        <v>0.28824950735477001</v>
      </c>
      <c r="O906" s="17">
        <v>0.33329970176648299</v>
      </c>
      <c r="P906" s="17">
        <v>0.35611003302414401</v>
      </c>
      <c r="Q906" s="17">
        <v>0.35079909934649101</v>
      </c>
      <c r="R906" s="17"/>
      <c r="S906" s="17">
        <v>0.29126096619547498</v>
      </c>
      <c r="T906" s="17">
        <v>0.32331108194862102</v>
      </c>
      <c r="U906" s="17">
        <v>0.35593079479158801</v>
      </c>
      <c r="V906" s="17">
        <v>0.331370214368994</v>
      </c>
      <c r="W906" s="17">
        <v>0.317375587865935</v>
      </c>
      <c r="X906" s="17">
        <v>0.30401850987513801</v>
      </c>
      <c r="Y906" s="17">
        <v>0.33541610866133498</v>
      </c>
      <c r="Z906" s="17">
        <v>0.35622409843401098</v>
      </c>
      <c r="AA906" s="17">
        <v>0.36791310283808498</v>
      </c>
      <c r="AB906" s="17">
        <v>0.30656074862599297</v>
      </c>
      <c r="AC906" s="17">
        <v>0.37537075202471498</v>
      </c>
      <c r="AD906" s="17">
        <v>0.40540153286013197</v>
      </c>
      <c r="AE906" s="17"/>
      <c r="AF906" s="17">
        <v>0.46300221903410099</v>
      </c>
      <c r="AG906" s="17">
        <v>0.274911528089332</v>
      </c>
      <c r="AH906" s="17">
        <v>0.27643601951707703</v>
      </c>
      <c r="AI906" s="17"/>
      <c r="AJ906" s="17">
        <v>0.450525288470074</v>
      </c>
      <c r="AK906" s="17">
        <v>0.269666363451457</v>
      </c>
      <c r="AL906" s="17">
        <v>0.22327881358458401</v>
      </c>
      <c r="AM906" s="17">
        <v>0.49917978022175802</v>
      </c>
      <c r="AN906" s="17">
        <v>0.29460750433635102</v>
      </c>
      <c r="AO906" s="17"/>
      <c r="AP906" s="17">
        <v>0.407257461573585</v>
      </c>
      <c r="AQ906" s="17">
        <v>0.27718835907877898</v>
      </c>
      <c r="AR906" s="17">
        <v>0.25946374884130402</v>
      </c>
      <c r="AS906" s="17">
        <v>0.57190992275325703</v>
      </c>
      <c r="AT906" s="17">
        <v>0.28312574944507102</v>
      </c>
      <c r="AU906" s="17"/>
      <c r="AV906" s="17">
        <v>0.41040813261166098</v>
      </c>
      <c r="AW906" s="17">
        <v>0.31414061201358201</v>
      </c>
      <c r="AX906" s="17">
        <v>0.27318132516150001</v>
      </c>
      <c r="AY906" s="17">
        <v>0.23820892298266899</v>
      </c>
      <c r="AZ906" s="17">
        <v>0.36195465148740502</v>
      </c>
    </row>
    <row r="907" spans="2:52">
      <c r="B907" t="s">
        <v>247</v>
      </c>
      <c r="C907" s="17">
        <v>0.26532037338124598</v>
      </c>
      <c r="D907" s="17">
        <v>0.25836061551012202</v>
      </c>
      <c r="E907" s="17">
        <v>0.27128982669362001</v>
      </c>
      <c r="F907" s="17"/>
      <c r="G907" s="17">
        <v>0.29225998736674103</v>
      </c>
      <c r="H907" s="17">
        <v>0.29983075619116301</v>
      </c>
      <c r="I907" s="17">
        <v>0.26317087032177899</v>
      </c>
      <c r="J907" s="17">
        <v>0.24837479534107099</v>
      </c>
      <c r="K907" s="17">
        <v>0.24067101289920401</v>
      </c>
      <c r="L907" s="17">
        <v>0.25130893995864301</v>
      </c>
      <c r="M907" s="17"/>
      <c r="N907" s="17">
        <v>0.30802770506379001</v>
      </c>
      <c r="O907" s="17">
        <v>0.25682927198960698</v>
      </c>
      <c r="P907" s="17">
        <v>0.26643978561312098</v>
      </c>
      <c r="Q907" s="17">
        <v>0.226153383318691</v>
      </c>
      <c r="R907" s="17"/>
      <c r="S907" s="17">
        <v>0.26600605207101902</v>
      </c>
      <c r="T907" s="17">
        <v>0.26670786552447201</v>
      </c>
      <c r="U907" s="17">
        <v>0.251664352681926</v>
      </c>
      <c r="V907" s="17">
        <v>0.27945165777039399</v>
      </c>
      <c r="W907" s="17">
        <v>0.26909716058672001</v>
      </c>
      <c r="X907" s="17">
        <v>0.26395425109965198</v>
      </c>
      <c r="Y907" s="17">
        <v>0.24009073510090601</v>
      </c>
      <c r="Z907" s="17">
        <v>0.237939162785305</v>
      </c>
      <c r="AA907" s="17">
        <v>0.293317198211553</v>
      </c>
      <c r="AB907" s="17">
        <v>0.29010839808447397</v>
      </c>
      <c r="AC907" s="17">
        <v>0.246910634087007</v>
      </c>
      <c r="AD907" s="17">
        <v>0.20287011283643899</v>
      </c>
      <c r="AE907" s="17"/>
      <c r="AF907" s="17">
        <v>0.23975271790452199</v>
      </c>
      <c r="AG907" s="17">
        <v>0.28937018126015002</v>
      </c>
      <c r="AH907" s="17">
        <v>0.26312366771619899</v>
      </c>
      <c r="AI907" s="17"/>
      <c r="AJ907" s="17">
        <v>0.27842128280318601</v>
      </c>
      <c r="AK907" s="17">
        <v>0.27973731982816602</v>
      </c>
      <c r="AL907" s="17">
        <v>0.265409730269071</v>
      </c>
      <c r="AM907" s="17">
        <v>0.208729179165315</v>
      </c>
      <c r="AN907" s="17">
        <v>0.23021325144490301</v>
      </c>
      <c r="AO907" s="17"/>
      <c r="AP907" s="17">
        <v>0.31285059052557201</v>
      </c>
      <c r="AQ907" s="17">
        <v>0.29318683502211601</v>
      </c>
      <c r="AR907" s="17">
        <v>0.267136267250284</v>
      </c>
      <c r="AS907" s="17">
        <v>0.18421943564080101</v>
      </c>
      <c r="AT907" s="17">
        <v>0.25419961606855601</v>
      </c>
      <c r="AU907" s="17"/>
      <c r="AV907" s="17">
        <v>0.22148701483612401</v>
      </c>
      <c r="AW907" s="17">
        <v>0.26014211122460501</v>
      </c>
      <c r="AX907" s="17">
        <v>0.312688606842148</v>
      </c>
      <c r="AY907" s="17">
        <v>0.288600595403539</v>
      </c>
      <c r="AZ907" s="17">
        <v>0.28545338090337302</v>
      </c>
    </row>
    <row r="908" spans="2:52">
      <c r="B908" t="s">
        <v>248</v>
      </c>
      <c r="C908" s="17">
        <v>0.198770974424611</v>
      </c>
      <c r="D908" s="17">
        <v>0.21038579136036001</v>
      </c>
      <c r="E908" s="17">
        <v>0.18780437373946399</v>
      </c>
      <c r="F908" s="17"/>
      <c r="G908" s="17">
        <v>0.217268241833382</v>
      </c>
      <c r="H908" s="17">
        <v>0.205286494653459</v>
      </c>
      <c r="I908" s="17">
        <v>0.238221182852596</v>
      </c>
      <c r="J908" s="17">
        <v>0.21196996038378399</v>
      </c>
      <c r="K908" s="17">
        <v>0.16947469354688799</v>
      </c>
      <c r="L908" s="17">
        <v>0.15795100001567799</v>
      </c>
      <c r="M908" s="17"/>
      <c r="N908" s="17">
        <v>0.22552475769146099</v>
      </c>
      <c r="O908" s="17">
        <v>0.203517041178609</v>
      </c>
      <c r="P908" s="17">
        <v>0.17814648476973499</v>
      </c>
      <c r="Q908" s="17">
        <v>0.18450711270318601</v>
      </c>
      <c r="R908" s="17"/>
      <c r="S908" s="17">
        <v>0.234780751065396</v>
      </c>
      <c r="T908" s="17">
        <v>0.21627542497900201</v>
      </c>
      <c r="U908" s="17">
        <v>0.201893266168307</v>
      </c>
      <c r="V908" s="17">
        <v>0.161873125215479</v>
      </c>
      <c r="W908" s="17">
        <v>0.196279070616348</v>
      </c>
      <c r="X908" s="17">
        <v>0.21724383497793701</v>
      </c>
      <c r="Y908" s="17">
        <v>0.21548910582773401</v>
      </c>
      <c r="Z908" s="17">
        <v>0.22941995589030301</v>
      </c>
      <c r="AA908" s="17">
        <v>0.16427241992139399</v>
      </c>
      <c r="AB908" s="17">
        <v>0.17444189260656401</v>
      </c>
      <c r="AC908" s="17">
        <v>0.17990345514203401</v>
      </c>
      <c r="AD908" s="17">
        <v>0.15312034322239801</v>
      </c>
      <c r="AE908" s="17"/>
      <c r="AF908" s="17">
        <v>0.166428848378884</v>
      </c>
      <c r="AG908" s="17">
        <v>0.226529500830012</v>
      </c>
      <c r="AH908" s="17">
        <v>0.20473924850665201</v>
      </c>
      <c r="AI908" s="17"/>
      <c r="AJ908" s="17">
        <v>0.17669560021310801</v>
      </c>
      <c r="AK908" s="17">
        <v>0.22527217952053999</v>
      </c>
      <c r="AL908" s="17">
        <v>0.285254924599951</v>
      </c>
      <c r="AM908" s="17">
        <v>0.13372286308624801</v>
      </c>
      <c r="AN908" s="17">
        <v>0.172440380769283</v>
      </c>
      <c r="AO908" s="17"/>
      <c r="AP908" s="17">
        <v>0.18455925721803601</v>
      </c>
      <c r="AQ908" s="17">
        <v>0.22916980040357801</v>
      </c>
      <c r="AR908" s="17">
        <v>0.254992572857275</v>
      </c>
      <c r="AS908" s="17">
        <v>0.13010834047170799</v>
      </c>
      <c r="AT908" s="17">
        <v>0.16908656979181899</v>
      </c>
      <c r="AU908" s="17"/>
      <c r="AV908" s="17">
        <v>0.17337379002540501</v>
      </c>
      <c r="AW908" s="17">
        <v>0.20610810797687601</v>
      </c>
      <c r="AX908" s="17">
        <v>0.20861460858290201</v>
      </c>
      <c r="AY908" s="17">
        <v>0.24522872003565799</v>
      </c>
      <c r="AZ908" s="17">
        <v>0.16703228147013399</v>
      </c>
    </row>
    <row r="909" spans="2:52">
      <c r="B909" t="s">
        <v>249</v>
      </c>
      <c r="C909" s="17">
        <v>7.5274935626418502E-2</v>
      </c>
      <c r="D909" s="17">
        <v>7.4916923495871507E-2</v>
      </c>
      <c r="E909" s="17">
        <v>7.6097331933585394E-2</v>
      </c>
      <c r="F909" s="17"/>
      <c r="G909" s="17">
        <v>0.110822196711982</v>
      </c>
      <c r="H909" s="17">
        <v>8.2350878583143106E-2</v>
      </c>
      <c r="I909" s="17">
        <v>8.5657818054716006E-2</v>
      </c>
      <c r="J909" s="17">
        <v>7.4616190586502706E-2</v>
      </c>
      <c r="K909" s="17">
        <v>6.8867031758852101E-2</v>
      </c>
      <c r="L909" s="17">
        <v>4.2234890236310503E-2</v>
      </c>
      <c r="M909" s="17"/>
      <c r="N909" s="17">
        <v>7.7062992421208301E-2</v>
      </c>
      <c r="O909" s="17">
        <v>7.8383507960766402E-2</v>
      </c>
      <c r="P909" s="17">
        <v>8.0988036810124203E-2</v>
      </c>
      <c r="Q909" s="17">
        <v>6.4984485771849607E-2</v>
      </c>
      <c r="R909" s="17"/>
      <c r="S909" s="17">
        <v>7.5644469521517502E-2</v>
      </c>
      <c r="T909" s="17">
        <v>7.3411857245231998E-2</v>
      </c>
      <c r="U909" s="17">
        <v>9.4712976668503895E-2</v>
      </c>
      <c r="V909" s="17">
        <v>6.7789218477799298E-2</v>
      </c>
      <c r="W909" s="17">
        <v>8.3796228801948494E-2</v>
      </c>
      <c r="X909" s="17">
        <v>7.7417491944301295E-2</v>
      </c>
      <c r="Y909" s="17">
        <v>6.6954244520613604E-2</v>
      </c>
      <c r="Z909" s="17">
        <v>6.67425380547918E-2</v>
      </c>
      <c r="AA909" s="17">
        <v>5.7070931011480301E-2</v>
      </c>
      <c r="AB909" s="17">
        <v>7.7161001908660501E-2</v>
      </c>
      <c r="AC909" s="17">
        <v>8.1806336425807702E-2</v>
      </c>
      <c r="AD909" s="17">
        <v>0.10970630200206</v>
      </c>
      <c r="AE909" s="17"/>
      <c r="AF909" s="17">
        <v>3.79493252742358E-2</v>
      </c>
      <c r="AG909" s="17">
        <v>9.9375052074297393E-2</v>
      </c>
      <c r="AH909" s="17">
        <v>5.7114453293272298E-2</v>
      </c>
      <c r="AI909" s="17"/>
      <c r="AJ909" s="17">
        <v>3.0603800852467101E-2</v>
      </c>
      <c r="AK909" s="17">
        <v>0.108958352938508</v>
      </c>
      <c r="AL909" s="17">
        <v>0.117635401350007</v>
      </c>
      <c r="AM909" s="17">
        <v>1.7371718107886801E-2</v>
      </c>
      <c r="AN909" s="17">
        <v>5.8711932400784698E-2</v>
      </c>
      <c r="AO909" s="17"/>
      <c r="AP909" s="17">
        <v>3.74830326565775E-2</v>
      </c>
      <c r="AQ909" s="17">
        <v>0.101903933437067</v>
      </c>
      <c r="AR909" s="17">
        <v>9.7299880137144704E-2</v>
      </c>
      <c r="AS909" s="17">
        <v>2.9470084415232699E-2</v>
      </c>
      <c r="AT909" s="17">
        <v>4.1026686833442703E-2</v>
      </c>
      <c r="AU909" s="17"/>
      <c r="AV909" s="17">
        <v>5.50821273550565E-2</v>
      </c>
      <c r="AW909" s="17">
        <v>7.3631647823278495E-2</v>
      </c>
      <c r="AX909" s="17">
        <v>9.6513033435898801E-2</v>
      </c>
      <c r="AY909" s="17">
        <v>0.11481251893267801</v>
      </c>
      <c r="AZ909" s="17">
        <v>5.4917359201699302E-2</v>
      </c>
    </row>
    <row r="910" spans="2:52">
      <c r="B910" t="s">
        <v>250</v>
      </c>
      <c r="C910" s="17">
        <v>3.7541623404172303E-2</v>
      </c>
      <c r="D910" s="17">
        <v>3.9244598553675202E-2</v>
      </c>
      <c r="E910" s="17">
        <v>3.6116421059244702E-2</v>
      </c>
      <c r="F910" s="17"/>
      <c r="G910" s="17">
        <v>5.2984673016857602E-2</v>
      </c>
      <c r="H910" s="17">
        <v>4.8546933951100699E-2</v>
      </c>
      <c r="I910" s="17">
        <v>4.4231686014830997E-2</v>
      </c>
      <c r="J910" s="17">
        <v>2.6196234591110999E-2</v>
      </c>
      <c r="K910" s="17">
        <v>3.2678885436635198E-2</v>
      </c>
      <c r="L910" s="17">
        <v>2.5319552044365999E-2</v>
      </c>
      <c r="M910" s="17"/>
      <c r="N910" s="17">
        <v>4.4270875100063403E-2</v>
      </c>
      <c r="O910" s="17">
        <v>4.0991946342784698E-2</v>
      </c>
      <c r="P910" s="17">
        <v>2.4924598948737098E-2</v>
      </c>
      <c r="Q910" s="17">
        <v>3.8223049343778501E-2</v>
      </c>
      <c r="R910" s="17"/>
      <c r="S910" s="17">
        <v>4.3415737183849397E-2</v>
      </c>
      <c r="T910" s="17">
        <v>3.13041632217754E-2</v>
      </c>
      <c r="U910" s="17">
        <v>3.10137135150933E-2</v>
      </c>
      <c r="V910" s="17">
        <v>3.8210161897767402E-2</v>
      </c>
      <c r="W910" s="17">
        <v>4.4974873153834603E-2</v>
      </c>
      <c r="X910" s="17">
        <v>3.1801047304952E-2</v>
      </c>
      <c r="Y910" s="17">
        <v>3.7090884798551001E-2</v>
      </c>
      <c r="Z910" s="17">
        <v>3.7362236372058502E-2</v>
      </c>
      <c r="AA910" s="17">
        <v>2.76994177142291E-2</v>
      </c>
      <c r="AB910" s="17">
        <v>6.0203215999320998E-2</v>
      </c>
      <c r="AC910" s="17">
        <v>3.6124150942149498E-2</v>
      </c>
      <c r="AD910" s="17">
        <v>2.4348953407613099E-2</v>
      </c>
      <c r="AE910" s="17"/>
      <c r="AF910" s="17">
        <v>2.2931507690767901E-2</v>
      </c>
      <c r="AG910" s="17">
        <v>4.5764127882951401E-2</v>
      </c>
      <c r="AH910" s="17">
        <v>3.5143915792967398E-2</v>
      </c>
      <c r="AI910" s="17"/>
      <c r="AJ910" s="17">
        <v>1.8599777870704499E-2</v>
      </c>
      <c r="AK910" s="17">
        <v>4.83190591331785E-2</v>
      </c>
      <c r="AL910" s="17">
        <v>3.8464331907982201E-2</v>
      </c>
      <c r="AM910" s="17">
        <v>1.5807382207927202E-2</v>
      </c>
      <c r="AN910" s="17">
        <v>4.2197759757992399E-2</v>
      </c>
      <c r="AO910" s="17"/>
      <c r="AP910" s="17">
        <v>1.2705692547667799E-2</v>
      </c>
      <c r="AQ910" s="17">
        <v>3.5440496669998801E-2</v>
      </c>
      <c r="AR910" s="17">
        <v>4.6520589511858702E-2</v>
      </c>
      <c r="AS910" s="17">
        <v>2.3765529442545601E-2</v>
      </c>
      <c r="AT910" s="17">
        <v>1.57164673923103E-2</v>
      </c>
      <c r="AU910" s="17"/>
      <c r="AV910" s="17">
        <v>2.0113336885229701E-2</v>
      </c>
      <c r="AW910" s="17">
        <v>3.4779155370002202E-2</v>
      </c>
      <c r="AX910" s="17">
        <v>5.1118430967006703E-2</v>
      </c>
      <c r="AY910" s="17">
        <v>4.62523500142785E-2</v>
      </c>
      <c r="AZ910" s="17">
        <v>0.130642326937389</v>
      </c>
    </row>
    <row r="911" spans="2:52">
      <c r="B911" t="s">
        <v>107</v>
      </c>
      <c r="C911" s="17">
        <v>9.2335349956237794E-2</v>
      </c>
      <c r="D911" s="17">
        <v>7.3993957570297295E-2</v>
      </c>
      <c r="E911" s="17">
        <v>0.109312857339652</v>
      </c>
      <c r="F911" s="17"/>
      <c r="G911" s="17">
        <v>0.105023621096295</v>
      </c>
      <c r="H911" s="17">
        <v>0.11840417364790499</v>
      </c>
      <c r="I911" s="17">
        <v>0.10268002916732</v>
      </c>
      <c r="J911" s="17">
        <v>0.12027552571059</v>
      </c>
      <c r="K911" s="17">
        <v>7.1666663246901102E-2</v>
      </c>
      <c r="L911" s="17">
        <v>4.5374082613120502E-2</v>
      </c>
      <c r="M911" s="17"/>
      <c r="N911" s="17">
        <v>5.6864162368707297E-2</v>
      </c>
      <c r="O911" s="17">
        <v>8.6978530761749398E-2</v>
      </c>
      <c r="P911" s="17">
        <v>9.33910608341392E-2</v>
      </c>
      <c r="Q911" s="17">
        <v>0.13533286951600501</v>
      </c>
      <c r="R911" s="17"/>
      <c r="S911" s="17">
        <v>8.8892023962742803E-2</v>
      </c>
      <c r="T911" s="17">
        <v>8.8989607080897898E-2</v>
      </c>
      <c r="U911" s="17">
        <v>6.4784896174581497E-2</v>
      </c>
      <c r="V911" s="17">
        <v>0.121305622269566</v>
      </c>
      <c r="W911" s="17">
        <v>8.8477078975213702E-2</v>
      </c>
      <c r="X911" s="17">
        <v>0.10556486479802001</v>
      </c>
      <c r="Y911" s="17">
        <v>0.104958921090861</v>
      </c>
      <c r="Z911" s="17">
        <v>7.2312008463530794E-2</v>
      </c>
      <c r="AA911" s="17">
        <v>8.9726930303258304E-2</v>
      </c>
      <c r="AB911" s="17">
        <v>9.1524742774986706E-2</v>
      </c>
      <c r="AC911" s="17">
        <v>7.9884671378286198E-2</v>
      </c>
      <c r="AD911" s="17">
        <v>0.10455275567135799</v>
      </c>
      <c r="AE911" s="17"/>
      <c r="AF911" s="17">
        <v>6.9935381717488504E-2</v>
      </c>
      <c r="AG911" s="17">
        <v>6.4049609863256807E-2</v>
      </c>
      <c r="AH911" s="17">
        <v>0.163442695173832</v>
      </c>
      <c r="AI911" s="17"/>
      <c r="AJ911" s="17">
        <v>4.5154249790460399E-2</v>
      </c>
      <c r="AK911" s="17">
        <v>6.8046725128151894E-2</v>
      </c>
      <c r="AL911" s="17">
        <v>6.9956798288404301E-2</v>
      </c>
      <c r="AM911" s="17">
        <v>0.125189077210864</v>
      </c>
      <c r="AN911" s="17">
        <v>0.201829171290686</v>
      </c>
      <c r="AO911" s="17"/>
      <c r="AP911" s="17">
        <v>4.5143965478561102E-2</v>
      </c>
      <c r="AQ911" s="17">
        <v>6.3110575388463097E-2</v>
      </c>
      <c r="AR911" s="17">
        <v>7.4586941402134399E-2</v>
      </c>
      <c r="AS911" s="17">
        <v>6.0526687276456402E-2</v>
      </c>
      <c r="AT911" s="17">
        <v>0.23684491046880099</v>
      </c>
      <c r="AU911" s="17"/>
      <c r="AV911" s="17">
        <v>0.11953559828652401</v>
      </c>
      <c r="AW911" s="17">
        <v>0.11119836559165699</v>
      </c>
      <c r="AX911" s="17">
        <v>5.7883995010544698E-2</v>
      </c>
      <c r="AY911" s="17">
        <v>6.6896892631177401E-2</v>
      </c>
      <c r="AZ911" s="17">
        <v>0</v>
      </c>
    </row>
    <row r="912" spans="2:52">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2:52">
      <c r="B913" s="6" t="s">
        <v>255</v>
      </c>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2:52">
      <c r="B914" s="24" t="s">
        <v>15</v>
      </c>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2:52">
      <c r="B915" t="s">
        <v>246</v>
      </c>
      <c r="C915" s="17">
        <v>0.234337549330907</v>
      </c>
      <c r="D915" s="17">
        <v>0.23948945005481301</v>
      </c>
      <c r="E915" s="17">
        <v>0.22775921920384801</v>
      </c>
      <c r="F915" s="17"/>
      <c r="G915" s="17">
        <v>0.27407722239242799</v>
      </c>
      <c r="H915" s="17">
        <v>0.22346133006129601</v>
      </c>
      <c r="I915" s="17">
        <v>0.21738634188521899</v>
      </c>
      <c r="J915" s="17">
        <v>0.23116405811157001</v>
      </c>
      <c r="K915" s="17">
        <v>0.23187287787383501</v>
      </c>
      <c r="L915" s="17">
        <v>0.23482803676969999</v>
      </c>
      <c r="M915" s="17"/>
      <c r="N915" s="17">
        <v>0.25735905685680899</v>
      </c>
      <c r="O915" s="17">
        <v>0.22437604108859299</v>
      </c>
      <c r="P915" s="17">
        <v>0.24612430947446101</v>
      </c>
      <c r="Q915" s="17">
        <v>0.208368019834033</v>
      </c>
      <c r="R915" s="17"/>
      <c r="S915" s="17">
        <v>0.27214702731821599</v>
      </c>
      <c r="T915" s="17">
        <v>0.20380728336958201</v>
      </c>
      <c r="U915" s="17">
        <v>0.23896989938274299</v>
      </c>
      <c r="V915" s="17">
        <v>0.23499447045017099</v>
      </c>
      <c r="W915" s="17">
        <v>0.203571389286577</v>
      </c>
      <c r="X915" s="17">
        <v>0.24065413732881899</v>
      </c>
      <c r="Y915" s="17">
        <v>0.20707850082232701</v>
      </c>
      <c r="Z915" s="17">
        <v>0.22466628823880799</v>
      </c>
      <c r="AA915" s="17">
        <v>0.24544012105633101</v>
      </c>
      <c r="AB915" s="17">
        <v>0.242054112304291</v>
      </c>
      <c r="AC915" s="17">
        <v>0.20656475543377001</v>
      </c>
      <c r="AD915" s="17">
        <v>0.29672436736366797</v>
      </c>
      <c r="AE915" s="17"/>
      <c r="AF915" s="17">
        <v>0.21820930065500199</v>
      </c>
      <c r="AG915" s="17">
        <v>0.25258587565568003</v>
      </c>
      <c r="AH915" s="17">
        <v>0.21089987057264101</v>
      </c>
      <c r="AI915" s="17"/>
      <c r="AJ915" s="17">
        <v>0.229411956192347</v>
      </c>
      <c r="AK915" s="17">
        <v>0.25135643707782901</v>
      </c>
      <c r="AL915" s="17">
        <v>0.21419476499197401</v>
      </c>
      <c r="AM915" s="17">
        <v>0.28113858390166202</v>
      </c>
      <c r="AN915" s="17">
        <v>0.20420106421878301</v>
      </c>
      <c r="AO915" s="17"/>
      <c r="AP915" s="17">
        <v>0.2338708555266</v>
      </c>
      <c r="AQ915" s="17">
        <v>0.249404539347447</v>
      </c>
      <c r="AR915" s="17">
        <v>0.25655143503599198</v>
      </c>
      <c r="AS915" s="17">
        <v>0.22544511405162401</v>
      </c>
      <c r="AT915" s="17">
        <v>0.189676788711273</v>
      </c>
      <c r="AU915" s="17"/>
      <c r="AV915" s="17">
        <v>0.21179340375653699</v>
      </c>
      <c r="AW915" s="17">
        <v>0.21562532743590701</v>
      </c>
      <c r="AX915" s="17">
        <v>0.26939542296098801</v>
      </c>
      <c r="AY915" s="17">
        <v>0.25638162863498598</v>
      </c>
      <c r="AZ915" s="17">
        <v>0.24502651867398401</v>
      </c>
    </row>
    <row r="916" spans="2:52">
      <c r="B916" t="s">
        <v>247</v>
      </c>
      <c r="C916" s="17">
        <v>0.35215202908760301</v>
      </c>
      <c r="D916" s="17">
        <v>0.352625148480465</v>
      </c>
      <c r="E916" s="17">
        <v>0.35300111748200502</v>
      </c>
      <c r="F916" s="17"/>
      <c r="G916" s="17">
        <v>0.34450008902378398</v>
      </c>
      <c r="H916" s="17">
        <v>0.365068305098946</v>
      </c>
      <c r="I916" s="17">
        <v>0.35628533778363702</v>
      </c>
      <c r="J916" s="17">
        <v>0.33543213323902399</v>
      </c>
      <c r="K916" s="17">
        <v>0.328468806908981</v>
      </c>
      <c r="L916" s="17">
        <v>0.37281633295058603</v>
      </c>
      <c r="M916" s="17"/>
      <c r="N916" s="17">
        <v>0.38474965249794002</v>
      </c>
      <c r="O916" s="17">
        <v>0.357483787580886</v>
      </c>
      <c r="P916" s="17">
        <v>0.35114814347101497</v>
      </c>
      <c r="Q916" s="17">
        <v>0.31252706485507198</v>
      </c>
      <c r="R916" s="17"/>
      <c r="S916" s="17">
        <v>0.34313001206122901</v>
      </c>
      <c r="T916" s="17">
        <v>0.38169377310089603</v>
      </c>
      <c r="U916" s="17">
        <v>0.38218592278771801</v>
      </c>
      <c r="V916" s="17">
        <v>0.31219442553555798</v>
      </c>
      <c r="W916" s="17">
        <v>0.35358228581471302</v>
      </c>
      <c r="X916" s="17">
        <v>0.32390562350796298</v>
      </c>
      <c r="Y916" s="17">
        <v>0.35602202745359002</v>
      </c>
      <c r="Z916" s="17">
        <v>0.35533202210609799</v>
      </c>
      <c r="AA916" s="17">
        <v>0.35744946764375901</v>
      </c>
      <c r="AB916" s="17">
        <v>0.346124846817989</v>
      </c>
      <c r="AC916" s="17">
        <v>0.37344412531962001</v>
      </c>
      <c r="AD916" s="17">
        <v>0.33603980873710998</v>
      </c>
      <c r="AE916" s="17"/>
      <c r="AF916" s="17">
        <v>0.335900223925443</v>
      </c>
      <c r="AG916" s="17">
        <v>0.39314126207949801</v>
      </c>
      <c r="AH916" s="17">
        <v>0.28304452247710099</v>
      </c>
      <c r="AI916" s="17"/>
      <c r="AJ916" s="17">
        <v>0.35337508367898801</v>
      </c>
      <c r="AK916" s="17">
        <v>0.38439851555968402</v>
      </c>
      <c r="AL916" s="17">
        <v>0.45055121237565698</v>
      </c>
      <c r="AM916" s="17">
        <v>0.24234958443024501</v>
      </c>
      <c r="AN916" s="17">
        <v>0.278085182122638</v>
      </c>
      <c r="AO916" s="17"/>
      <c r="AP916" s="17">
        <v>0.34566624394003598</v>
      </c>
      <c r="AQ916" s="17">
        <v>0.396191677665512</v>
      </c>
      <c r="AR916" s="17">
        <v>0.39564909485584598</v>
      </c>
      <c r="AS916" s="17">
        <v>0.33402630816266399</v>
      </c>
      <c r="AT916" s="17">
        <v>0.273555505489182</v>
      </c>
      <c r="AU916" s="17"/>
      <c r="AV916" s="17">
        <v>0.32453812586785102</v>
      </c>
      <c r="AW916" s="17">
        <v>0.35509121512300201</v>
      </c>
      <c r="AX916" s="17">
        <v>0.381863912833801</v>
      </c>
      <c r="AY916" s="17">
        <v>0.39252398045454701</v>
      </c>
      <c r="AZ916" s="17">
        <v>0.40738511941705502</v>
      </c>
    </row>
    <row r="917" spans="2:52">
      <c r="B917" t="s">
        <v>248</v>
      </c>
      <c r="C917" s="17">
        <v>0.25242121419151597</v>
      </c>
      <c r="D917" s="17">
        <v>0.266492594352435</v>
      </c>
      <c r="E917" s="17">
        <v>0.23981007201639401</v>
      </c>
      <c r="F917" s="17"/>
      <c r="G917" s="17">
        <v>0.18830650263568899</v>
      </c>
      <c r="H917" s="17">
        <v>0.215695971603211</v>
      </c>
      <c r="I917" s="17">
        <v>0.26719455396657799</v>
      </c>
      <c r="J917" s="17">
        <v>0.253830660329258</v>
      </c>
      <c r="K917" s="17">
        <v>0.30216098167035199</v>
      </c>
      <c r="L917" s="17">
        <v>0.27845312855502102</v>
      </c>
      <c r="M917" s="17"/>
      <c r="N917" s="17">
        <v>0.24209106180529499</v>
      </c>
      <c r="O917" s="17">
        <v>0.270776576503856</v>
      </c>
      <c r="P917" s="17">
        <v>0.239076790591495</v>
      </c>
      <c r="Q917" s="17">
        <v>0.257239940268991</v>
      </c>
      <c r="R917" s="17"/>
      <c r="S917" s="17">
        <v>0.213176373604544</v>
      </c>
      <c r="T917" s="17">
        <v>0.26597285600517001</v>
      </c>
      <c r="U917" s="17">
        <v>0.22953516646955299</v>
      </c>
      <c r="V917" s="17">
        <v>0.23603114526782701</v>
      </c>
      <c r="W917" s="17">
        <v>0.28197091597674701</v>
      </c>
      <c r="X917" s="17">
        <v>0.27129921428730103</v>
      </c>
      <c r="Y917" s="17">
        <v>0.268325054882111</v>
      </c>
      <c r="Z917" s="17">
        <v>0.292311587115825</v>
      </c>
      <c r="AA917" s="17">
        <v>0.24971570981952301</v>
      </c>
      <c r="AB917" s="17">
        <v>0.26410841996241602</v>
      </c>
      <c r="AC917" s="17">
        <v>0.26242608697471898</v>
      </c>
      <c r="AD917" s="17">
        <v>0.224037388158358</v>
      </c>
      <c r="AE917" s="17"/>
      <c r="AF917" s="17">
        <v>0.29126290435782198</v>
      </c>
      <c r="AG917" s="17">
        <v>0.24269566494950801</v>
      </c>
      <c r="AH917" s="17">
        <v>0.23387376086107101</v>
      </c>
      <c r="AI917" s="17"/>
      <c r="AJ917" s="17">
        <v>0.300559938917831</v>
      </c>
      <c r="AK917" s="17">
        <v>0.236507469617836</v>
      </c>
      <c r="AL917" s="17">
        <v>0.24856123743162001</v>
      </c>
      <c r="AM917" s="17">
        <v>0.21220895213155999</v>
      </c>
      <c r="AN917" s="17">
        <v>0.22227911262246899</v>
      </c>
      <c r="AO917" s="17"/>
      <c r="AP917" s="17">
        <v>0.30437449587940901</v>
      </c>
      <c r="AQ917" s="17">
        <v>0.23500795438143501</v>
      </c>
      <c r="AR917" s="17">
        <v>0.25008015466428202</v>
      </c>
      <c r="AS917" s="17">
        <v>0.279385012814168</v>
      </c>
      <c r="AT917" s="17">
        <v>0.21697029750382599</v>
      </c>
      <c r="AU917" s="17"/>
      <c r="AV917" s="17">
        <v>0.26577537917168198</v>
      </c>
      <c r="AW917" s="17">
        <v>0.25609909832371602</v>
      </c>
      <c r="AX917" s="17">
        <v>0.230922989317977</v>
      </c>
      <c r="AY917" s="17">
        <v>0.22136730685761499</v>
      </c>
      <c r="AZ917" s="17">
        <v>0.211849205076552</v>
      </c>
    </row>
    <row r="918" spans="2:52">
      <c r="B918" t="s">
        <v>249</v>
      </c>
      <c r="C918" s="17">
        <v>4.0213547274101799E-2</v>
      </c>
      <c r="D918" s="17">
        <v>4.1946869469809502E-2</v>
      </c>
      <c r="E918" s="17">
        <v>3.8330388309854899E-2</v>
      </c>
      <c r="F918" s="17"/>
      <c r="G918" s="17">
        <v>6.9470731292798599E-2</v>
      </c>
      <c r="H918" s="17">
        <v>4.8979527661543398E-2</v>
      </c>
      <c r="I918" s="17">
        <v>3.7869847577944503E-2</v>
      </c>
      <c r="J918" s="17">
        <v>3.1252027740427499E-2</v>
      </c>
      <c r="K918" s="17">
        <v>2.6256237587693101E-2</v>
      </c>
      <c r="L918" s="17">
        <v>3.2162105599754298E-2</v>
      </c>
      <c r="M918" s="17"/>
      <c r="N918" s="17">
        <v>3.7005191828753697E-2</v>
      </c>
      <c r="O918" s="17">
        <v>3.7455257600848897E-2</v>
      </c>
      <c r="P918" s="17">
        <v>4.5133670327998698E-2</v>
      </c>
      <c r="Q918" s="17">
        <v>4.26924692664385E-2</v>
      </c>
      <c r="R918" s="17"/>
      <c r="S918" s="17">
        <v>4.9114246760004199E-2</v>
      </c>
      <c r="T918" s="17">
        <v>2.60251569753806E-2</v>
      </c>
      <c r="U918" s="17">
        <v>4.8920809596935497E-2</v>
      </c>
      <c r="V918" s="17">
        <v>6.5967274860298006E-2</v>
      </c>
      <c r="W918" s="17">
        <v>3.0826205085577801E-2</v>
      </c>
      <c r="X918" s="17">
        <v>3.7047973959601702E-2</v>
      </c>
      <c r="Y918" s="17">
        <v>4.16682548907088E-2</v>
      </c>
      <c r="Z918" s="17">
        <v>1.6973488023883401E-2</v>
      </c>
      <c r="AA918" s="17">
        <v>4.0651639959269202E-2</v>
      </c>
      <c r="AB918" s="17">
        <v>3.05986172974104E-2</v>
      </c>
      <c r="AC918" s="17">
        <v>4.9641537619520698E-2</v>
      </c>
      <c r="AD918" s="17">
        <v>2.9710952703790799E-2</v>
      </c>
      <c r="AE918" s="17"/>
      <c r="AF918" s="17">
        <v>4.0901070923026403E-2</v>
      </c>
      <c r="AG918" s="17">
        <v>3.5027952871719302E-2</v>
      </c>
      <c r="AH918" s="17">
        <v>4.4536893209159802E-2</v>
      </c>
      <c r="AI918" s="17"/>
      <c r="AJ918" s="17">
        <v>4.1952085762698398E-2</v>
      </c>
      <c r="AK918" s="17">
        <v>3.6583300207323102E-2</v>
      </c>
      <c r="AL918" s="17">
        <v>2.2582516043025198E-2</v>
      </c>
      <c r="AM918" s="17">
        <v>4.1298831486506198E-2</v>
      </c>
      <c r="AN918" s="17">
        <v>4.6413258312212297E-2</v>
      </c>
      <c r="AO918" s="17"/>
      <c r="AP918" s="17">
        <v>5.41904909562856E-2</v>
      </c>
      <c r="AQ918" s="17">
        <v>3.8434558535628702E-2</v>
      </c>
      <c r="AR918" s="17">
        <v>2.7758816231281801E-2</v>
      </c>
      <c r="AS918" s="17">
        <v>4.2717953451279503E-2</v>
      </c>
      <c r="AT918" s="17">
        <v>1.8105628877558299E-2</v>
      </c>
      <c r="AU918" s="17"/>
      <c r="AV918" s="17">
        <v>4.2676711378612099E-2</v>
      </c>
      <c r="AW918" s="17">
        <v>4.1625324623236003E-2</v>
      </c>
      <c r="AX918" s="17">
        <v>3.9912811326921302E-2</v>
      </c>
      <c r="AY918" s="17">
        <v>4.6050990747451101E-2</v>
      </c>
      <c r="AZ918" s="17">
        <v>2.2104591542766502E-2</v>
      </c>
    </row>
    <row r="919" spans="2:52">
      <c r="B919" t="s">
        <v>250</v>
      </c>
      <c r="C919" s="17">
        <v>1.9160742875149499E-2</v>
      </c>
      <c r="D919" s="17">
        <v>1.8807846472320099E-2</v>
      </c>
      <c r="E919" s="17">
        <v>1.9625421567229399E-2</v>
      </c>
      <c r="F919" s="17"/>
      <c r="G919" s="17">
        <v>2.42821834999059E-2</v>
      </c>
      <c r="H919" s="17">
        <v>2.5156266948454499E-2</v>
      </c>
      <c r="I919" s="17">
        <v>1.82678798067239E-2</v>
      </c>
      <c r="J919" s="17">
        <v>1.7702344945098598E-2</v>
      </c>
      <c r="K919" s="17">
        <v>1.81520303924214E-2</v>
      </c>
      <c r="L919" s="17">
        <v>1.3451679711414199E-2</v>
      </c>
      <c r="M919" s="17"/>
      <c r="N919" s="17">
        <v>1.5798822113957299E-2</v>
      </c>
      <c r="O919" s="17">
        <v>1.92654650769222E-2</v>
      </c>
      <c r="P919" s="17">
        <v>1.9416460800437799E-2</v>
      </c>
      <c r="Q919" s="17">
        <v>2.2683521074307499E-2</v>
      </c>
      <c r="R919" s="17"/>
      <c r="S919" s="17">
        <v>1.7565558948837299E-2</v>
      </c>
      <c r="T919" s="17">
        <v>6.7985048199224098E-3</v>
      </c>
      <c r="U919" s="17">
        <v>2.3856677485286699E-2</v>
      </c>
      <c r="V919" s="17">
        <v>2.1045199920179301E-2</v>
      </c>
      <c r="W919" s="17">
        <v>3.3893406990891398E-2</v>
      </c>
      <c r="X919" s="17">
        <v>2.1673900261766001E-2</v>
      </c>
      <c r="Y919" s="17">
        <v>2.14478719935184E-2</v>
      </c>
      <c r="Z919" s="17">
        <v>2.5596674048047999E-2</v>
      </c>
      <c r="AA919" s="17">
        <v>1.8539483281514502E-2</v>
      </c>
      <c r="AB919" s="17">
        <v>2.3857476538774802E-2</v>
      </c>
      <c r="AC919" s="17">
        <v>1.5314271393594101E-2</v>
      </c>
      <c r="AD919" s="17">
        <v>0</v>
      </c>
      <c r="AE919" s="17"/>
      <c r="AF919" s="17">
        <v>2.4003395714945999E-2</v>
      </c>
      <c r="AG919" s="17">
        <v>1.39578853590698E-2</v>
      </c>
      <c r="AH919" s="17">
        <v>2.1188675439147101E-2</v>
      </c>
      <c r="AI919" s="17"/>
      <c r="AJ919" s="17">
        <v>1.55207420125916E-2</v>
      </c>
      <c r="AK919" s="17">
        <v>2.0023804581579902E-2</v>
      </c>
      <c r="AL919" s="17">
        <v>1.5712542983081602E-2</v>
      </c>
      <c r="AM919" s="17">
        <v>0</v>
      </c>
      <c r="AN919" s="17">
        <v>2.0697020182670601E-2</v>
      </c>
      <c r="AO919" s="17"/>
      <c r="AP919" s="17">
        <v>1.68233109295929E-2</v>
      </c>
      <c r="AQ919" s="17">
        <v>1.3964788139474001E-2</v>
      </c>
      <c r="AR919" s="17">
        <v>2.3122669048377301E-2</v>
      </c>
      <c r="AS919" s="17">
        <v>2.5128419623446401E-2</v>
      </c>
      <c r="AT919" s="17">
        <v>1.6491273774712E-2</v>
      </c>
      <c r="AU919" s="17"/>
      <c r="AV919" s="17">
        <v>2.2921880568934402E-2</v>
      </c>
      <c r="AW919" s="17">
        <v>1.55809078365629E-2</v>
      </c>
      <c r="AX919" s="17">
        <v>1.2618530964271599E-2</v>
      </c>
      <c r="AY919" s="17">
        <v>1.9111410553110501E-2</v>
      </c>
      <c r="AZ919" s="17">
        <v>4.5281076061112098E-2</v>
      </c>
    </row>
    <row r="920" spans="2:52">
      <c r="B920" t="s">
        <v>107</v>
      </c>
      <c r="C920" s="17">
        <v>0.101714917240723</v>
      </c>
      <c r="D920" s="17">
        <v>8.06380911701573E-2</v>
      </c>
      <c r="E920" s="17">
        <v>0.121473781420668</v>
      </c>
      <c r="F920" s="17"/>
      <c r="G920" s="17">
        <v>9.9363271155394603E-2</v>
      </c>
      <c r="H920" s="17">
        <v>0.12163859862654899</v>
      </c>
      <c r="I920" s="17">
        <v>0.10299603897989799</v>
      </c>
      <c r="J920" s="17">
        <v>0.13061877563462199</v>
      </c>
      <c r="K920" s="17">
        <v>9.3089065566717699E-2</v>
      </c>
      <c r="L920" s="17">
        <v>6.8288716413524297E-2</v>
      </c>
      <c r="M920" s="17"/>
      <c r="N920" s="17">
        <v>6.2996214897244496E-2</v>
      </c>
      <c r="O920" s="17">
        <v>9.0642872148893203E-2</v>
      </c>
      <c r="P920" s="17">
        <v>9.9100625334592601E-2</v>
      </c>
      <c r="Q920" s="17">
        <v>0.15648898470115699</v>
      </c>
      <c r="R920" s="17"/>
      <c r="S920" s="17">
        <v>0.10486678130717</v>
      </c>
      <c r="T920" s="17">
        <v>0.11570242572905</v>
      </c>
      <c r="U920" s="17">
        <v>7.65315242777629E-2</v>
      </c>
      <c r="V920" s="17">
        <v>0.12976748396596699</v>
      </c>
      <c r="W920" s="17">
        <v>9.6155796845494607E-2</v>
      </c>
      <c r="X920" s="17">
        <v>0.10541915065455</v>
      </c>
      <c r="Y920" s="17">
        <v>0.105458289957746</v>
      </c>
      <c r="Z920" s="17">
        <v>8.5119940467338506E-2</v>
      </c>
      <c r="AA920" s="17">
        <v>8.8203578239603106E-2</v>
      </c>
      <c r="AB920" s="17">
        <v>9.3256527079118606E-2</v>
      </c>
      <c r="AC920" s="17">
        <v>9.2609223258777004E-2</v>
      </c>
      <c r="AD920" s="17">
        <v>0.113487483037073</v>
      </c>
      <c r="AE920" s="17"/>
      <c r="AF920" s="17">
        <v>8.9723104423760205E-2</v>
      </c>
      <c r="AG920" s="17">
        <v>6.2591359084525205E-2</v>
      </c>
      <c r="AH920" s="17">
        <v>0.20645627744087899</v>
      </c>
      <c r="AI920" s="17"/>
      <c r="AJ920" s="17">
        <v>5.9180193435543399E-2</v>
      </c>
      <c r="AK920" s="17">
        <v>7.1130472955747995E-2</v>
      </c>
      <c r="AL920" s="17">
        <v>4.8397726174641803E-2</v>
      </c>
      <c r="AM920" s="17">
        <v>0.22300404805002699</v>
      </c>
      <c r="AN920" s="17">
        <v>0.22832436254122701</v>
      </c>
      <c r="AO920" s="17"/>
      <c r="AP920" s="17">
        <v>4.5074602768075699E-2</v>
      </c>
      <c r="AQ920" s="17">
        <v>6.6996481930503296E-2</v>
      </c>
      <c r="AR920" s="17">
        <v>4.6837830164220898E-2</v>
      </c>
      <c r="AS920" s="17">
        <v>9.3297191896818996E-2</v>
      </c>
      <c r="AT920" s="17">
        <v>0.28520050564344801</v>
      </c>
      <c r="AU920" s="17"/>
      <c r="AV920" s="17">
        <v>0.13229449925638401</v>
      </c>
      <c r="AW920" s="17">
        <v>0.11597812665757599</v>
      </c>
      <c r="AX920" s="17">
        <v>6.5286332596041996E-2</v>
      </c>
      <c r="AY920" s="17">
        <v>6.4564682752290201E-2</v>
      </c>
      <c r="AZ920" s="17">
        <v>6.8353489228530906E-2</v>
      </c>
    </row>
    <row r="921" spans="2:52">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2:52">
      <c r="B922" s="6" t="s">
        <v>256</v>
      </c>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2:52">
      <c r="B923" s="24" t="s">
        <v>15</v>
      </c>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2:52">
      <c r="B924" t="s">
        <v>246</v>
      </c>
      <c r="C924" s="17">
        <v>0.193862893118494</v>
      </c>
      <c r="D924" s="17">
        <v>0.21315096667043301</v>
      </c>
      <c r="E924" s="17">
        <v>0.174514613448498</v>
      </c>
      <c r="F924" s="17"/>
      <c r="G924" s="17">
        <v>0.21190348222842501</v>
      </c>
      <c r="H924" s="17">
        <v>0.18898178992348699</v>
      </c>
      <c r="I924" s="17">
        <v>0.18182590339624299</v>
      </c>
      <c r="J924" s="17">
        <v>0.172900080838127</v>
      </c>
      <c r="K924" s="17">
        <v>0.187743813016258</v>
      </c>
      <c r="L924" s="17">
        <v>0.21679333007962701</v>
      </c>
      <c r="M924" s="17"/>
      <c r="N924" s="17">
        <v>0.21700588901807299</v>
      </c>
      <c r="O924" s="17">
        <v>0.18986467184634301</v>
      </c>
      <c r="P924" s="17">
        <v>0.17727060340904399</v>
      </c>
      <c r="Q924" s="17">
        <v>0.188001466449779</v>
      </c>
      <c r="R924" s="17"/>
      <c r="S924" s="17">
        <v>0.233473704628502</v>
      </c>
      <c r="T924" s="17">
        <v>0.19120720875182901</v>
      </c>
      <c r="U924" s="17">
        <v>0.195109046401546</v>
      </c>
      <c r="V924" s="17">
        <v>0.179082245025172</v>
      </c>
      <c r="W924" s="17">
        <v>0.178999792425378</v>
      </c>
      <c r="X924" s="17">
        <v>0.17791041533381699</v>
      </c>
      <c r="Y924" s="17">
        <v>0.201627000849494</v>
      </c>
      <c r="Z924" s="17">
        <v>0.152561853847202</v>
      </c>
      <c r="AA924" s="17">
        <v>0.19009246634511601</v>
      </c>
      <c r="AB924" s="17">
        <v>0.20838186090268199</v>
      </c>
      <c r="AC924" s="17">
        <v>0.16963707389781399</v>
      </c>
      <c r="AD924" s="17">
        <v>0.18909605196984899</v>
      </c>
      <c r="AE924" s="17"/>
      <c r="AF924" s="17">
        <v>0.17868902456128399</v>
      </c>
      <c r="AG924" s="17">
        <v>0.220915233122884</v>
      </c>
      <c r="AH924" s="17">
        <v>0.16679577165758999</v>
      </c>
      <c r="AI924" s="17"/>
      <c r="AJ924" s="17">
        <v>0.195421799150238</v>
      </c>
      <c r="AK924" s="17">
        <v>0.205132796251695</v>
      </c>
      <c r="AL924" s="17">
        <v>0.199647089713404</v>
      </c>
      <c r="AM924" s="17">
        <v>0.156828344533189</v>
      </c>
      <c r="AN924" s="17">
        <v>0.15383554920396</v>
      </c>
      <c r="AO924" s="17"/>
      <c r="AP924" s="17">
        <v>0.20249769953087701</v>
      </c>
      <c r="AQ924" s="17">
        <v>0.20933273927416099</v>
      </c>
      <c r="AR924" s="17">
        <v>0.19680898624072099</v>
      </c>
      <c r="AS924" s="17">
        <v>0.19972615355148099</v>
      </c>
      <c r="AT924" s="17">
        <v>0.11837345018725801</v>
      </c>
      <c r="AU924" s="17"/>
      <c r="AV924" s="17">
        <v>0.17120115523839499</v>
      </c>
      <c r="AW924" s="17">
        <v>0.157455680600838</v>
      </c>
      <c r="AX924" s="17">
        <v>0.219188636187792</v>
      </c>
      <c r="AY924" s="17">
        <v>0.245829497815887</v>
      </c>
      <c r="AZ924" s="17">
        <v>0.29324436780431601</v>
      </c>
    </row>
    <row r="925" spans="2:52">
      <c r="B925" t="s">
        <v>247</v>
      </c>
      <c r="C925" s="17">
        <v>0.32535867552418601</v>
      </c>
      <c r="D925" s="17">
        <v>0.32438325517451899</v>
      </c>
      <c r="E925" s="17">
        <v>0.32691363183670202</v>
      </c>
      <c r="F925" s="17"/>
      <c r="G925" s="17">
        <v>0.31279000842939397</v>
      </c>
      <c r="H925" s="17">
        <v>0.33506199008851101</v>
      </c>
      <c r="I925" s="17">
        <v>0.32770901888167597</v>
      </c>
      <c r="J925" s="17">
        <v>0.29540395992827501</v>
      </c>
      <c r="K925" s="17">
        <v>0.31715451007351902</v>
      </c>
      <c r="L925" s="17">
        <v>0.35372653799599402</v>
      </c>
      <c r="M925" s="17"/>
      <c r="N925" s="17">
        <v>0.36278006194287299</v>
      </c>
      <c r="O925" s="17">
        <v>0.34214039473526697</v>
      </c>
      <c r="P925" s="17">
        <v>0.327981887272908</v>
      </c>
      <c r="Q925" s="17">
        <v>0.26496958909349</v>
      </c>
      <c r="R925" s="17"/>
      <c r="S925" s="17">
        <v>0.33831635728034098</v>
      </c>
      <c r="T925" s="17">
        <v>0.31335730317676702</v>
      </c>
      <c r="U925" s="17">
        <v>0.34705552762812703</v>
      </c>
      <c r="V925" s="17">
        <v>0.346510268769325</v>
      </c>
      <c r="W925" s="17">
        <v>0.33210174898286199</v>
      </c>
      <c r="X925" s="17">
        <v>0.29045558713178399</v>
      </c>
      <c r="Y925" s="17">
        <v>0.31830934184760601</v>
      </c>
      <c r="Z925" s="17">
        <v>0.36451486778716202</v>
      </c>
      <c r="AA925" s="17">
        <v>0.30633884946741302</v>
      </c>
      <c r="AB925" s="17">
        <v>0.30387350505740701</v>
      </c>
      <c r="AC925" s="17">
        <v>0.35667753362488702</v>
      </c>
      <c r="AD925" s="17">
        <v>0.33314452555936402</v>
      </c>
      <c r="AE925" s="17"/>
      <c r="AF925" s="17">
        <v>0.31257606868105098</v>
      </c>
      <c r="AG925" s="17">
        <v>0.36891937956353699</v>
      </c>
      <c r="AH925" s="17">
        <v>0.25179254888144298</v>
      </c>
      <c r="AI925" s="17"/>
      <c r="AJ925" s="17">
        <v>0.33968532277581398</v>
      </c>
      <c r="AK925" s="17">
        <v>0.36404179132694298</v>
      </c>
      <c r="AL925" s="17">
        <v>0.372542058317748</v>
      </c>
      <c r="AM925" s="17">
        <v>0.20736219180263599</v>
      </c>
      <c r="AN925" s="17">
        <v>0.23993578120299799</v>
      </c>
      <c r="AO925" s="17"/>
      <c r="AP925" s="17">
        <v>0.36133043374746698</v>
      </c>
      <c r="AQ925" s="17">
        <v>0.364306276143119</v>
      </c>
      <c r="AR925" s="17">
        <v>0.33799728474164698</v>
      </c>
      <c r="AS925" s="17">
        <v>0.27913885268983601</v>
      </c>
      <c r="AT925" s="17">
        <v>0.268369377437639</v>
      </c>
      <c r="AU925" s="17"/>
      <c r="AV925" s="17">
        <v>0.27732568870850199</v>
      </c>
      <c r="AW925" s="17">
        <v>0.31405801126907501</v>
      </c>
      <c r="AX925" s="17">
        <v>0.366983297167707</v>
      </c>
      <c r="AY925" s="17">
        <v>0.36308038821251298</v>
      </c>
      <c r="AZ925" s="17">
        <v>0.348022516311774</v>
      </c>
    </row>
    <row r="926" spans="2:52">
      <c r="B926" t="s">
        <v>248</v>
      </c>
      <c r="C926" s="17">
        <v>0.27788457030856401</v>
      </c>
      <c r="D926" s="17">
        <v>0.288387112680696</v>
      </c>
      <c r="E926" s="17">
        <v>0.26776515192043998</v>
      </c>
      <c r="F926" s="17"/>
      <c r="G926" s="17">
        <v>0.22355794545534599</v>
      </c>
      <c r="H926" s="17">
        <v>0.248936376327414</v>
      </c>
      <c r="I926" s="17">
        <v>0.291662904380387</v>
      </c>
      <c r="J926" s="17">
        <v>0.29439180923401598</v>
      </c>
      <c r="K926" s="17">
        <v>0.31301506384441102</v>
      </c>
      <c r="L926" s="17">
        <v>0.28941512452899698</v>
      </c>
      <c r="M926" s="17"/>
      <c r="N926" s="17">
        <v>0.27629228650094401</v>
      </c>
      <c r="O926" s="17">
        <v>0.28793107807174401</v>
      </c>
      <c r="P926" s="17">
        <v>0.28228905888004302</v>
      </c>
      <c r="Q926" s="17">
        <v>0.26376356847821703</v>
      </c>
      <c r="R926" s="17"/>
      <c r="S926" s="17">
        <v>0.23817557316169999</v>
      </c>
      <c r="T926" s="17">
        <v>0.29530308683655199</v>
      </c>
      <c r="U926" s="17">
        <v>0.29546809378789801</v>
      </c>
      <c r="V926" s="17">
        <v>0.25465971078436</v>
      </c>
      <c r="W926" s="17">
        <v>0.28210508760118103</v>
      </c>
      <c r="X926" s="17">
        <v>0.304168077372377</v>
      </c>
      <c r="Y926" s="17">
        <v>0.306175720755751</v>
      </c>
      <c r="Z926" s="17">
        <v>0.28087515954860298</v>
      </c>
      <c r="AA926" s="17">
        <v>0.29119058236520901</v>
      </c>
      <c r="AB926" s="17">
        <v>0.26575626663228702</v>
      </c>
      <c r="AC926" s="17">
        <v>0.279647651939122</v>
      </c>
      <c r="AD926" s="17">
        <v>0.22701809515742399</v>
      </c>
      <c r="AE926" s="17"/>
      <c r="AF926" s="17">
        <v>0.31918968569390199</v>
      </c>
      <c r="AG926" s="17">
        <v>0.25820643930662901</v>
      </c>
      <c r="AH926" s="17">
        <v>0.27572929903619497</v>
      </c>
      <c r="AI926" s="17"/>
      <c r="AJ926" s="17">
        <v>0.32254369104547898</v>
      </c>
      <c r="AK926" s="17">
        <v>0.26606039808847898</v>
      </c>
      <c r="AL926" s="17">
        <v>0.26397090651347599</v>
      </c>
      <c r="AM926" s="17">
        <v>0.307860231767773</v>
      </c>
      <c r="AN926" s="17">
        <v>0.25549509789136898</v>
      </c>
      <c r="AO926" s="17"/>
      <c r="AP926" s="17">
        <v>0.30995269001277098</v>
      </c>
      <c r="AQ926" s="17">
        <v>0.27233339513791099</v>
      </c>
      <c r="AR926" s="17">
        <v>0.28819788027500998</v>
      </c>
      <c r="AS926" s="17">
        <v>0.31829087333890999</v>
      </c>
      <c r="AT926" s="17">
        <v>0.24428261914497101</v>
      </c>
      <c r="AU926" s="17"/>
      <c r="AV926" s="17">
        <v>0.30186216164566099</v>
      </c>
      <c r="AW926" s="17">
        <v>0.29771554277273599</v>
      </c>
      <c r="AX926" s="17">
        <v>0.25843948527178501</v>
      </c>
      <c r="AY926" s="17">
        <v>0.247397015869012</v>
      </c>
      <c r="AZ926" s="17">
        <v>0.238810410936554</v>
      </c>
    </row>
    <row r="927" spans="2:52">
      <c r="B927" t="s">
        <v>249</v>
      </c>
      <c r="C927" s="17">
        <v>5.96522538620433E-2</v>
      </c>
      <c r="D927" s="17">
        <v>6.4820509823908995E-2</v>
      </c>
      <c r="E927" s="17">
        <v>5.4985792430567698E-2</v>
      </c>
      <c r="F927" s="17"/>
      <c r="G927" s="17">
        <v>9.62083023047971E-2</v>
      </c>
      <c r="H927" s="17">
        <v>6.6664229180585996E-2</v>
      </c>
      <c r="I927" s="17">
        <v>4.9311978921977702E-2</v>
      </c>
      <c r="J927" s="17">
        <v>5.5773466445328497E-2</v>
      </c>
      <c r="K927" s="17">
        <v>4.3806454351705999E-2</v>
      </c>
      <c r="L927" s="17">
        <v>5.1833015854641E-2</v>
      </c>
      <c r="M927" s="17"/>
      <c r="N927" s="17">
        <v>4.5066893271400801E-2</v>
      </c>
      <c r="O927" s="17">
        <v>6.05884653002801E-2</v>
      </c>
      <c r="P927" s="17">
        <v>7.1258902372257196E-2</v>
      </c>
      <c r="Q927" s="17">
        <v>6.4924754222988407E-2</v>
      </c>
      <c r="R927" s="17"/>
      <c r="S927" s="17">
        <v>5.9203149012664803E-2</v>
      </c>
      <c r="T927" s="17">
        <v>5.89716196267841E-2</v>
      </c>
      <c r="U927" s="17">
        <v>4.5099675565235899E-2</v>
      </c>
      <c r="V927" s="17">
        <v>6.6798223550021005E-2</v>
      </c>
      <c r="W927" s="17">
        <v>6.8447424775701399E-2</v>
      </c>
      <c r="X927" s="17">
        <v>6.68893567235498E-2</v>
      </c>
      <c r="Y927" s="17">
        <v>3.6589847376292103E-2</v>
      </c>
      <c r="Z927" s="17">
        <v>5.5957076111184598E-2</v>
      </c>
      <c r="AA927" s="17">
        <v>6.8085143841700599E-2</v>
      </c>
      <c r="AB927" s="17">
        <v>5.4604901670336402E-2</v>
      </c>
      <c r="AC927" s="17">
        <v>5.4230396157129102E-2</v>
      </c>
      <c r="AD927" s="17">
        <v>9.9516234862842695E-2</v>
      </c>
      <c r="AE927" s="17"/>
      <c r="AF927" s="17">
        <v>6.3504892841452304E-2</v>
      </c>
      <c r="AG927" s="17">
        <v>4.9138091537304002E-2</v>
      </c>
      <c r="AH927" s="17">
        <v>6.2527720494689298E-2</v>
      </c>
      <c r="AI927" s="17"/>
      <c r="AJ927" s="17">
        <v>5.6891264355160398E-2</v>
      </c>
      <c r="AK927" s="17">
        <v>5.2416341095889302E-2</v>
      </c>
      <c r="AL927" s="17">
        <v>5.3205947997035999E-2</v>
      </c>
      <c r="AM927" s="17">
        <v>0.12887880620418701</v>
      </c>
      <c r="AN927" s="17">
        <v>6.9514015099100795E-2</v>
      </c>
      <c r="AO927" s="17"/>
      <c r="AP927" s="17">
        <v>6.6960734498482999E-2</v>
      </c>
      <c r="AQ927" s="17">
        <v>5.0144089183871698E-2</v>
      </c>
      <c r="AR927" s="17">
        <v>5.1219438449522002E-2</v>
      </c>
      <c r="AS927" s="17">
        <v>8.0355380626975101E-2</v>
      </c>
      <c r="AT927" s="17">
        <v>4.1622840826420003E-2</v>
      </c>
      <c r="AU927" s="17"/>
      <c r="AV927" s="17">
        <v>7.0348466879774793E-2</v>
      </c>
      <c r="AW927" s="17">
        <v>7.2033754559927304E-2</v>
      </c>
      <c r="AX927" s="17">
        <v>5.6580708273062601E-2</v>
      </c>
      <c r="AY927" s="17">
        <v>2.6616322989589099E-2</v>
      </c>
      <c r="AZ927" s="17">
        <v>1.09395848065965E-2</v>
      </c>
    </row>
    <row r="928" spans="2:52">
      <c r="B928" t="s">
        <v>250</v>
      </c>
      <c r="C928" s="17">
        <v>2.7532111824137499E-2</v>
      </c>
      <c r="D928" s="17">
        <v>2.8648850410107101E-2</v>
      </c>
      <c r="E928" s="17">
        <v>2.6615841345542499E-2</v>
      </c>
      <c r="F928" s="17"/>
      <c r="G928" s="17">
        <v>3.8012859003808401E-2</v>
      </c>
      <c r="H928" s="17">
        <v>3.1013760410739999E-2</v>
      </c>
      <c r="I928" s="17">
        <v>3.6574238124936598E-2</v>
      </c>
      <c r="J928" s="17">
        <v>2.3939985450172199E-2</v>
      </c>
      <c r="K928" s="17">
        <v>1.8728411689219099E-2</v>
      </c>
      <c r="L928" s="17">
        <v>1.9180693873859001E-2</v>
      </c>
      <c r="M928" s="17"/>
      <c r="N928" s="17">
        <v>2.0436564078903E-2</v>
      </c>
      <c r="O928" s="17">
        <v>2.2406401642197701E-2</v>
      </c>
      <c r="P928" s="17">
        <v>3.6512143065655797E-2</v>
      </c>
      <c r="Q928" s="17">
        <v>3.2952319152812402E-2</v>
      </c>
      <c r="R928" s="17"/>
      <c r="S928" s="17">
        <v>2.54445592521419E-2</v>
      </c>
      <c r="T928" s="17">
        <v>2.6653923139666202E-2</v>
      </c>
      <c r="U928" s="17">
        <v>1.63908959956665E-2</v>
      </c>
      <c r="V928" s="17">
        <v>1.9742678630467501E-2</v>
      </c>
      <c r="W928" s="17">
        <v>3.6901040713259399E-2</v>
      </c>
      <c r="X928" s="17">
        <v>3.4848027406806599E-2</v>
      </c>
      <c r="Y928" s="17">
        <v>2.4559805403856199E-2</v>
      </c>
      <c r="Z928" s="17">
        <v>2.17772880246709E-2</v>
      </c>
      <c r="AA928" s="17">
        <v>3.1391132878683697E-2</v>
      </c>
      <c r="AB928" s="17">
        <v>2.9873695275147501E-2</v>
      </c>
      <c r="AC928" s="17">
        <v>4.25350207158494E-2</v>
      </c>
      <c r="AD928" s="17">
        <v>1.9768586060489399E-2</v>
      </c>
      <c r="AE928" s="17"/>
      <c r="AF928" s="17">
        <v>2.83079806120662E-2</v>
      </c>
      <c r="AG928" s="17">
        <v>2.1348849106470402E-2</v>
      </c>
      <c r="AH928" s="17">
        <v>3.6333005975684299E-2</v>
      </c>
      <c r="AI928" s="17"/>
      <c r="AJ928" s="17">
        <v>1.9253030133764899E-2</v>
      </c>
      <c r="AK928" s="17">
        <v>2.29478423388314E-2</v>
      </c>
      <c r="AL928" s="17">
        <v>2.0330005917440799E-2</v>
      </c>
      <c r="AM928" s="17">
        <v>7.4474088803183694E-2</v>
      </c>
      <c r="AN928" s="17">
        <v>4.0608785749856199E-2</v>
      </c>
      <c r="AO928" s="17"/>
      <c r="AP928" s="17">
        <v>1.3653257421717699E-2</v>
      </c>
      <c r="AQ928" s="17">
        <v>2.3556854030311301E-2</v>
      </c>
      <c r="AR928" s="17">
        <v>2.4710776758914501E-2</v>
      </c>
      <c r="AS928" s="17">
        <v>3.8037725320823501E-2</v>
      </c>
      <c r="AT928" s="17">
        <v>2.3481976509794798E-2</v>
      </c>
      <c r="AU928" s="17"/>
      <c r="AV928" s="17">
        <v>2.7982484390823101E-2</v>
      </c>
      <c r="AW928" s="17">
        <v>2.7237534915862002E-2</v>
      </c>
      <c r="AX928" s="17">
        <v>2.4422114848356501E-2</v>
      </c>
      <c r="AY928" s="17">
        <v>3.2340481378588998E-2</v>
      </c>
      <c r="AZ928" s="17">
        <v>3.31891529572143E-2</v>
      </c>
    </row>
    <row r="929" spans="2:52">
      <c r="B929" t="s">
        <v>107</v>
      </c>
      <c r="C929" s="17">
        <v>0.11570949536257499</v>
      </c>
      <c r="D929" s="17">
        <v>8.0609305240336798E-2</v>
      </c>
      <c r="E929" s="17">
        <v>0.14920496901825001</v>
      </c>
      <c r="F929" s="17"/>
      <c r="G929" s="17">
        <v>0.117527402578229</v>
      </c>
      <c r="H929" s="17">
        <v>0.12934185406926099</v>
      </c>
      <c r="I929" s="17">
        <v>0.11291595629478</v>
      </c>
      <c r="J929" s="17">
        <v>0.157590698104081</v>
      </c>
      <c r="K929" s="17">
        <v>0.119551747024887</v>
      </c>
      <c r="L929" s="17">
        <v>6.9051297666882006E-2</v>
      </c>
      <c r="M929" s="17"/>
      <c r="N929" s="17">
        <v>7.8418305187806098E-2</v>
      </c>
      <c r="O929" s="17">
        <v>9.7068988404168402E-2</v>
      </c>
      <c r="P929" s="17">
        <v>0.10468740500009099</v>
      </c>
      <c r="Q929" s="17">
        <v>0.185388302602713</v>
      </c>
      <c r="R929" s="17"/>
      <c r="S929" s="17">
        <v>0.10538665666465</v>
      </c>
      <c r="T929" s="17">
        <v>0.114506858468401</v>
      </c>
      <c r="U929" s="17">
        <v>0.10087676062152599</v>
      </c>
      <c r="V929" s="17">
        <v>0.133206873240654</v>
      </c>
      <c r="W929" s="17">
        <v>0.101444905501619</v>
      </c>
      <c r="X929" s="17">
        <v>0.12572853603166601</v>
      </c>
      <c r="Y929" s="17">
        <v>0.112738283767001</v>
      </c>
      <c r="Z929" s="17">
        <v>0.124313754681178</v>
      </c>
      <c r="AA929" s="17">
        <v>0.112901825101878</v>
      </c>
      <c r="AB929" s="17">
        <v>0.137509770462141</v>
      </c>
      <c r="AC929" s="17">
        <v>9.7272323665199098E-2</v>
      </c>
      <c r="AD929" s="17">
        <v>0.13145650639003101</v>
      </c>
      <c r="AE929" s="17"/>
      <c r="AF929" s="17">
        <v>9.7732347610245393E-2</v>
      </c>
      <c r="AG929" s="17">
        <v>8.1472007363176197E-2</v>
      </c>
      <c r="AH929" s="17">
        <v>0.206821653954398</v>
      </c>
      <c r="AI929" s="17"/>
      <c r="AJ929" s="17">
        <v>6.6204892539543606E-2</v>
      </c>
      <c r="AK929" s="17">
        <v>8.9400830898162906E-2</v>
      </c>
      <c r="AL929" s="17">
        <v>9.0303991540894496E-2</v>
      </c>
      <c r="AM929" s="17">
        <v>0.124596336889031</v>
      </c>
      <c r="AN929" s="17">
        <v>0.24061077085271601</v>
      </c>
      <c r="AO929" s="17"/>
      <c r="AP929" s="17">
        <v>4.5605184788683702E-2</v>
      </c>
      <c r="AQ929" s="17">
        <v>8.0326646230625201E-2</v>
      </c>
      <c r="AR929" s="17">
        <v>0.101065633534186</v>
      </c>
      <c r="AS929" s="17">
        <v>8.4451014471974603E-2</v>
      </c>
      <c r="AT929" s="17">
        <v>0.30386973589391703</v>
      </c>
      <c r="AU929" s="17"/>
      <c r="AV929" s="17">
        <v>0.15128004313684301</v>
      </c>
      <c r="AW929" s="17">
        <v>0.13149947588156199</v>
      </c>
      <c r="AX929" s="17">
        <v>7.4385758251296299E-2</v>
      </c>
      <c r="AY929" s="17">
        <v>8.4736293734411203E-2</v>
      </c>
      <c r="AZ929" s="17">
        <v>7.5793967183545599E-2</v>
      </c>
    </row>
    <row r="930" spans="2:52">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2:52">
      <c r="B931" s="6" t="s">
        <v>257</v>
      </c>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2:52">
      <c r="B932" s="24" t="s">
        <v>15</v>
      </c>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2:52">
      <c r="B933" t="s">
        <v>246</v>
      </c>
      <c r="C933" s="17">
        <v>0.45709559815797302</v>
      </c>
      <c r="D933" s="17">
        <v>0.433489448698677</v>
      </c>
      <c r="E933" s="17">
        <v>0.47950795660393097</v>
      </c>
      <c r="F933" s="17"/>
      <c r="G933" s="17">
        <v>0.39493974149234001</v>
      </c>
      <c r="H933" s="17">
        <v>0.39066655245672</v>
      </c>
      <c r="I933" s="17">
        <v>0.386962108231164</v>
      </c>
      <c r="J933" s="17">
        <v>0.442704734760208</v>
      </c>
      <c r="K933" s="17">
        <v>0.53294605384874605</v>
      </c>
      <c r="L933" s="17">
        <v>0.57055832203393098</v>
      </c>
      <c r="M933" s="17"/>
      <c r="N933" s="17">
        <v>0.45483112261474201</v>
      </c>
      <c r="O933" s="17">
        <v>0.45104573978190898</v>
      </c>
      <c r="P933" s="17">
        <v>0.46031738168521102</v>
      </c>
      <c r="Q933" s="17">
        <v>0.458656599325097</v>
      </c>
      <c r="R933" s="17"/>
      <c r="S933" s="17">
        <v>0.42870173318841598</v>
      </c>
      <c r="T933" s="17">
        <v>0.45151066917161498</v>
      </c>
      <c r="U933" s="17">
        <v>0.489319374771647</v>
      </c>
      <c r="V933" s="17">
        <v>0.42269849523256298</v>
      </c>
      <c r="W933" s="17">
        <v>0.44337899417414101</v>
      </c>
      <c r="X933" s="17">
        <v>0.39905872523603197</v>
      </c>
      <c r="Y933" s="17">
        <v>0.460120795021141</v>
      </c>
      <c r="Z933" s="17">
        <v>0.44508158865501102</v>
      </c>
      <c r="AA933" s="17">
        <v>0.497171265188869</v>
      </c>
      <c r="AB933" s="17">
        <v>0.466159842011445</v>
      </c>
      <c r="AC933" s="17">
        <v>0.517037600575881</v>
      </c>
      <c r="AD933" s="17">
        <v>0.57109254125359299</v>
      </c>
      <c r="AE933" s="17"/>
      <c r="AF933" s="17">
        <v>0.468145526839714</v>
      </c>
      <c r="AG933" s="17">
        <v>0.48402242949693097</v>
      </c>
      <c r="AH933" s="17">
        <v>0.38884577608582799</v>
      </c>
      <c r="AI933" s="17"/>
      <c r="AJ933" s="17">
        <v>0.48307506121113097</v>
      </c>
      <c r="AK933" s="17">
        <v>0.45192531482440002</v>
      </c>
      <c r="AL933" s="17">
        <v>0.48376283584388802</v>
      </c>
      <c r="AM933" s="17">
        <v>0.37318772754267998</v>
      </c>
      <c r="AN933" s="17">
        <v>0.40068910583856499</v>
      </c>
      <c r="AO933" s="17"/>
      <c r="AP933" s="17">
        <v>0.43851969529860202</v>
      </c>
      <c r="AQ933" s="17">
        <v>0.47368379996738902</v>
      </c>
      <c r="AR933" s="17">
        <v>0.48179848598226899</v>
      </c>
      <c r="AS933" s="17">
        <v>0.46623074931897701</v>
      </c>
      <c r="AT933" s="17">
        <v>0.43118945838663097</v>
      </c>
      <c r="AU933" s="17"/>
      <c r="AV933" s="17">
        <v>0.47996854801920702</v>
      </c>
      <c r="AW933" s="17">
        <v>0.45373619244638203</v>
      </c>
      <c r="AX933" s="17">
        <v>0.44700679617417299</v>
      </c>
      <c r="AY933" s="17">
        <v>0.40565502254730201</v>
      </c>
      <c r="AZ933" s="17">
        <v>0.478682714009599</v>
      </c>
    </row>
    <row r="934" spans="2:52">
      <c r="B934" t="s">
        <v>247</v>
      </c>
      <c r="C934" s="17">
        <v>0.27853369961832802</v>
      </c>
      <c r="D934" s="17">
        <v>0.29668870695181099</v>
      </c>
      <c r="E934" s="17">
        <v>0.261702645477212</v>
      </c>
      <c r="F934" s="17"/>
      <c r="G934" s="17">
        <v>0.28079866825409699</v>
      </c>
      <c r="H934" s="17">
        <v>0.27814445866684001</v>
      </c>
      <c r="I934" s="17">
        <v>0.296263964557824</v>
      </c>
      <c r="J934" s="17">
        <v>0.29616086347480902</v>
      </c>
      <c r="K934" s="17">
        <v>0.26665764631338101</v>
      </c>
      <c r="L934" s="17">
        <v>0.25655068235546102</v>
      </c>
      <c r="M934" s="17"/>
      <c r="N934" s="17">
        <v>0.307599845189654</v>
      </c>
      <c r="O934" s="17">
        <v>0.30277699626479798</v>
      </c>
      <c r="P934" s="17">
        <v>0.25701226326328003</v>
      </c>
      <c r="Q934" s="17">
        <v>0.24412129906320601</v>
      </c>
      <c r="R934" s="17"/>
      <c r="S934" s="17">
        <v>0.27922424404989099</v>
      </c>
      <c r="T934" s="17">
        <v>0.28530148190367699</v>
      </c>
      <c r="U934" s="17">
        <v>0.30791198026340899</v>
      </c>
      <c r="V934" s="17">
        <v>0.27220674726629501</v>
      </c>
      <c r="W934" s="17">
        <v>0.29437507710865002</v>
      </c>
      <c r="X934" s="17">
        <v>0.27124123165380998</v>
      </c>
      <c r="Y934" s="17">
        <v>0.26639834072645102</v>
      </c>
      <c r="Z934" s="17">
        <v>0.34235445827180699</v>
      </c>
      <c r="AA934" s="17">
        <v>0.27388453621483599</v>
      </c>
      <c r="AB934" s="17">
        <v>0.28091910742993098</v>
      </c>
      <c r="AC934" s="17">
        <v>0.22704053287519599</v>
      </c>
      <c r="AD934" s="17">
        <v>0.214516812900512</v>
      </c>
      <c r="AE934" s="17"/>
      <c r="AF934" s="17">
        <v>0.271929208736709</v>
      </c>
      <c r="AG934" s="17">
        <v>0.281325759031541</v>
      </c>
      <c r="AH934" s="17">
        <v>0.29214773690699702</v>
      </c>
      <c r="AI934" s="17"/>
      <c r="AJ934" s="17">
        <v>0.28475392194346999</v>
      </c>
      <c r="AK934" s="17">
        <v>0.29378355075446999</v>
      </c>
      <c r="AL934" s="17">
        <v>0.27998399779301703</v>
      </c>
      <c r="AM934" s="17">
        <v>0.27621058349125099</v>
      </c>
      <c r="AN934" s="17">
        <v>0.27584924551180701</v>
      </c>
      <c r="AO934" s="17"/>
      <c r="AP934" s="17">
        <v>0.31235290929327097</v>
      </c>
      <c r="AQ934" s="17">
        <v>0.30786577026874801</v>
      </c>
      <c r="AR934" s="17">
        <v>0.27279448733318101</v>
      </c>
      <c r="AS934" s="17">
        <v>0.26470549660394799</v>
      </c>
      <c r="AT934" s="17">
        <v>0.24073829790242299</v>
      </c>
      <c r="AU934" s="17"/>
      <c r="AV934" s="17">
        <v>0.25153721077359398</v>
      </c>
      <c r="AW934" s="17">
        <v>0.26403977783481603</v>
      </c>
      <c r="AX934" s="17">
        <v>0.30725025221105301</v>
      </c>
      <c r="AY934" s="17">
        <v>0.32585078659988398</v>
      </c>
      <c r="AZ934" s="17">
        <v>0.28819289281337501</v>
      </c>
    </row>
    <row r="935" spans="2:52">
      <c r="B935" t="s">
        <v>248</v>
      </c>
      <c r="C935" s="17">
        <v>0.14508433810511401</v>
      </c>
      <c r="D935" s="17">
        <v>0.15905181898120899</v>
      </c>
      <c r="E935" s="17">
        <v>0.13194006554908599</v>
      </c>
      <c r="F935" s="17"/>
      <c r="G935" s="17">
        <v>0.16484423306960999</v>
      </c>
      <c r="H935" s="17">
        <v>0.15524504624990201</v>
      </c>
      <c r="I935" s="17">
        <v>0.185310722107107</v>
      </c>
      <c r="J935" s="17">
        <v>0.13467099241295899</v>
      </c>
      <c r="K935" s="17">
        <v>0.112545527236929</v>
      </c>
      <c r="L935" s="17">
        <v>0.121175916573913</v>
      </c>
      <c r="M935" s="17"/>
      <c r="N935" s="17">
        <v>0.159113185406807</v>
      </c>
      <c r="O935" s="17">
        <v>0.135722314770678</v>
      </c>
      <c r="P935" s="17">
        <v>0.15646662403089201</v>
      </c>
      <c r="Q935" s="17">
        <v>0.130374637979426</v>
      </c>
      <c r="R935" s="17"/>
      <c r="S935" s="17">
        <v>0.15652513993823</v>
      </c>
      <c r="T935" s="17">
        <v>0.14684219086673</v>
      </c>
      <c r="U935" s="17">
        <v>0.118468225773397</v>
      </c>
      <c r="V935" s="17">
        <v>0.147215553643224</v>
      </c>
      <c r="W935" s="17">
        <v>0.15639813349485801</v>
      </c>
      <c r="X935" s="17">
        <v>0.18027038447635099</v>
      </c>
      <c r="Y935" s="17">
        <v>0.16241863504267401</v>
      </c>
      <c r="Z935" s="17">
        <v>0.12051862731495901</v>
      </c>
      <c r="AA935" s="17">
        <v>0.12629077949178499</v>
      </c>
      <c r="AB935" s="17">
        <v>0.130228005010988</v>
      </c>
      <c r="AC935" s="17">
        <v>0.15877759162722799</v>
      </c>
      <c r="AD935" s="17">
        <v>9.3885509530767006E-2</v>
      </c>
      <c r="AE935" s="17"/>
      <c r="AF935" s="17">
        <v>0.15442094008832399</v>
      </c>
      <c r="AG935" s="17">
        <v>0.147005860759094</v>
      </c>
      <c r="AH935" s="17">
        <v>0.12615503928070201</v>
      </c>
      <c r="AI935" s="17"/>
      <c r="AJ935" s="17">
        <v>0.161727668635407</v>
      </c>
      <c r="AK935" s="17">
        <v>0.14571648133443299</v>
      </c>
      <c r="AL935" s="17">
        <v>0.160911829039254</v>
      </c>
      <c r="AM935" s="17">
        <v>0.20710322969353701</v>
      </c>
      <c r="AN935" s="17">
        <v>0.104161866581315</v>
      </c>
      <c r="AO935" s="17"/>
      <c r="AP935" s="17">
        <v>0.17574153240651599</v>
      </c>
      <c r="AQ935" s="17">
        <v>0.132988802987446</v>
      </c>
      <c r="AR935" s="17">
        <v>0.14746407343524001</v>
      </c>
      <c r="AS935" s="17">
        <v>0.16792034447864199</v>
      </c>
      <c r="AT935" s="17">
        <v>0.10104007174448</v>
      </c>
      <c r="AU935" s="17"/>
      <c r="AV935" s="17">
        <v>0.13520250955714599</v>
      </c>
      <c r="AW935" s="17">
        <v>0.14774505094000701</v>
      </c>
      <c r="AX935" s="17">
        <v>0.15050829603844901</v>
      </c>
      <c r="AY935" s="17">
        <v>0.16581209686857501</v>
      </c>
      <c r="AZ935" s="17">
        <v>0.14120666360095599</v>
      </c>
    </row>
    <row r="936" spans="2:52">
      <c r="B936" t="s">
        <v>249</v>
      </c>
      <c r="C936" s="17">
        <v>3.0512936752231701E-2</v>
      </c>
      <c r="D936" s="17">
        <v>4.0005026385982599E-2</v>
      </c>
      <c r="E936" s="17">
        <v>2.1445580637558199E-2</v>
      </c>
      <c r="F936" s="17"/>
      <c r="G936" s="17">
        <v>6.7368077098856005E-2</v>
      </c>
      <c r="H936" s="17">
        <v>4.9490055282450901E-2</v>
      </c>
      <c r="I936" s="17">
        <v>2.8173627937351599E-2</v>
      </c>
      <c r="J936" s="17">
        <v>1.9666747812535901E-2</v>
      </c>
      <c r="K936" s="17">
        <v>1.66004220081847E-2</v>
      </c>
      <c r="L936" s="17">
        <v>1.05731542998177E-2</v>
      </c>
      <c r="M936" s="17"/>
      <c r="N936" s="17">
        <v>2.5734463815280401E-2</v>
      </c>
      <c r="O936" s="17">
        <v>3.01290855321295E-2</v>
      </c>
      <c r="P936" s="17">
        <v>4.1122134182541001E-2</v>
      </c>
      <c r="Q936" s="17">
        <v>2.7099976596205898E-2</v>
      </c>
      <c r="R936" s="17"/>
      <c r="S936" s="17">
        <v>4.5319743430913197E-2</v>
      </c>
      <c r="T936" s="17">
        <v>3.5052849732022003E-2</v>
      </c>
      <c r="U936" s="17">
        <v>2.3684302511135399E-2</v>
      </c>
      <c r="V936" s="17">
        <v>4.9101619619022999E-2</v>
      </c>
      <c r="W936" s="17">
        <v>3.0664938309788E-2</v>
      </c>
      <c r="X936" s="17">
        <v>3.42483903597878E-2</v>
      </c>
      <c r="Y936" s="17">
        <v>2.0767395953116399E-2</v>
      </c>
      <c r="Z936" s="17">
        <v>2.2363218954631899E-2</v>
      </c>
      <c r="AA936" s="17">
        <v>9.8410592957826094E-3</v>
      </c>
      <c r="AB936" s="17">
        <v>3.5625021272233798E-2</v>
      </c>
      <c r="AC936" s="17">
        <v>2.4478464144669199E-2</v>
      </c>
      <c r="AD936" s="17">
        <v>0</v>
      </c>
      <c r="AE936" s="17"/>
      <c r="AF936" s="17">
        <v>3.4541268693187202E-2</v>
      </c>
      <c r="AG936" s="17">
        <v>2.7252245234669101E-2</v>
      </c>
      <c r="AH936" s="17">
        <v>2.6143936384724301E-2</v>
      </c>
      <c r="AI936" s="17"/>
      <c r="AJ936" s="17">
        <v>2.5297414582055502E-2</v>
      </c>
      <c r="AK936" s="17">
        <v>3.6762571654438303E-2</v>
      </c>
      <c r="AL936" s="17">
        <v>3.3250401267663203E-2</v>
      </c>
      <c r="AM936" s="17">
        <v>0</v>
      </c>
      <c r="AN936" s="17">
        <v>2.0484678461701E-2</v>
      </c>
      <c r="AO936" s="17"/>
      <c r="AP936" s="17">
        <v>3.15338568928527E-2</v>
      </c>
      <c r="AQ936" s="17">
        <v>2.5087330518605299E-2</v>
      </c>
      <c r="AR936" s="17">
        <v>3.6986814799780103E-2</v>
      </c>
      <c r="AS936" s="17">
        <v>3.9587505917199499E-2</v>
      </c>
      <c r="AT936" s="17">
        <v>1.4302426458535101E-2</v>
      </c>
      <c r="AU936" s="17"/>
      <c r="AV936" s="17">
        <v>2.1024044463471399E-2</v>
      </c>
      <c r="AW936" s="17">
        <v>3.5978755400579397E-2</v>
      </c>
      <c r="AX936" s="17">
        <v>3.6457890799729602E-2</v>
      </c>
      <c r="AY936" s="17">
        <v>3.0865272415330599E-2</v>
      </c>
      <c r="AZ936" s="17">
        <v>3.9524845418618601E-2</v>
      </c>
    </row>
    <row r="937" spans="2:52">
      <c r="B937" t="s">
        <v>250</v>
      </c>
      <c r="C937" s="17">
        <v>1.24133815105235E-2</v>
      </c>
      <c r="D937" s="17">
        <v>1.31153064418899E-2</v>
      </c>
      <c r="E937" s="17">
        <v>1.1806710682467801E-2</v>
      </c>
      <c r="F937" s="17"/>
      <c r="G937" s="17">
        <v>1.7350276364918201E-2</v>
      </c>
      <c r="H937" s="17">
        <v>2.21066392064223E-2</v>
      </c>
      <c r="I937" s="17">
        <v>1.7384584610866699E-2</v>
      </c>
      <c r="J937" s="17">
        <v>8.7305057587156992E-3</v>
      </c>
      <c r="K937" s="17">
        <v>6.7428992782093602E-3</v>
      </c>
      <c r="L937" s="17">
        <v>3.9679840269147403E-3</v>
      </c>
      <c r="M937" s="17"/>
      <c r="N937" s="17">
        <v>1.1852920905167199E-2</v>
      </c>
      <c r="O937" s="17">
        <v>7.8637265247814905E-3</v>
      </c>
      <c r="P937" s="17">
        <v>1.36041671585876E-2</v>
      </c>
      <c r="Q937" s="17">
        <v>1.68492680454293E-2</v>
      </c>
      <c r="R937" s="17"/>
      <c r="S937" s="17">
        <v>1.19541736880643E-2</v>
      </c>
      <c r="T937" s="17">
        <v>8.9511369997523193E-3</v>
      </c>
      <c r="U937" s="17">
        <v>9.6686025835388892E-3</v>
      </c>
      <c r="V937" s="17">
        <v>7.8826651068268794E-3</v>
      </c>
      <c r="W937" s="17">
        <v>1.3680912221776999E-2</v>
      </c>
      <c r="X937" s="17">
        <v>2.50544057092906E-2</v>
      </c>
      <c r="Y937" s="17">
        <v>8.8413055446500601E-3</v>
      </c>
      <c r="Z937" s="17">
        <v>6.3092718225916198E-3</v>
      </c>
      <c r="AA937" s="17">
        <v>1.6704254414674598E-2</v>
      </c>
      <c r="AB937" s="17">
        <v>1.1467001871762E-2</v>
      </c>
      <c r="AC937" s="17">
        <v>1.45301678909837E-2</v>
      </c>
      <c r="AD937" s="17">
        <v>1.0831235718309601E-2</v>
      </c>
      <c r="AE937" s="17"/>
      <c r="AF937" s="17">
        <v>1.1834173875904E-2</v>
      </c>
      <c r="AG937" s="17">
        <v>9.2338889024161496E-3</v>
      </c>
      <c r="AH937" s="17">
        <v>1.55856766298977E-2</v>
      </c>
      <c r="AI937" s="17"/>
      <c r="AJ937" s="17">
        <v>8.9485224937627898E-3</v>
      </c>
      <c r="AK937" s="17">
        <v>1.21807526073461E-2</v>
      </c>
      <c r="AL937" s="17">
        <v>4.3880928597129602E-3</v>
      </c>
      <c r="AM937" s="17">
        <v>3.2310531458374002E-2</v>
      </c>
      <c r="AN937" s="17">
        <v>1.65261525147893E-2</v>
      </c>
      <c r="AO937" s="17"/>
      <c r="AP937" s="17">
        <v>1.0066100187695E-2</v>
      </c>
      <c r="AQ937" s="17">
        <v>9.5413035699469101E-3</v>
      </c>
      <c r="AR937" s="17">
        <v>1.07163990219771E-2</v>
      </c>
      <c r="AS937" s="17">
        <v>1.5074258153828599E-2</v>
      </c>
      <c r="AT937" s="17">
        <v>1.3295036772380701E-2</v>
      </c>
      <c r="AU937" s="17"/>
      <c r="AV937" s="17">
        <v>6.3890650994613404E-3</v>
      </c>
      <c r="AW937" s="17">
        <v>1.34520684554788E-2</v>
      </c>
      <c r="AX937" s="17">
        <v>1.16630624526803E-2</v>
      </c>
      <c r="AY937" s="17">
        <v>2.1185279583691999E-2</v>
      </c>
      <c r="AZ937" s="17">
        <v>3.3804741999251597E-2</v>
      </c>
    </row>
    <row r="938" spans="2:52">
      <c r="B938" t="s">
        <v>107</v>
      </c>
      <c r="C938" s="17">
        <v>7.6360045855830505E-2</v>
      </c>
      <c r="D938" s="17">
        <v>5.7649692540431598E-2</v>
      </c>
      <c r="E938" s="17">
        <v>9.3597041049745297E-2</v>
      </c>
      <c r="F938" s="17"/>
      <c r="G938" s="17">
        <v>7.4699003720179194E-2</v>
      </c>
      <c r="H938" s="17">
        <v>0.10434724813766399</v>
      </c>
      <c r="I938" s="17">
        <v>8.5904992555686802E-2</v>
      </c>
      <c r="J938" s="17">
        <v>9.8066155780772199E-2</v>
      </c>
      <c r="K938" s="17">
        <v>6.4507451314549505E-2</v>
      </c>
      <c r="L938" s="17">
        <v>3.7173940709961703E-2</v>
      </c>
      <c r="M938" s="17"/>
      <c r="N938" s="17">
        <v>4.0868462068349501E-2</v>
      </c>
      <c r="O938" s="17">
        <v>7.2462137125703902E-2</v>
      </c>
      <c r="P938" s="17">
        <v>7.1477429679488405E-2</v>
      </c>
      <c r="Q938" s="17">
        <v>0.12289821899063599</v>
      </c>
      <c r="R938" s="17"/>
      <c r="S938" s="17">
        <v>7.8274965704486194E-2</v>
      </c>
      <c r="T938" s="17">
        <v>7.2341671326204005E-2</v>
      </c>
      <c r="U938" s="17">
        <v>5.0947514096872301E-2</v>
      </c>
      <c r="V938" s="17">
        <v>0.100894919132067</v>
      </c>
      <c r="W938" s="17">
        <v>6.1501944690786098E-2</v>
      </c>
      <c r="X938" s="17">
        <v>9.0126862564729196E-2</v>
      </c>
      <c r="Y938" s="17">
        <v>8.1453527711967094E-2</v>
      </c>
      <c r="Z938" s="17">
        <v>6.3372834980999201E-2</v>
      </c>
      <c r="AA938" s="17">
        <v>7.6108105394053799E-2</v>
      </c>
      <c r="AB938" s="17">
        <v>7.5601022403639195E-2</v>
      </c>
      <c r="AC938" s="17">
        <v>5.8135642886042498E-2</v>
      </c>
      <c r="AD938" s="17">
        <v>0.109673900596819</v>
      </c>
      <c r="AE938" s="17"/>
      <c r="AF938" s="17">
        <v>5.9128881766161101E-2</v>
      </c>
      <c r="AG938" s="17">
        <v>5.1159816575348099E-2</v>
      </c>
      <c r="AH938" s="17">
        <v>0.151121834711852</v>
      </c>
      <c r="AI938" s="17"/>
      <c r="AJ938" s="17">
        <v>3.6197411134174698E-2</v>
      </c>
      <c r="AK938" s="17">
        <v>5.9631328824912497E-2</v>
      </c>
      <c r="AL938" s="17">
        <v>3.7702843196465198E-2</v>
      </c>
      <c r="AM938" s="17">
        <v>0.111187927814158</v>
      </c>
      <c r="AN938" s="17">
        <v>0.182288951091822</v>
      </c>
      <c r="AO938" s="17"/>
      <c r="AP938" s="17">
        <v>3.1785905921063E-2</v>
      </c>
      <c r="AQ938" s="17">
        <v>5.0832992687864897E-2</v>
      </c>
      <c r="AR938" s="17">
        <v>5.0239739427553803E-2</v>
      </c>
      <c r="AS938" s="17">
        <v>4.6481645527405101E-2</v>
      </c>
      <c r="AT938" s="17">
        <v>0.19943470873555</v>
      </c>
      <c r="AU938" s="17"/>
      <c r="AV938" s="17">
        <v>0.10587862208712</v>
      </c>
      <c r="AW938" s="17">
        <v>8.5048154922736596E-2</v>
      </c>
      <c r="AX938" s="17">
        <v>4.7113702323915103E-2</v>
      </c>
      <c r="AY938" s="17">
        <v>5.0631541985217597E-2</v>
      </c>
      <c r="AZ938" s="17">
        <v>1.8588142158199799E-2</v>
      </c>
    </row>
    <row r="939" spans="2:52">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2:52">
      <c r="B940" s="6" t="s">
        <v>258</v>
      </c>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2:52">
      <c r="B941" s="24" t="s">
        <v>15</v>
      </c>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2:52">
      <c r="B942" t="s">
        <v>259</v>
      </c>
      <c r="C942" s="17">
        <v>0.114357399550981</v>
      </c>
      <c r="D942" s="17">
        <v>0.138688409139784</v>
      </c>
      <c r="E942" s="17">
        <v>9.0425392683297801E-2</v>
      </c>
      <c r="F942" s="17"/>
      <c r="G942" s="17">
        <v>0.15089448220580001</v>
      </c>
      <c r="H942" s="17">
        <v>0.15237639280205501</v>
      </c>
      <c r="I942" s="17">
        <v>0.118655657627196</v>
      </c>
      <c r="J942" s="17">
        <v>9.4053827313342803E-2</v>
      </c>
      <c r="K942" s="17">
        <v>9.3896358309337902E-2</v>
      </c>
      <c r="L942" s="17">
        <v>8.5761261122126398E-2</v>
      </c>
      <c r="M942" s="17"/>
      <c r="N942" s="17">
        <v>0.121873176846754</v>
      </c>
      <c r="O942" s="17">
        <v>0.114310737115166</v>
      </c>
      <c r="P942" s="17">
        <v>0.11978879426514299</v>
      </c>
      <c r="Q942" s="17">
        <v>0.101922499971177</v>
      </c>
      <c r="R942" s="17"/>
      <c r="S942" s="17">
        <v>0.15308556433665699</v>
      </c>
      <c r="T942" s="17">
        <v>9.7336327556905605E-2</v>
      </c>
      <c r="U942" s="17">
        <v>9.8659055630058903E-2</v>
      </c>
      <c r="V942" s="17">
        <v>8.6718338954466595E-2</v>
      </c>
      <c r="W942" s="17">
        <v>9.19251073287181E-2</v>
      </c>
      <c r="X942" s="17">
        <v>0.12539856353457701</v>
      </c>
      <c r="Y942" s="17">
        <v>0.12390670070912201</v>
      </c>
      <c r="Z942" s="17">
        <v>0.13352084355859101</v>
      </c>
      <c r="AA942" s="17">
        <v>0.113733283096631</v>
      </c>
      <c r="AB942" s="17">
        <v>0.11404929453227</v>
      </c>
      <c r="AC942" s="17">
        <v>0.10707117114368001</v>
      </c>
      <c r="AD942" s="17">
        <v>0.11572613195121</v>
      </c>
      <c r="AE942" s="17"/>
      <c r="AF942" s="17">
        <v>0.12088695069840399</v>
      </c>
      <c r="AG942" s="17">
        <v>0.11546365718802599</v>
      </c>
      <c r="AH942" s="17">
        <v>0.105819030797234</v>
      </c>
      <c r="AI942" s="17"/>
      <c r="AJ942" s="17">
        <v>0.131282456856501</v>
      </c>
      <c r="AK942" s="17">
        <v>0.11539485423396099</v>
      </c>
      <c r="AL942" s="17">
        <v>9.1687820107875698E-2</v>
      </c>
      <c r="AM942" s="17">
        <v>0.23172837970561699</v>
      </c>
      <c r="AN942" s="17">
        <v>8.7382423402922293E-2</v>
      </c>
      <c r="AO942" s="17"/>
      <c r="AP942" s="17">
        <v>0.16197272002822899</v>
      </c>
      <c r="AQ942" s="17">
        <v>0.104191803864409</v>
      </c>
      <c r="AR942" s="17">
        <v>0.128620317298553</v>
      </c>
      <c r="AS942" s="17">
        <v>0.13315533270656199</v>
      </c>
      <c r="AT942" s="17">
        <v>4.9427705697355703E-2</v>
      </c>
      <c r="AU942" s="17"/>
      <c r="AV942" s="17">
        <v>0.10307843397557</v>
      </c>
      <c r="AW942" s="17">
        <v>0.100674196202308</v>
      </c>
      <c r="AX942" s="17">
        <v>0.120575504907338</v>
      </c>
      <c r="AY942" s="17">
        <v>0.16268163193350499</v>
      </c>
      <c r="AZ942" s="17">
        <v>0.148561298411233</v>
      </c>
    </row>
    <row r="943" spans="2:52">
      <c r="B943" t="s">
        <v>260</v>
      </c>
      <c r="C943" s="17">
        <v>0.255296634213453</v>
      </c>
      <c r="D943" s="17">
        <v>0.29194447189202699</v>
      </c>
      <c r="E943" s="17">
        <v>0.22073521856369099</v>
      </c>
      <c r="F943" s="17"/>
      <c r="G943" s="17">
        <v>0.315564162910071</v>
      </c>
      <c r="H943" s="17">
        <v>0.24850632696157399</v>
      </c>
      <c r="I943" s="17">
        <v>0.26326354322830697</v>
      </c>
      <c r="J943" s="17">
        <v>0.24914124272878799</v>
      </c>
      <c r="K943" s="17">
        <v>0.23764808797609699</v>
      </c>
      <c r="L943" s="17">
        <v>0.23111086264696101</v>
      </c>
      <c r="M943" s="17"/>
      <c r="N943" s="17">
        <v>0.28250847007199198</v>
      </c>
      <c r="O943" s="17">
        <v>0.26137237382605299</v>
      </c>
      <c r="P943" s="17">
        <v>0.289346618492964</v>
      </c>
      <c r="Q943" s="17">
        <v>0.189623473182398</v>
      </c>
      <c r="R943" s="17"/>
      <c r="S943" s="17">
        <v>0.28814383563566298</v>
      </c>
      <c r="T943" s="17">
        <v>0.24033480974712401</v>
      </c>
      <c r="U943" s="17">
        <v>0.242430900256184</v>
      </c>
      <c r="V943" s="17">
        <v>0.24711636778257201</v>
      </c>
      <c r="W943" s="17">
        <v>0.30437340511408301</v>
      </c>
      <c r="X943" s="17">
        <v>0.21377820954568799</v>
      </c>
      <c r="Y943" s="17">
        <v>0.24808750670239799</v>
      </c>
      <c r="Z943" s="17">
        <v>0.22018775807685101</v>
      </c>
      <c r="AA943" s="17">
        <v>0.26407770702891797</v>
      </c>
      <c r="AB943" s="17">
        <v>0.25558636742366903</v>
      </c>
      <c r="AC943" s="17">
        <v>0.24678869452341201</v>
      </c>
      <c r="AD943" s="17">
        <v>0.28289380864011099</v>
      </c>
      <c r="AE943" s="17"/>
      <c r="AF943" s="17">
        <v>0.24216595338215899</v>
      </c>
      <c r="AG943" s="17">
        <v>0.27419781878306099</v>
      </c>
      <c r="AH943" s="17">
        <v>0.209182739593026</v>
      </c>
      <c r="AI943" s="17"/>
      <c r="AJ943" s="17">
        <v>0.26054295741737798</v>
      </c>
      <c r="AK943" s="17">
        <v>0.26355717294404202</v>
      </c>
      <c r="AL943" s="17">
        <v>0.30723713894459598</v>
      </c>
      <c r="AM943" s="17">
        <v>0.164817583864768</v>
      </c>
      <c r="AN943" s="17">
        <v>0.190564357275982</v>
      </c>
      <c r="AO943" s="17"/>
      <c r="AP943" s="17">
        <v>0.27247902161098497</v>
      </c>
      <c r="AQ943" s="17">
        <v>0.27315469790645502</v>
      </c>
      <c r="AR943" s="17">
        <v>0.27755985854755499</v>
      </c>
      <c r="AS943" s="17">
        <v>0.26166481738845498</v>
      </c>
      <c r="AT943" s="17">
        <v>0.183425611693362</v>
      </c>
      <c r="AU943" s="17"/>
      <c r="AV943" s="17">
        <v>0.224473607135763</v>
      </c>
      <c r="AW943" s="17">
        <v>0.264591665226029</v>
      </c>
      <c r="AX943" s="17">
        <v>0.27728988330592402</v>
      </c>
      <c r="AY943" s="17">
        <v>0.283134080910107</v>
      </c>
      <c r="AZ943" s="17">
        <v>0.40813020519347398</v>
      </c>
    </row>
    <row r="944" spans="2:52">
      <c r="B944" t="s">
        <v>261</v>
      </c>
      <c r="C944" s="17">
        <v>0.17935078407727201</v>
      </c>
      <c r="D944" s="17">
        <v>0.20273983111025401</v>
      </c>
      <c r="E944" s="17">
        <v>0.157208348389688</v>
      </c>
      <c r="F944" s="17"/>
      <c r="G944" s="17">
        <v>0.19635144260224999</v>
      </c>
      <c r="H944" s="17">
        <v>0.19452484436803599</v>
      </c>
      <c r="I944" s="17">
        <v>0.20529096796459501</v>
      </c>
      <c r="J944" s="17">
        <v>0.163149960391273</v>
      </c>
      <c r="K944" s="17">
        <v>0.134734530343736</v>
      </c>
      <c r="L944" s="17">
        <v>0.17763850615583901</v>
      </c>
      <c r="M944" s="17"/>
      <c r="N944" s="17">
        <v>0.19489908931637201</v>
      </c>
      <c r="O944" s="17">
        <v>0.18944408141906399</v>
      </c>
      <c r="P944" s="17">
        <v>0.177069552559111</v>
      </c>
      <c r="Q944" s="17">
        <v>0.154282104701114</v>
      </c>
      <c r="R944" s="17"/>
      <c r="S944" s="17">
        <v>0.17295997166764501</v>
      </c>
      <c r="T944" s="17">
        <v>0.17463389617136699</v>
      </c>
      <c r="U944" s="17">
        <v>0.18844015071947801</v>
      </c>
      <c r="V944" s="17">
        <v>0.17166960689859001</v>
      </c>
      <c r="W944" s="17">
        <v>0.14382432401331099</v>
      </c>
      <c r="X944" s="17">
        <v>0.19609624676665999</v>
      </c>
      <c r="Y944" s="17">
        <v>0.16365963901481201</v>
      </c>
      <c r="Z944" s="17">
        <v>0.18671871082800501</v>
      </c>
      <c r="AA944" s="17">
        <v>0.19602401502904601</v>
      </c>
      <c r="AB944" s="17">
        <v>0.17880826539946801</v>
      </c>
      <c r="AC944" s="17">
        <v>0.20425830965172501</v>
      </c>
      <c r="AD944" s="17">
        <v>0.19207460091221801</v>
      </c>
      <c r="AE944" s="17"/>
      <c r="AF944" s="17">
        <v>0.16422772706465899</v>
      </c>
      <c r="AG944" s="17">
        <v>0.197637230621239</v>
      </c>
      <c r="AH944" s="17">
        <v>0.166071566954306</v>
      </c>
      <c r="AI944" s="17"/>
      <c r="AJ944" s="17">
        <v>0.17855284667219201</v>
      </c>
      <c r="AK944" s="17">
        <v>0.210729296710573</v>
      </c>
      <c r="AL944" s="17">
        <v>0.17223339992171399</v>
      </c>
      <c r="AM944" s="17">
        <v>9.1578387427630997E-2</v>
      </c>
      <c r="AN944" s="17">
        <v>0.14986634486772499</v>
      </c>
      <c r="AO944" s="17"/>
      <c r="AP944" s="17">
        <v>0.214880581607166</v>
      </c>
      <c r="AQ944" s="17">
        <v>0.21161010257604901</v>
      </c>
      <c r="AR944" s="17">
        <v>0.171080405419094</v>
      </c>
      <c r="AS944" s="17">
        <v>0.156622602062506</v>
      </c>
      <c r="AT944" s="17">
        <v>8.7265472539215405E-2</v>
      </c>
      <c r="AU944" s="17"/>
      <c r="AV944" s="17">
        <v>0.16707508602610999</v>
      </c>
      <c r="AW944" s="17">
        <v>0.18105903058160699</v>
      </c>
      <c r="AX944" s="17">
        <v>0.18048970016505</v>
      </c>
      <c r="AY944" s="17">
        <v>0.21729209814918099</v>
      </c>
      <c r="AZ944" s="17">
        <v>0.10660625618936</v>
      </c>
    </row>
    <row r="945" spans="2:52">
      <c r="B945" t="s">
        <v>262</v>
      </c>
      <c r="C945" s="17">
        <v>0.107030805249675</v>
      </c>
      <c r="D945" s="17">
        <v>0.115052258862908</v>
      </c>
      <c r="E945" s="17">
        <v>9.9878978852194003E-2</v>
      </c>
      <c r="F945" s="17"/>
      <c r="G945" s="17">
        <v>9.2680747446152095E-2</v>
      </c>
      <c r="H945" s="17">
        <v>9.7460291630605905E-2</v>
      </c>
      <c r="I945" s="17">
        <v>0.10890937030462999</v>
      </c>
      <c r="J945" s="17">
        <v>9.5087221321233498E-2</v>
      </c>
      <c r="K945" s="17">
        <v>0.11600576808360701</v>
      </c>
      <c r="L945" s="17">
        <v>0.12653029646334801</v>
      </c>
      <c r="M945" s="17"/>
      <c r="N945" s="17">
        <v>9.3711048397079305E-2</v>
      </c>
      <c r="O945" s="17">
        <v>0.108229462005091</v>
      </c>
      <c r="P945" s="17">
        <v>9.5008505021385498E-2</v>
      </c>
      <c r="Q945" s="17">
        <v>0.132004637933127</v>
      </c>
      <c r="R945" s="17"/>
      <c r="S945" s="17">
        <v>0.110436740245221</v>
      </c>
      <c r="T945" s="17">
        <v>0.108007407702347</v>
      </c>
      <c r="U945" s="17">
        <v>0.105168813787291</v>
      </c>
      <c r="V945" s="17">
        <v>9.2458661127224798E-2</v>
      </c>
      <c r="W945" s="17">
        <v>8.4542627597917294E-2</v>
      </c>
      <c r="X945" s="17">
        <v>0.129096843486256</v>
      </c>
      <c r="Y945" s="17">
        <v>9.18501003942995E-2</v>
      </c>
      <c r="Z945" s="17">
        <v>9.8015821582880802E-2</v>
      </c>
      <c r="AA945" s="17">
        <v>0.13213307672440699</v>
      </c>
      <c r="AB945" s="17">
        <v>9.8410766554761595E-2</v>
      </c>
      <c r="AC945" s="17">
        <v>0.12308698188455899</v>
      </c>
      <c r="AD945" s="17">
        <v>8.1418096065933296E-2</v>
      </c>
      <c r="AE945" s="17"/>
      <c r="AF945" s="17">
        <v>0.120252132187129</v>
      </c>
      <c r="AG945" s="17">
        <v>0.102776255905196</v>
      </c>
      <c r="AH945" s="17">
        <v>9.9253209608533399E-2</v>
      </c>
      <c r="AI945" s="17"/>
      <c r="AJ945" s="17">
        <v>0.10554402680307599</v>
      </c>
      <c r="AK945" s="17">
        <v>0.136135149863505</v>
      </c>
      <c r="AL945" s="17">
        <v>6.5743470339915594E-2</v>
      </c>
      <c r="AM945" s="17">
        <v>0.16065243902082499</v>
      </c>
      <c r="AN945" s="17">
        <v>9.5333815160895105E-2</v>
      </c>
      <c r="AO945" s="17"/>
      <c r="AP945" s="17">
        <v>0.108886405613001</v>
      </c>
      <c r="AQ945" s="17">
        <v>0.13495343005529301</v>
      </c>
      <c r="AR945" s="17">
        <v>7.1981652726124598E-2</v>
      </c>
      <c r="AS945" s="17">
        <v>0.10070947589514299</v>
      </c>
      <c r="AT945" s="17">
        <v>7.3659160277990202E-2</v>
      </c>
      <c r="AU945" s="17"/>
      <c r="AV945" s="17">
        <v>0.126354722497067</v>
      </c>
      <c r="AW945" s="17">
        <v>9.9419661007531093E-2</v>
      </c>
      <c r="AX945" s="17">
        <v>0.102398964983007</v>
      </c>
      <c r="AY945" s="17">
        <v>8.4944622492067107E-2</v>
      </c>
      <c r="AZ945" s="17">
        <v>9.9681150501775506E-2</v>
      </c>
    </row>
    <row r="946" spans="2:52">
      <c r="B946" t="s">
        <v>61</v>
      </c>
      <c r="C946" s="17">
        <v>0.34396437690861797</v>
      </c>
      <c r="D946" s="17">
        <v>0.25157502899502598</v>
      </c>
      <c r="E946" s="17">
        <v>0.43175206151112899</v>
      </c>
      <c r="F946" s="17"/>
      <c r="G946" s="17">
        <v>0.24450916483572599</v>
      </c>
      <c r="H946" s="17">
        <v>0.307132144237728</v>
      </c>
      <c r="I946" s="17">
        <v>0.30388046087527198</v>
      </c>
      <c r="J946" s="17">
        <v>0.39856774824536301</v>
      </c>
      <c r="K946" s="17">
        <v>0.41771525528722198</v>
      </c>
      <c r="L946" s="17">
        <v>0.37895907361172498</v>
      </c>
      <c r="M946" s="17"/>
      <c r="N946" s="17">
        <v>0.30700821536780298</v>
      </c>
      <c r="O946" s="17">
        <v>0.32664334563462599</v>
      </c>
      <c r="P946" s="17">
        <v>0.31878652966139698</v>
      </c>
      <c r="Q946" s="17">
        <v>0.42216728421218302</v>
      </c>
      <c r="R946" s="17"/>
      <c r="S946" s="17">
        <v>0.275373888114814</v>
      </c>
      <c r="T946" s="17">
        <v>0.37968755882225702</v>
      </c>
      <c r="U946" s="17">
        <v>0.36530107960698799</v>
      </c>
      <c r="V946" s="17">
        <v>0.40203702523714602</v>
      </c>
      <c r="W946" s="17">
        <v>0.37533453594597099</v>
      </c>
      <c r="X946" s="17">
        <v>0.33563013666682001</v>
      </c>
      <c r="Y946" s="17">
        <v>0.37249605317937001</v>
      </c>
      <c r="Z946" s="17">
        <v>0.36155686595367198</v>
      </c>
      <c r="AA946" s="17">
        <v>0.29403191812099699</v>
      </c>
      <c r="AB946" s="17">
        <v>0.35314530608983202</v>
      </c>
      <c r="AC946" s="17">
        <v>0.31879484279662401</v>
      </c>
      <c r="AD946" s="17">
        <v>0.32788736243052802</v>
      </c>
      <c r="AE946" s="17"/>
      <c r="AF946" s="17">
        <v>0.35246723666764901</v>
      </c>
      <c r="AG946" s="17">
        <v>0.30992503750247702</v>
      </c>
      <c r="AH946" s="17">
        <v>0.41967345304690101</v>
      </c>
      <c r="AI946" s="17"/>
      <c r="AJ946" s="17">
        <v>0.32407771225085302</v>
      </c>
      <c r="AK946" s="17">
        <v>0.27418352624791797</v>
      </c>
      <c r="AL946" s="17">
        <v>0.363098170685898</v>
      </c>
      <c r="AM946" s="17">
        <v>0.35122320998115902</v>
      </c>
      <c r="AN946" s="17">
        <v>0.47685305929247501</v>
      </c>
      <c r="AO946" s="17"/>
      <c r="AP946" s="17">
        <v>0.24178127114061801</v>
      </c>
      <c r="AQ946" s="17">
        <v>0.27608996559779297</v>
      </c>
      <c r="AR946" s="17">
        <v>0.35075776600867398</v>
      </c>
      <c r="AS946" s="17">
        <v>0.34784777194733402</v>
      </c>
      <c r="AT946" s="17">
        <v>0.60622204979207694</v>
      </c>
      <c r="AU946" s="17"/>
      <c r="AV946" s="17">
        <v>0.37901815036549003</v>
      </c>
      <c r="AW946" s="17">
        <v>0.35425544698252498</v>
      </c>
      <c r="AX946" s="17">
        <v>0.31924594663868</v>
      </c>
      <c r="AY946" s="17">
        <v>0.25194756651514</v>
      </c>
      <c r="AZ946" s="17">
        <v>0.237021089704158</v>
      </c>
    </row>
    <row r="947" spans="2:52">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2:52">
      <c r="B948" s="6" t="s">
        <v>263</v>
      </c>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2:52">
      <c r="B949" s="24" t="s">
        <v>15</v>
      </c>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2:52">
      <c r="B950" t="s">
        <v>259</v>
      </c>
      <c r="C950" s="17">
        <v>0.135022219070036</v>
      </c>
      <c r="D950" s="17">
        <v>0.15773925361139399</v>
      </c>
      <c r="E950" s="17">
        <v>0.112794477549588</v>
      </c>
      <c r="F950" s="17"/>
      <c r="G950" s="17">
        <v>0.18729379591561199</v>
      </c>
      <c r="H950" s="17">
        <v>0.143997678266294</v>
      </c>
      <c r="I950" s="17">
        <v>0.14076079848575199</v>
      </c>
      <c r="J950" s="17">
        <v>0.13424311119766699</v>
      </c>
      <c r="K950" s="17">
        <v>0.114441540401407</v>
      </c>
      <c r="L950" s="17">
        <v>0.10270672553226</v>
      </c>
      <c r="M950" s="17"/>
      <c r="N950" s="17">
        <v>0.13515920951473101</v>
      </c>
      <c r="O950" s="17">
        <v>0.12973396020987599</v>
      </c>
      <c r="P950" s="17">
        <v>0.140821730495614</v>
      </c>
      <c r="Q950" s="17">
        <v>0.13592884453263299</v>
      </c>
      <c r="R950" s="17"/>
      <c r="S950" s="17">
        <v>0.173293731221762</v>
      </c>
      <c r="T950" s="17">
        <v>0.12116169458088299</v>
      </c>
      <c r="U950" s="17">
        <v>9.8435550614035305E-2</v>
      </c>
      <c r="V950" s="17">
        <v>0.10807055039748401</v>
      </c>
      <c r="W950" s="17">
        <v>0.103919328277794</v>
      </c>
      <c r="X950" s="17">
        <v>0.14530019968580399</v>
      </c>
      <c r="Y950" s="17">
        <v>0.15466452217940599</v>
      </c>
      <c r="Z950" s="17">
        <v>0.14200789153644</v>
      </c>
      <c r="AA950" s="17">
        <v>0.120377114377201</v>
      </c>
      <c r="AB950" s="17">
        <v>0.16631142332161</v>
      </c>
      <c r="AC950" s="17">
        <v>0.120273752127722</v>
      </c>
      <c r="AD950" s="17">
        <v>0.159370698577777</v>
      </c>
      <c r="AE950" s="17"/>
      <c r="AF950" s="17">
        <v>0.142129238989743</v>
      </c>
      <c r="AG950" s="17">
        <v>0.12450732360891401</v>
      </c>
      <c r="AH950" s="17">
        <v>0.15220696616013399</v>
      </c>
      <c r="AI950" s="17"/>
      <c r="AJ950" s="17">
        <v>0.15523120963135101</v>
      </c>
      <c r="AK950" s="17">
        <v>0.12439677029762</v>
      </c>
      <c r="AL950" s="17">
        <v>0.121976717750265</v>
      </c>
      <c r="AM950" s="17">
        <v>0.208862841854902</v>
      </c>
      <c r="AN950" s="17">
        <v>0.11078176273547</v>
      </c>
      <c r="AO950" s="17"/>
      <c r="AP950" s="17">
        <v>0.173069682275269</v>
      </c>
      <c r="AQ950" s="17">
        <v>0.11814783804213801</v>
      </c>
      <c r="AR950" s="17">
        <v>0.139372340464712</v>
      </c>
      <c r="AS950" s="17">
        <v>0.16938735545309799</v>
      </c>
      <c r="AT950" s="17">
        <v>7.9726065806476107E-2</v>
      </c>
      <c r="AU950" s="17"/>
      <c r="AV950" s="17">
        <v>0.12702483705451501</v>
      </c>
      <c r="AW950" s="17">
        <v>0.120282082331294</v>
      </c>
      <c r="AX950" s="17">
        <v>0.137423484331617</v>
      </c>
      <c r="AY950" s="17">
        <v>0.16266727034526099</v>
      </c>
      <c r="AZ950" s="17">
        <v>0.18741248550787001</v>
      </c>
    </row>
    <row r="951" spans="2:52">
      <c r="B951" t="s">
        <v>260</v>
      </c>
      <c r="C951" s="17">
        <v>0.23342287001178799</v>
      </c>
      <c r="D951" s="17">
        <v>0.25617302208759801</v>
      </c>
      <c r="E951" s="17">
        <v>0.21184906689323599</v>
      </c>
      <c r="F951" s="17"/>
      <c r="G951" s="17">
        <v>0.26530709842074202</v>
      </c>
      <c r="H951" s="17">
        <v>0.26766377337555602</v>
      </c>
      <c r="I951" s="17">
        <v>0.22312083920818601</v>
      </c>
      <c r="J951" s="17">
        <v>0.20148502054426201</v>
      </c>
      <c r="K951" s="17">
        <v>0.22841741400281901</v>
      </c>
      <c r="L951" s="17">
        <v>0.221976323333933</v>
      </c>
      <c r="M951" s="17"/>
      <c r="N951" s="17">
        <v>0.24832755233199599</v>
      </c>
      <c r="O951" s="17">
        <v>0.223565302700268</v>
      </c>
      <c r="P951" s="17">
        <v>0.257258159600597</v>
      </c>
      <c r="Q951" s="17">
        <v>0.20534466581100599</v>
      </c>
      <c r="R951" s="17"/>
      <c r="S951" s="17">
        <v>0.25753854758796402</v>
      </c>
      <c r="T951" s="17">
        <v>0.25539621221794501</v>
      </c>
      <c r="U951" s="17">
        <v>0.24772451903061399</v>
      </c>
      <c r="V951" s="17">
        <v>0.208927019593906</v>
      </c>
      <c r="W951" s="17">
        <v>0.2444482379688</v>
      </c>
      <c r="X951" s="17">
        <v>0.17882176276821099</v>
      </c>
      <c r="Y951" s="17">
        <v>0.21116912837993601</v>
      </c>
      <c r="Z951" s="17">
        <v>0.27817582528141199</v>
      </c>
      <c r="AA951" s="17">
        <v>0.24371573920201201</v>
      </c>
      <c r="AB951" s="17">
        <v>0.23020220164271299</v>
      </c>
      <c r="AC951" s="17">
        <v>0.18502033655889</v>
      </c>
      <c r="AD951" s="17">
        <v>0.25136736161895601</v>
      </c>
      <c r="AE951" s="17"/>
      <c r="AF951" s="17">
        <v>0.24285434189129701</v>
      </c>
      <c r="AG951" s="17">
        <v>0.235324797749944</v>
      </c>
      <c r="AH951" s="17">
        <v>0.199904372493204</v>
      </c>
      <c r="AI951" s="17"/>
      <c r="AJ951" s="17">
        <v>0.26046555777485803</v>
      </c>
      <c r="AK951" s="17">
        <v>0.22761428439827899</v>
      </c>
      <c r="AL951" s="17">
        <v>0.2215765694764</v>
      </c>
      <c r="AM951" s="17">
        <v>0.16500011553971</v>
      </c>
      <c r="AN951" s="17">
        <v>0.18140849760376199</v>
      </c>
      <c r="AO951" s="17"/>
      <c r="AP951" s="17">
        <v>0.25970107244034302</v>
      </c>
      <c r="AQ951" s="17">
        <v>0.22812406992468001</v>
      </c>
      <c r="AR951" s="17">
        <v>0.27887726272360502</v>
      </c>
      <c r="AS951" s="17">
        <v>0.27444871555394801</v>
      </c>
      <c r="AT951" s="17">
        <v>0.202693372458737</v>
      </c>
      <c r="AU951" s="17"/>
      <c r="AV951" s="17">
        <v>0.22055511045724599</v>
      </c>
      <c r="AW951" s="17">
        <v>0.22025520664431</v>
      </c>
      <c r="AX951" s="17">
        <v>0.240678357745089</v>
      </c>
      <c r="AY951" s="17">
        <v>0.26554647512622398</v>
      </c>
      <c r="AZ951" s="17">
        <v>0.24670911458293801</v>
      </c>
    </row>
    <row r="952" spans="2:52">
      <c r="B952" t="s">
        <v>261</v>
      </c>
      <c r="C952" s="17">
        <v>0.26737879034669598</v>
      </c>
      <c r="D952" s="17">
        <v>0.27307064214807403</v>
      </c>
      <c r="E952" s="17">
        <v>0.26214961076458199</v>
      </c>
      <c r="F952" s="17"/>
      <c r="G952" s="17">
        <v>0.28497656495517298</v>
      </c>
      <c r="H952" s="17">
        <v>0.24647558399010699</v>
      </c>
      <c r="I952" s="17">
        <v>0.265716927946061</v>
      </c>
      <c r="J952" s="17">
        <v>0.26901858606110601</v>
      </c>
      <c r="K952" s="17">
        <v>0.24827848583527601</v>
      </c>
      <c r="L952" s="17">
        <v>0.28557751392058001</v>
      </c>
      <c r="M952" s="17"/>
      <c r="N952" s="17">
        <v>0.312212198129727</v>
      </c>
      <c r="O952" s="17">
        <v>0.30190177116828198</v>
      </c>
      <c r="P952" s="17">
        <v>0.25962555320928798</v>
      </c>
      <c r="Q952" s="17">
        <v>0.19111261819109701</v>
      </c>
      <c r="R952" s="17"/>
      <c r="S952" s="17">
        <v>0.225478122716222</v>
      </c>
      <c r="T952" s="17">
        <v>0.26464579287705597</v>
      </c>
      <c r="U952" s="17">
        <v>0.32272323405070902</v>
      </c>
      <c r="V952" s="17">
        <v>0.28044010388331397</v>
      </c>
      <c r="W952" s="17">
        <v>0.25463084741497399</v>
      </c>
      <c r="X952" s="17">
        <v>0.293936481563983</v>
      </c>
      <c r="Y952" s="17">
        <v>0.226965645095382</v>
      </c>
      <c r="Z952" s="17">
        <v>0.225120510767262</v>
      </c>
      <c r="AA952" s="17">
        <v>0.28659798356504901</v>
      </c>
      <c r="AB952" s="17">
        <v>0.27640974266791901</v>
      </c>
      <c r="AC952" s="17">
        <v>0.30352369742267898</v>
      </c>
      <c r="AD952" s="17">
        <v>0.24436244310391</v>
      </c>
      <c r="AE952" s="17"/>
      <c r="AF952" s="17">
        <v>0.23672686061140699</v>
      </c>
      <c r="AG952" s="17">
        <v>0.30743192804170599</v>
      </c>
      <c r="AH952" s="17">
        <v>0.21826168550474101</v>
      </c>
      <c r="AI952" s="17"/>
      <c r="AJ952" s="17">
        <v>0.25543364945964703</v>
      </c>
      <c r="AK952" s="17">
        <v>0.29573447550599802</v>
      </c>
      <c r="AL952" s="17">
        <v>0.34937468892023399</v>
      </c>
      <c r="AM952" s="17">
        <v>0.24387978049821199</v>
      </c>
      <c r="AN952" s="17">
        <v>0.19635171146098801</v>
      </c>
      <c r="AO952" s="17"/>
      <c r="AP952" s="17">
        <v>0.27006217808567901</v>
      </c>
      <c r="AQ952" s="17">
        <v>0.31079264239153798</v>
      </c>
      <c r="AR952" s="17">
        <v>0.32712471529213699</v>
      </c>
      <c r="AS952" s="17">
        <v>0.22603270145401</v>
      </c>
      <c r="AT952" s="17">
        <v>0.18984239293279301</v>
      </c>
      <c r="AU952" s="17"/>
      <c r="AV952" s="17">
        <v>0.214279444906118</v>
      </c>
      <c r="AW952" s="17">
        <v>0.29380055914887998</v>
      </c>
      <c r="AX952" s="17">
        <v>0.308373209755616</v>
      </c>
      <c r="AY952" s="17">
        <v>0.30796273756748399</v>
      </c>
      <c r="AZ952" s="17">
        <v>0.26386509543132303</v>
      </c>
    </row>
    <row r="953" spans="2:52">
      <c r="B953" t="s">
        <v>262</v>
      </c>
      <c r="C953" s="17">
        <v>0.189933137241594</v>
      </c>
      <c r="D953" s="17">
        <v>0.189753844125891</v>
      </c>
      <c r="E953" s="17">
        <v>0.19130192863675799</v>
      </c>
      <c r="F953" s="17"/>
      <c r="G953" s="17">
        <v>0.116426905335096</v>
      </c>
      <c r="H953" s="17">
        <v>0.145828570829698</v>
      </c>
      <c r="I953" s="17">
        <v>0.164943063095986</v>
      </c>
      <c r="J953" s="17">
        <v>0.18598023887917001</v>
      </c>
      <c r="K953" s="17">
        <v>0.24214847278964899</v>
      </c>
      <c r="L953" s="17">
        <v>0.26333001032300601</v>
      </c>
      <c r="M953" s="17"/>
      <c r="N953" s="17">
        <v>0.1720109510108</v>
      </c>
      <c r="O953" s="17">
        <v>0.19500120458411899</v>
      </c>
      <c r="P953" s="17">
        <v>0.17805100823384901</v>
      </c>
      <c r="Q953" s="17">
        <v>0.21481232185778401</v>
      </c>
      <c r="R953" s="17"/>
      <c r="S953" s="17">
        <v>0.17490885570593201</v>
      </c>
      <c r="T953" s="17">
        <v>0.173534052374195</v>
      </c>
      <c r="U953" s="17">
        <v>0.19784078168601901</v>
      </c>
      <c r="V953" s="17">
        <v>0.173577691405331</v>
      </c>
      <c r="W953" s="17">
        <v>0.203740133047527</v>
      </c>
      <c r="X953" s="17">
        <v>0.20656677475854601</v>
      </c>
      <c r="Y953" s="17">
        <v>0.225188603355371</v>
      </c>
      <c r="Z953" s="17">
        <v>0.17561490710143199</v>
      </c>
      <c r="AA953" s="17">
        <v>0.205803300646032</v>
      </c>
      <c r="AB953" s="17">
        <v>0.15802702578795999</v>
      </c>
      <c r="AC953" s="17">
        <v>0.21856558932510101</v>
      </c>
      <c r="AD953" s="17">
        <v>0.19184430179296699</v>
      </c>
      <c r="AE953" s="17"/>
      <c r="AF953" s="17">
        <v>0.22044086189711901</v>
      </c>
      <c r="AG953" s="17">
        <v>0.19420651680707299</v>
      </c>
      <c r="AH953" s="17">
        <v>0.150899053092166</v>
      </c>
      <c r="AI953" s="17"/>
      <c r="AJ953" s="17">
        <v>0.20689898408309901</v>
      </c>
      <c r="AK953" s="17">
        <v>0.21860145609090501</v>
      </c>
      <c r="AL953" s="17">
        <v>0.13537631964567701</v>
      </c>
      <c r="AM953" s="17">
        <v>0.16322382048712</v>
      </c>
      <c r="AN953" s="17">
        <v>0.15641767792370301</v>
      </c>
      <c r="AO953" s="17"/>
      <c r="AP953" s="17">
        <v>0.21553288212493699</v>
      </c>
      <c r="AQ953" s="17">
        <v>0.22463498804985399</v>
      </c>
      <c r="AR953" s="17">
        <v>0.12006204523486</v>
      </c>
      <c r="AS953" s="17">
        <v>0.16299047135488101</v>
      </c>
      <c r="AT953" s="17">
        <v>0.13502904733554</v>
      </c>
      <c r="AU953" s="17"/>
      <c r="AV953" s="17">
        <v>0.22591747557278399</v>
      </c>
      <c r="AW953" s="17">
        <v>0.18050985340853401</v>
      </c>
      <c r="AX953" s="17">
        <v>0.17079693918509101</v>
      </c>
      <c r="AY953" s="17">
        <v>0.15237149413919199</v>
      </c>
      <c r="AZ953" s="17">
        <v>0.13234923068073601</v>
      </c>
    </row>
    <row r="954" spans="2:52">
      <c r="B954" t="s">
        <v>61</v>
      </c>
      <c r="C954" s="17">
        <v>0.174242983329887</v>
      </c>
      <c r="D954" s="17">
        <v>0.123263238027043</v>
      </c>
      <c r="E954" s="17">
        <v>0.22190491615583499</v>
      </c>
      <c r="F954" s="17"/>
      <c r="G954" s="17">
        <v>0.14599563537337701</v>
      </c>
      <c r="H954" s="17">
        <v>0.19603439353834601</v>
      </c>
      <c r="I954" s="17">
        <v>0.20545837126401401</v>
      </c>
      <c r="J954" s="17">
        <v>0.20927304331779401</v>
      </c>
      <c r="K954" s="17">
        <v>0.166714086970849</v>
      </c>
      <c r="L954" s="17">
        <v>0.12640942689022</v>
      </c>
      <c r="M954" s="17"/>
      <c r="N954" s="17">
        <v>0.132290089012745</v>
      </c>
      <c r="O954" s="17">
        <v>0.14979776133745401</v>
      </c>
      <c r="P954" s="17">
        <v>0.16424354846065201</v>
      </c>
      <c r="Q954" s="17">
        <v>0.25280154960748003</v>
      </c>
      <c r="R954" s="17"/>
      <c r="S954" s="17">
        <v>0.16878074276812099</v>
      </c>
      <c r="T954" s="17">
        <v>0.18526224794992099</v>
      </c>
      <c r="U954" s="17">
        <v>0.13327591461862201</v>
      </c>
      <c r="V954" s="17">
        <v>0.228984634719965</v>
      </c>
      <c r="W954" s="17">
        <v>0.193261453290904</v>
      </c>
      <c r="X954" s="17">
        <v>0.17537478122345601</v>
      </c>
      <c r="Y954" s="17">
        <v>0.182012100989904</v>
      </c>
      <c r="Z954" s="17">
        <v>0.17908086531345399</v>
      </c>
      <c r="AA954" s="17">
        <v>0.14350586220970599</v>
      </c>
      <c r="AB954" s="17">
        <v>0.16904960657979901</v>
      </c>
      <c r="AC954" s="17">
        <v>0.172616624565607</v>
      </c>
      <c r="AD954" s="17">
        <v>0.153055194906391</v>
      </c>
      <c r="AE954" s="17"/>
      <c r="AF954" s="17">
        <v>0.15784869661043399</v>
      </c>
      <c r="AG954" s="17">
        <v>0.13852943379236299</v>
      </c>
      <c r="AH954" s="17">
        <v>0.278727922749755</v>
      </c>
      <c r="AI954" s="17"/>
      <c r="AJ954" s="17">
        <v>0.121970599051045</v>
      </c>
      <c r="AK954" s="17">
        <v>0.13365301370719801</v>
      </c>
      <c r="AL954" s="17">
        <v>0.171695704207423</v>
      </c>
      <c r="AM954" s="17">
        <v>0.219033441620055</v>
      </c>
      <c r="AN954" s="17">
        <v>0.355040350276077</v>
      </c>
      <c r="AO954" s="17"/>
      <c r="AP954" s="17">
        <v>8.1634185073771903E-2</v>
      </c>
      <c r="AQ954" s="17">
        <v>0.11830046159179</v>
      </c>
      <c r="AR954" s="17">
        <v>0.13456363628468701</v>
      </c>
      <c r="AS954" s="17">
        <v>0.16714075618406299</v>
      </c>
      <c r="AT954" s="17">
        <v>0.39270912146645498</v>
      </c>
      <c r="AU954" s="17"/>
      <c r="AV954" s="17">
        <v>0.21222313200933701</v>
      </c>
      <c r="AW954" s="17">
        <v>0.185152298466982</v>
      </c>
      <c r="AX954" s="17">
        <v>0.142728008982588</v>
      </c>
      <c r="AY954" s="17">
        <v>0.111452022821839</v>
      </c>
      <c r="AZ954" s="17">
        <v>0.169664073797134</v>
      </c>
    </row>
    <row r="955" spans="2:52">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2:52">
      <c r="B956" s="6" t="s">
        <v>264</v>
      </c>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2:52">
      <c r="B957" s="24" t="s">
        <v>15</v>
      </c>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2:52">
      <c r="B958" t="s">
        <v>259</v>
      </c>
      <c r="C958" s="17">
        <v>0.14669067953937001</v>
      </c>
      <c r="D958" s="17">
        <v>0.170623136166831</v>
      </c>
      <c r="E958" s="17">
        <v>0.123822448532077</v>
      </c>
      <c r="F958" s="17"/>
      <c r="G958" s="17">
        <v>0.15817424494405799</v>
      </c>
      <c r="H958" s="17">
        <v>0.14494414005380701</v>
      </c>
      <c r="I958" s="17">
        <v>0.135411628219546</v>
      </c>
      <c r="J958" s="17">
        <v>0.14759256249085201</v>
      </c>
      <c r="K958" s="17">
        <v>0.156375371691688</v>
      </c>
      <c r="L958" s="17">
        <v>0.14243461573866101</v>
      </c>
      <c r="M958" s="17"/>
      <c r="N958" s="17">
        <v>0.153901386539496</v>
      </c>
      <c r="O958" s="17">
        <v>0.12642161635868199</v>
      </c>
      <c r="P958" s="17">
        <v>0.147006561154847</v>
      </c>
      <c r="Q958" s="17">
        <v>0.159482803366335</v>
      </c>
      <c r="R958" s="17"/>
      <c r="S958" s="17">
        <v>0.161706029248087</v>
      </c>
      <c r="T958" s="17">
        <v>0.13594058453820401</v>
      </c>
      <c r="U958" s="17">
        <v>0.12510811657432899</v>
      </c>
      <c r="V958" s="17">
        <v>0.140806766896824</v>
      </c>
      <c r="W958" s="17">
        <v>0.15186775174158201</v>
      </c>
      <c r="X958" s="17">
        <v>0.131631874288161</v>
      </c>
      <c r="Y958" s="17">
        <v>0.16793909494556</v>
      </c>
      <c r="Z958" s="17">
        <v>0.14764823748745601</v>
      </c>
      <c r="AA958" s="17">
        <v>0.136677741727147</v>
      </c>
      <c r="AB958" s="17">
        <v>0.17660419663542201</v>
      </c>
      <c r="AC958" s="17">
        <v>0.14652169091195599</v>
      </c>
      <c r="AD958" s="17">
        <v>0.120827412736098</v>
      </c>
      <c r="AE958" s="17"/>
      <c r="AF958" s="17">
        <v>0.16301081997380901</v>
      </c>
      <c r="AG958" s="17">
        <v>0.14624480383779101</v>
      </c>
      <c r="AH958" s="17">
        <v>0.140178787314267</v>
      </c>
      <c r="AI958" s="17"/>
      <c r="AJ958" s="17">
        <v>0.18121879804067201</v>
      </c>
      <c r="AK958" s="17">
        <v>0.12205320671534201</v>
      </c>
      <c r="AL958" s="17">
        <v>0.133642474992023</v>
      </c>
      <c r="AM958" s="17">
        <v>0.26002599870395998</v>
      </c>
      <c r="AN958" s="17">
        <v>0.11911496222458599</v>
      </c>
      <c r="AO958" s="17"/>
      <c r="AP958" s="17">
        <v>0.19311211709419199</v>
      </c>
      <c r="AQ958" s="17">
        <v>0.115565431775112</v>
      </c>
      <c r="AR958" s="17">
        <v>0.14813016893504599</v>
      </c>
      <c r="AS958" s="17">
        <v>0.193252682967675</v>
      </c>
      <c r="AT958" s="17">
        <v>0.119255400160503</v>
      </c>
      <c r="AU958" s="17"/>
      <c r="AV958" s="17">
        <v>0.158458428936675</v>
      </c>
      <c r="AW958" s="17">
        <v>0.140050153539094</v>
      </c>
      <c r="AX958" s="17">
        <v>0.13782475555273199</v>
      </c>
      <c r="AY958" s="17">
        <v>0.15053922167193301</v>
      </c>
      <c r="AZ958" s="17">
        <v>0.16889501075593599</v>
      </c>
    </row>
    <row r="959" spans="2:52">
      <c r="B959" t="s">
        <v>260</v>
      </c>
      <c r="C959" s="17">
        <v>0.286567974157935</v>
      </c>
      <c r="D959" s="17">
        <v>0.30217330634922601</v>
      </c>
      <c r="E959" s="17">
        <v>0.27182596359202299</v>
      </c>
      <c r="F959" s="17"/>
      <c r="G959" s="17">
        <v>0.32518234887825798</v>
      </c>
      <c r="H959" s="17">
        <v>0.298790735047259</v>
      </c>
      <c r="I959" s="17">
        <v>0.28698840500237299</v>
      </c>
      <c r="J959" s="17">
        <v>0.28333093034779</v>
      </c>
      <c r="K959" s="17">
        <v>0.25592275997994701</v>
      </c>
      <c r="L959" s="17">
        <v>0.27377370685802099</v>
      </c>
      <c r="M959" s="17"/>
      <c r="N959" s="17">
        <v>0.32659075180929897</v>
      </c>
      <c r="O959" s="17">
        <v>0.30080064327832401</v>
      </c>
      <c r="P959" s="17">
        <v>0.30587309654592398</v>
      </c>
      <c r="Q959" s="17">
        <v>0.21103406632022201</v>
      </c>
      <c r="R959" s="17"/>
      <c r="S959" s="17">
        <v>0.28664870425684802</v>
      </c>
      <c r="T959" s="17">
        <v>0.29039778803914201</v>
      </c>
      <c r="U959" s="17">
        <v>0.31207517884242703</v>
      </c>
      <c r="V959" s="17">
        <v>0.28529137862381598</v>
      </c>
      <c r="W959" s="17">
        <v>0.30048128930302898</v>
      </c>
      <c r="X959" s="17">
        <v>0.28406120705003302</v>
      </c>
      <c r="Y959" s="17">
        <v>0.29091020272060902</v>
      </c>
      <c r="Z959" s="17">
        <v>0.24061123897453199</v>
      </c>
      <c r="AA959" s="17">
        <v>0.288183216399228</v>
      </c>
      <c r="AB959" s="17">
        <v>0.27743709611695</v>
      </c>
      <c r="AC959" s="17">
        <v>0.22295533615917601</v>
      </c>
      <c r="AD959" s="17">
        <v>0.35764986915496699</v>
      </c>
      <c r="AE959" s="17"/>
      <c r="AF959" s="17">
        <v>0.28417113539761901</v>
      </c>
      <c r="AG959" s="17">
        <v>0.29937867801677298</v>
      </c>
      <c r="AH959" s="17">
        <v>0.26064642413232297</v>
      </c>
      <c r="AI959" s="17"/>
      <c r="AJ959" s="17">
        <v>0.321209762125783</v>
      </c>
      <c r="AK959" s="17">
        <v>0.28783448303483999</v>
      </c>
      <c r="AL959" s="17">
        <v>0.27822983743243701</v>
      </c>
      <c r="AM959" s="17">
        <v>0.225412244602058</v>
      </c>
      <c r="AN959" s="17">
        <v>0.227102324524002</v>
      </c>
      <c r="AO959" s="17"/>
      <c r="AP959" s="17">
        <v>0.33205128454949601</v>
      </c>
      <c r="AQ959" s="17">
        <v>0.303467048063918</v>
      </c>
      <c r="AR959" s="17">
        <v>0.30620198419957301</v>
      </c>
      <c r="AS959" s="17">
        <v>0.27397866015351202</v>
      </c>
      <c r="AT959" s="17">
        <v>0.22652836731447901</v>
      </c>
      <c r="AU959" s="17"/>
      <c r="AV959" s="17">
        <v>0.23755566914467999</v>
      </c>
      <c r="AW959" s="17">
        <v>0.29113185034646399</v>
      </c>
      <c r="AX959" s="17">
        <v>0.33554767898394899</v>
      </c>
      <c r="AY959" s="17">
        <v>0.317099503474913</v>
      </c>
      <c r="AZ959" s="17">
        <v>0.22933711893120901</v>
      </c>
    </row>
    <row r="960" spans="2:52">
      <c r="B960" t="s">
        <v>261</v>
      </c>
      <c r="C960" s="17">
        <v>0.206115935065426</v>
      </c>
      <c r="D960" s="17">
        <v>0.21829781042028101</v>
      </c>
      <c r="E960" s="17">
        <v>0.193887117431359</v>
      </c>
      <c r="F960" s="17"/>
      <c r="G960" s="17">
        <v>0.22071220635851599</v>
      </c>
      <c r="H960" s="17">
        <v>0.22209005040420399</v>
      </c>
      <c r="I960" s="17">
        <v>0.210323559185396</v>
      </c>
      <c r="J960" s="17">
        <v>0.18813764783103201</v>
      </c>
      <c r="K960" s="17">
        <v>0.19822005091772599</v>
      </c>
      <c r="L960" s="17">
        <v>0.199850046037059</v>
      </c>
      <c r="M960" s="17"/>
      <c r="N960" s="17">
        <v>0.22384816483898301</v>
      </c>
      <c r="O960" s="17">
        <v>0.218086922618728</v>
      </c>
      <c r="P960" s="17">
        <v>0.20155446228844501</v>
      </c>
      <c r="Q960" s="17">
        <v>0.17995838113807799</v>
      </c>
      <c r="R960" s="17"/>
      <c r="S960" s="17">
        <v>0.21348362402009999</v>
      </c>
      <c r="T960" s="17">
        <v>0.20567689008113699</v>
      </c>
      <c r="U960" s="17">
        <v>0.21599367825372701</v>
      </c>
      <c r="V960" s="17">
        <v>0.175564355227079</v>
      </c>
      <c r="W960" s="17">
        <v>0.16591757235622501</v>
      </c>
      <c r="X960" s="17">
        <v>0.18907514672349801</v>
      </c>
      <c r="Y960" s="17">
        <v>0.21149996685119901</v>
      </c>
      <c r="Z960" s="17">
        <v>0.24193825941142999</v>
      </c>
      <c r="AA960" s="17">
        <v>0.23779493298620499</v>
      </c>
      <c r="AB960" s="17">
        <v>0.19834949662479501</v>
      </c>
      <c r="AC960" s="17">
        <v>0.25733286700612201</v>
      </c>
      <c r="AD960" s="17">
        <v>0.14352975862195699</v>
      </c>
      <c r="AE960" s="17"/>
      <c r="AF960" s="17">
        <v>0.18281368487246599</v>
      </c>
      <c r="AG960" s="17">
        <v>0.23298815866581801</v>
      </c>
      <c r="AH960" s="17">
        <v>0.169076819523926</v>
      </c>
      <c r="AI960" s="17"/>
      <c r="AJ960" s="17">
        <v>0.18829465057453099</v>
      </c>
      <c r="AK960" s="17">
        <v>0.24721230517262499</v>
      </c>
      <c r="AL960" s="17">
        <v>0.23134628288834699</v>
      </c>
      <c r="AM960" s="17">
        <v>0.128877714264411</v>
      </c>
      <c r="AN960" s="17">
        <v>0.15043253197845399</v>
      </c>
      <c r="AO960" s="17"/>
      <c r="AP960" s="17">
        <v>0.201587615883904</v>
      </c>
      <c r="AQ960" s="17">
        <v>0.24620999067507901</v>
      </c>
      <c r="AR960" s="17">
        <v>0.237802909140227</v>
      </c>
      <c r="AS960" s="17">
        <v>0.16888772007547601</v>
      </c>
      <c r="AT960" s="17">
        <v>0.12718012015551</v>
      </c>
      <c r="AU960" s="17"/>
      <c r="AV960" s="17">
        <v>0.18484857490415901</v>
      </c>
      <c r="AW960" s="17">
        <v>0.20783913164977799</v>
      </c>
      <c r="AX960" s="17">
        <v>0.206107947669769</v>
      </c>
      <c r="AY960" s="17">
        <v>0.26715828916613299</v>
      </c>
      <c r="AZ960" s="17">
        <v>0.24518355121365601</v>
      </c>
    </row>
    <row r="961" spans="2:52">
      <c r="B961" t="s">
        <v>262</v>
      </c>
      <c r="C961" s="17">
        <v>0.147437099789374</v>
      </c>
      <c r="D961" s="17">
        <v>0.15195445432625099</v>
      </c>
      <c r="E961" s="17">
        <v>0.143047919279993</v>
      </c>
      <c r="F961" s="17"/>
      <c r="G961" s="17">
        <v>0.12746522193414001</v>
      </c>
      <c r="H961" s="17">
        <v>0.116737004823649</v>
      </c>
      <c r="I961" s="17">
        <v>0.128500920219558</v>
      </c>
      <c r="J961" s="17">
        <v>0.13653247374720801</v>
      </c>
      <c r="K961" s="17">
        <v>0.161515203969886</v>
      </c>
      <c r="L961" s="17">
        <v>0.200609141801013</v>
      </c>
      <c r="M961" s="17"/>
      <c r="N961" s="17">
        <v>0.13881040850601301</v>
      </c>
      <c r="O961" s="17">
        <v>0.149124154852393</v>
      </c>
      <c r="P961" s="17">
        <v>0.138288482135214</v>
      </c>
      <c r="Q961" s="17">
        <v>0.16286132988093799</v>
      </c>
      <c r="R961" s="17"/>
      <c r="S961" s="17">
        <v>0.139615977106363</v>
      </c>
      <c r="T961" s="17">
        <v>0.13339643225928299</v>
      </c>
      <c r="U961" s="17">
        <v>0.17727560326137001</v>
      </c>
      <c r="V961" s="17">
        <v>0.13067945195234101</v>
      </c>
      <c r="W961" s="17">
        <v>0.132178163337759</v>
      </c>
      <c r="X961" s="17">
        <v>0.16367227830631201</v>
      </c>
      <c r="Y961" s="17">
        <v>0.13786710577948699</v>
      </c>
      <c r="Z961" s="17">
        <v>0.14203466778916601</v>
      </c>
      <c r="AA961" s="17">
        <v>0.14782422857133701</v>
      </c>
      <c r="AB961" s="17">
        <v>0.141616571436988</v>
      </c>
      <c r="AC961" s="17">
        <v>0.18578047930656899</v>
      </c>
      <c r="AD961" s="17">
        <v>0.187237320739291</v>
      </c>
      <c r="AE961" s="17"/>
      <c r="AF961" s="17">
        <v>0.166756064359184</v>
      </c>
      <c r="AG961" s="17">
        <v>0.158621083117617</v>
      </c>
      <c r="AH961" s="17">
        <v>8.2864440386013094E-2</v>
      </c>
      <c r="AI961" s="17"/>
      <c r="AJ961" s="17">
        <v>0.140052113664318</v>
      </c>
      <c r="AK961" s="17">
        <v>0.18438475468982701</v>
      </c>
      <c r="AL961" s="17">
        <v>0.15039960315495901</v>
      </c>
      <c r="AM961" s="17">
        <v>0.21540140732042301</v>
      </c>
      <c r="AN961" s="17">
        <v>9.1195240437630901E-2</v>
      </c>
      <c r="AO961" s="17"/>
      <c r="AP961" s="17">
        <v>0.140949788264044</v>
      </c>
      <c r="AQ961" s="17">
        <v>0.17803271128710599</v>
      </c>
      <c r="AR961" s="17">
        <v>0.13846633574455</v>
      </c>
      <c r="AS961" s="17">
        <v>0.13600953166183299</v>
      </c>
      <c r="AT961" s="17">
        <v>9.7012808905198797E-2</v>
      </c>
      <c r="AU961" s="17"/>
      <c r="AV961" s="17">
        <v>0.16355969716966701</v>
      </c>
      <c r="AW961" s="17">
        <v>0.132737880086362</v>
      </c>
      <c r="AX961" s="17">
        <v>0.14323702003771999</v>
      </c>
      <c r="AY961" s="17">
        <v>0.122816680610026</v>
      </c>
      <c r="AZ961" s="17">
        <v>0.18727244243666599</v>
      </c>
    </row>
    <row r="962" spans="2:52">
      <c r="B962" t="s">
        <v>61</v>
      </c>
      <c r="C962" s="17">
        <v>0.21318831144789399</v>
      </c>
      <c r="D962" s="17">
        <v>0.15695129273740999</v>
      </c>
      <c r="E962" s="17">
        <v>0.26741655116454799</v>
      </c>
      <c r="F962" s="17"/>
      <c r="G962" s="17">
        <v>0.16846597788502801</v>
      </c>
      <c r="H962" s="17">
        <v>0.21743806967108101</v>
      </c>
      <c r="I962" s="17">
        <v>0.23877548737312801</v>
      </c>
      <c r="J962" s="17">
        <v>0.244406385583118</v>
      </c>
      <c r="K962" s="17">
        <v>0.227966613440754</v>
      </c>
      <c r="L962" s="17">
        <v>0.183332489565246</v>
      </c>
      <c r="M962" s="17"/>
      <c r="N962" s="17">
        <v>0.15684928830621001</v>
      </c>
      <c r="O962" s="17">
        <v>0.205566662891875</v>
      </c>
      <c r="P962" s="17">
        <v>0.20727739787557001</v>
      </c>
      <c r="Q962" s="17">
        <v>0.28666341929442701</v>
      </c>
      <c r="R962" s="17"/>
      <c r="S962" s="17">
        <v>0.19854566536860299</v>
      </c>
      <c r="T962" s="17">
        <v>0.23458830508223399</v>
      </c>
      <c r="U962" s="17">
        <v>0.16954742306814799</v>
      </c>
      <c r="V962" s="17">
        <v>0.26765804729994003</v>
      </c>
      <c r="W962" s="17">
        <v>0.249555223261405</v>
      </c>
      <c r="X962" s="17">
        <v>0.23155949363199599</v>
      </c>
      <c r="Y962" s="17">
        <v>0.191783629703145</v>
      </c>
      <c r="Z962" s="17">
        <v>0.227767596337417</v>
      </c>
      <c r="AA962" s="17">
        <v>0.18951988031608399</v>
      </c>
      <c r="AB962" s="17">
        <v>0.20599263918584501</v>
      </c>
      <c r="AC962" s="17">
        <v>0.18740962661617699</v>
      </c>
      <c r="AD962" s="17">
        <v>0.190755638747686</v>
      </c>
      <c r="AE962" s="17"/>
      <c r="AF962" s="17">
        <v>0.20324829539692099</v>
      </c>
      <c r="AG962" s="17">
        <v>0.162767276362002</v>
      </c>
      <c r="AH962" s="17">
        <v>0.34723352864347101</v>
      </c>
      <c r="AI962" s="17"/>
      <c r="AJ962" s="17">
        <v>0.16922467559469501</v>
      </c>
      <c r="AK962" s="17">
        <v>0.158515250387366</v>
      </c>
      <c r="AL962" s="17">
        <v>0.20638180153223301</v>
      </c>
      <c r="AM962" s="17">
        <v>0.17028263510914801</v>
      </c>
      <c r="AN962" s="17">
        <v>0.412154940835327</v>
      </c>
      <c r="AO962" s="17"/>
      <c r="AP962" s="17">
        <v>0.132299194208365</v>
      </c>
      <c r="AQ962" s="17">
        <v>0.156724818198785</v>
      </c>
      <c r="AR962" s="17">
        <v>0.169398601980605</v>
      </c>
      <c r="AS962" s="17">
        <v>0.227871405141504</v>
      </c>
      <c r="AT962" s="17">
        <v>0.430023303464309</v>
      </c>
      <c r="AU962" s="17"/>
      <c r="AV962" s="17">
        <v>0.25557762984482002</v>
      </c>
      <c r="AW962" s="17">
        <v>0.22824098437830201</v>
      </c>
      <c r="AX962" s="17">
        <v>0.17728259775583</v>
      </c>
      <c r="AY962" s="17">
        <v>0.14238630507699601</v>
      </c>
      <c r="AZ962" s="17">
        <v>0.169311876662533</v>
      </c>
    </row>
    <row r="963" spans="2:52">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2:52">
      <c r="B964" s="6" t="s">
        <v>265</v>
      </c>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2:52">
      <c r="B965" s="24" t="s">
        <v>15</v>
      </c>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2:52">
      <c r="B966" t="s">
        <v>259</v>
      </c>
      <c r="C966" s="17">
        <v>0.13284433865220799</v>
      </c>
      <c r="D966" s="17">
        <v>0.15522366965929599</v>
      </c>
      <c r="E966" s="17">
        <v>0.111377473315629</v>
      </c>
      <c r="F966" s="17"/>
      <c r="G966" s="17">
        <v>0.17570185016970899</v>
      </c>
      <c r="H966" s="17">
        <v>0.138042003521265</v>
      </c>
      <c r="I966" s="17">
        <v>0.137808023243989</v>
      </c>
      <c r="J966" s="17">
        <v>0.14003671109056301</v>
      </c>
      <c r="K966" s="17">
        <v>0.10492113574680299</v>
      </c>
      <c r="L966" s="17">
        <v>0.108958379641451</v>
      </c>
      <c r="M966" s="17"/>
      <c r="N966" s="17">
        <v>0.13628382399901101</v>
      </c>
      <c r="O966" s="17">
        <v>0.115355238879366</v>
      </c>
      <c r="P966" s="17">
        <v>0.15673118060649199</v>
      </c>
      <c r="Q966" s="17">
        <v>0.12693774964116</v>
      </c>
      <c r="R966" s="17"/>
      <c r="S966" s="17">
        <v>0.161506247566059</v>
      </c>
      <c r="T966" s="17">
        <v>0.11771482447451299</v>
      </c>
      <c r="U966" s="17">
        <v>0.12815043888415201</v>
      </c>
      <c r="V966" s="17">
        <v>0.107596398997196</v>
      </c>
      <c r="W966" s="17">
        <v>0.107444465347927</v>
      </c>
      <c r="X966" s="17">
        <v>0.142211462833949</v>
      </c>
      <c r="Y966" s="17">
        <v>0.144935711788475</v>
      </c>
      <c r="Z966" s="17">
        <v>0.14002141745418001</v>
      </c>
      <c r="AA966" s="17">
        <v>0.11932730434996</v>
      </c>
      <c r="AB966" s="17">
        <v>0.11400320145161499</v>
      </c>
      <c r="AC966" s="17">
        <v>0.16551897140604199</v>
      </c>
      <c r="AD966" s="17">
        <v>0.19389202819926499</v>
      </c>
      <c r="AE966" s="17"/>
      <c r="AF966" s="17">
        <v>0.145879697721473</v>
      </c>
      <c r="AG966" s="17">
        <v>0.127761237331903</v>
      </c>
      <c r="AH966" s="17">
        <v>0.128783592521382</v>
      </c>
      <c r="AI966" s="17"/>
      <c r="AJ966" s="17">
        <v>0.150750837246932</v>
      </c>
      <c r="AK966" s="17">
        <v>0.13071455250361999</v>
      </c>
      <c r="AL966" s="17">
        <v>0.111853528403747</v>
      </c>
      <c r="AM966" s="17">
        <v>0.237525973964375</v>
      </c>
      <c r="AN966" s="17">
        <v>0.11557595935904</v>
      </c>
      <c r="AO966" s="17"/>
      <c r="AP966" s="17">
        <v>0.17780657895868601</v>
      </c>
      <c r="AQ966" s="17">
        <v>0.122011513529728</v>
      </c>
      <c r="AR966" s="17">
        <v>0.122909865860185</v>
      </c>
      <c r="AS966" s="17">
        <v>0.169897726781364</v>
      </c>
      <c r="AT966" s="17">
        <v>8.2859462445720497E-2</v>
      </c>
      <c r="AU966" s="17"/>
      <c r="AV966" s="17">
        <v>0.13171392895659401</v>
      </c>
      <c r="AW966" s="17">
        <v>0.119703911041547</v>
      </c>
      <c r="AX966" s="17">
        <v>0.13966862449138101</v>
      </c>
      <c r="AY966" s="17">
        <v>0.13234917433020801</v>
      </c>
      <c r="AZ966" s="17">
        <v>0.19220770991366501</v>
      </c>
    </row>
    <row r="967" spans="2:52">
      <c r="B967" t="s">
        <v>260</v>
      </c>
      <c r="C967" s="17">
        <v>0.29452853146727698</v>
      </c>
      <c r="D967" s="17">
        <v>0.32535875522067997</v>
      </c>
      <c r="E967" s="17">
        <v>0.26455716586831501</v>
      </c>
      <c r="F967" s="17"/>
      <c r="G967" s="17">
        <v>0.33322247476067202</v>
      </c>
      <c r="H967" s="17">
        <v>0.31354338327905101</v>
      </c>
      <c r="I967" s="17">
        <v>0.27531512852405099</v>
      </c>
      <c r="J967" s="17">
        <v>0.26503044080188898</v>
      </c>
      <c r="K967" s="17">
        <v>0.27920747724939499</v>
      </c>
      <c r="L967" s="17">
        <v>0.30318306705443798</v>
      </c>
      <c r="M967" s="17"/>
      <c r="N967" s="17">
        <v>0.32564693544638601</v>
      </c>
      <c r="O967" s="17">
        <v>0.28820142146909999</v>
      </c>
      <c r="P967" s="17">
        <v>0.33163305162620799</v>
      </c>
      <c r="Q967" s="17">
        <v>0.235358225742692</v>
      </c>
      <c r="R967" s="17"/>
      <c r="S967" s="17">
        <v>0.31283762893337502</v>
      </c>
      <c r="T967" s="17">
        <v>0.30044167451767401</v>
      </c>
      <c r="U967" s="17">
        <v>0.26609611042282399</v>
      </c>
      <c r="V967" s="17">
        <v>0.321580725434776</v>
      </c>
      <c r="W967" s="17">
        <v>0.34133885144479997</v>
      </c>
      <c r="X967" s="17">
        <v>0.25565430006637502</v>
      </c>
      <c r="Y967" s="17">
        <v>0.271876987904071</v>
      </c>
      <c r="Z967" s="17">
        <v>0.27935268853012502</v>
      </c>
      <c r="AA967" s="17">
        <v>0.30865729593554803</v>
      </c>
      <c r="AB967" s="17">
        <v>0.31329383347126999</v>
      </c>
      <c r="AC967" s="17">
        <v>0.23140897999315399</v>
      </c>
      <c r="AD967" s="17">
        <v>0.26326844767372998</v>
      </c>
      <c r="AE967" s="17"/>
      <c r="AF967" s="17">
        <v>0.29607593482869998</v>
      </c>
      <c r="AG967" s="17">
        <v>0.30711577192276002</v>
      </c>
      <c r="AH967" s="17">
        <v>0.24528973902628701</v>
      </c>
      <c r="AI967" s="17"/>
      <c r="AJ967" s="17">
        <v>0.319335970052466</v>
      </c>
      <c r="AK967" s="17">
        <v>0.30491145249484097</v>
      </c>
      <c r="AL967" s="17">
        <v>0.29618180859166798</v>
      </c>
      <c r="AM967" s="17">
        <v>0.235958732055597</v>
      </c>
      <c r="AN967" s="17">
        <v>0.21670880142400401</v>
      </c>
      <c r="AO967" s="17"/>
      <c r="AP967" s="17">
        <v>0.31889680705111401</v>
      </c>
      <c r="AQ967" s="17">
        <v>0.30450512097347499</v>
      </c>
      <c r="AR967" s="17">
        <v>0.33956361416384301</v>
      </c>
      <c r="AS967" s="17">
        <v>0.317437442659951</v>
      </c>
      <c r="AT967" s="17">
        <v>0.225626977333967</v>
      </c>
      <c r="AU967" s="17"/>
      <c r="AV967" s="17">
        <v>0.25709130480062797</v>
      </c>
      <c r="AW967" s="17">
        <v>0.305694594162497</v>
      </c>
      <c r="AX967" s="17">
        <v>0.32111204818150801</v>
      </c>
      <c r="AY967" s="17">
        <v>0.33011058280825401</v>
      </c>
      <c r="AZ967" s="17">
        <v>0.26548585479804798</v>
      </c>
    </row>
    <row r="968" spans="2:52">
      <c r="B968" t="s">
        <v>261</v>
      </c>
      <c r="C968" s="17">
        <v>0.215322999814993</v>
      </c>
      <c r="D968" s="17">
        <v>0.229278823882508</v>
      </c>
      <c r="E968" s="17">
        <v>0.20261487943005399</v>
      </c>
      <c r="F968" s="17"/>
      <c r="G968" s="17">
        <v>0.20319369232447701</v>
      </c>
      <c r="H968" s="17">
        <v>0.22020009630753601</v>
      </c>
      <c r="I968" s="17">
        <v>0.21852592652004901</v>
      </c>
      <c r="J968" s="17">
        <v>0.211154983306618</v>
      </c>
      <c r="K968" s="17">
        <v>0.19757627328632699</v>
      </c>
      <c r="L968" s="17">
        <v>0.232101211397792</v>
      </c>
      <c r="M968" s="17"/>
      <c r="N968" s="17">
        <v>0.24007472657367701</v>
      </c>
      <c r="O968" s="17">
        <v>0.24584889588654399</v>
      </c>
      <c r="P968" s="17">
        <v>0.18384168965980499</v>
      </c>
      <c r="Q968" s="17">
        <v>0.18414572362077999</v>
      </c>
      <c r="R968" s="17"/>
      <c r="S968" s="17">
        <v>0.20828233775095401</v>
      </c>
      <c r="T968" s="17">
        <v>0.213236412559417</v>
      </c>
      <c r="U968" s="17">
        <v>0.24410315522848899</v>
      </c>
      <c r="V968" s="17">
        <v>0.174827351566263</v>
      </c>
      <c r="W968" s="17">
        <v>0.217908403677083</v>
      </c>
      <c r="X968" s="17">
        <v>0.22091256441231399</v>
      </c>
      <c r="Y968" s="17">
        <v>0.22453072464604201</v>
      </c>
      <c r="Z968" s="17">
        <v>0.22336817284912799</v>
      </c>
      <c r="AA968" s="17">
        <v>0.230086712088795</v>
      </c>
      <c r="AB968" s="17">
        <v>0.21461419256303799</v>
      </c>
      <c r="AC968" s="17">
        <v>0.21102399555274101</v>
      </c>
      <c r="AD968" s="17">
        <v>0.19903560198183601</v>
      </c>
      <c r="AE968" s="17"/>
      <c r="AF968" s="17">
        <v>0.20145457205723399</v>
      </c>
      <c r="AG968" s="17">
        <v>0.24278760633945901</v>
      </c>
      <c r="AH968" s="17">
        <v>0.184908966324493</v>
      </c>
      <c r="AI968" s="17"/>
      <c r="AJ968" s="17">
        <v>0.22103273628539899</v>
      </c>
      <c r="AK968" s="17">
        <v>0.230896742370823</v>
      </c>
      <c r="AL968" s="17">
        <v>0.27620407426965798</v>
      </c>
      <c r="AM968" s="17">
        <v>0.122656715765166</v>
      </c>
      <c r="AN968" s="17">
        <v>0.16598973709723699</v>
      </c>
      <c r="AO968" s="17"/>
      <c r="AP968" s="17">
        <v>0.24488624933503</v>
      </c>
      <c r="AQ968" s="17">
        <v>0.248691573124078</v>
      </c>
      <c r="AR968" s="17">
        <v>0.22516030600554601</v>
      </c>
      <c r="AS968" s="17">
        <v>0.167178563604788</v>
      </c>
      <c r="AT968" s="17">
        <v>0.162184095792821</v>
      </c>
      <c r="AU968" s="17"/>
      <c r="AV968" s="17">
        <v>0.17603803594900599</v>
      </c>
      <c r="AW968" s="17">
        <v>0.216364919520558</v>
      </c>
      <c r="AX968" s="17">
        <v>0.24727393138697901</v>
      </c>
      <c r="AY968" s="17">
        <v>0.261638313985391</v>
      </c>
      <c r="AZ968" s="17">
        <v>0.17166127155484401</v>
      </c>
    </row>
    <row r="969" spans="2:52">
      <c r="B969" t="s">
        <v>262</v>
      </c>
      <c r="C969" s="17">
        <v>0.14524874170989199</v>
      </c>
      <c r="D969" s="17">
        <v>0.14517584527230701</v>
      </c>
      <c r="E969" s="17">
        <v>0.145778139770259</v>
      </c>
      <c r="F969" s="17"/>
      <c r="G969" s="17">
        <v>0.112082254256837</v>
      </c>
      <c r="H969" s="17">
        <v>0.10138974610382</v>
      </c>
      <c r="I969" s="17">
        <v>0.13498244572088</v>
      </c>
      <c r="J969" s="17">
        <v>0.15007778298162799</v>
      </c>
      <c r="K969" s="17">
        <v>0.18650250385866801</v>
      </c>
      <c r="L969" s="17">
        <v>0.17984251741336801</v>
      </c>
      <c r="M969" s="17"/>
      <c r="N969" s="17">
        <v>0.13240649429270099</v>
      </c>
      <c r="O969" s="17">
        <v>0.14340619740379301</v>
      </c>
      <c r="P969" s="17">
        <v>0.13418526688517399</v>
      </c>
      <c r="Q969" s="17">
        <v>0.170556664952627</v>
      </c>
      <c r="R969" s="17"/>
      <c r="S969" s="17">
        <v>0.144535439220428</v>
      </c>
      <c r="T969" s="17">
        <v>0.12972022038634201</v>
      </c>
      <c r="U969" s="17">
        <v>0.154799351842452</v>
      </c>
      <c r="V969" s="17">
        <v>0.13418618987294101</v>
      </c>
      <c r="W969" s="17">
        <v>9.3654677996139302E-2</v>
      </c>
      <c r="X969" s="17">
        <v>0.178131435807271</v>
      </c>
      <c r="Y969" s="17">
        <v>0.15003576464236801</v>
      </c>
      <c r="Z969" s="17">
        <v>0.15713364403382901</v>
      </c>
      <c r="AA969" s="17">
        <v>0.16241319511514801</v>
      </c>
      <c r="AB969" s="17">
        <v>0.137144840787393</v>
      </c>
      <c r="AC969" s="17">
        <v>0.162673817735661</v>
      </c>
      <c r="AD969" s="17">
        <v>0.149041128736108</v>
      </c>
      <c r="AE969" s="17"/>
      <c r="AF969" s="17">
        <v>0.17202557586964201</v>
      </c>
      <c r="AG969" s="17">
        <v>0.14382653750905899</v>
      </c>
      <c r="AH969" s="17">
        <v>0.11184410334103501</v>
      </c>
      <c r="AI969" s="17"/>
      <c r="AJ969" s="17">
        <v>0.14611904554570401</v>
      </c>
      <c r="AK969" s="17">
        <v>0.17836098816686799</v>
      </c>
      <c r="AL969" s="17">
        <v>0.103526599207948</v>
      </c>
      <c r="AM969" s="17">
        <v>0.20709235195180301</v>
      </c>
      <c r="AN969" s="17">
        <v>0.114127377129256</v>
      </c>
      <c r="AO969" s="17"/>
      <c r="AP969" s="17">
        <v>0.141832960925795</v>
      </c>
      <c r="AQ969" s="17">
        <v>0.17093545948942501</v>
      </c>
      <c r="AR969" s="17">
        <v>0.119155762150329</v>
      </c>
      <c r="AS969" s="17">
        <v>0.14460594434826601</v>
      </c>
      <c r="AT969" s="17">
        <v>9.3451596900189601E-2</v>
      </c>
      <c r="AU969" s="17"/>
      <c r="AV969" s="17">
        <v>0.19116227009582501</v>
      </c>
      <c r="AW969" s="17">
        <v>0.13301734070388699</v>
      </c>
      <c r="AX969" s="17">
        <v>0.108561103582206</v>
      </c>
      <c r="AY969" s="17">
        <v>0.12919947062324699</v>
      </c>
      <c r="AZ969" s="17">
        <v>0.17794312514701099</v>
      </c>
    </row>
    <row r="970" spans="2:52">
      <c r="B970" t="s">
        <v>61</v>
      </c>
      <c r="C970" s="17">
        <v>0.21205538835563001</v>
      </c>
      <c r="D970" s="17">
        <v>0.144962905965209</v>
      </c>
      <c r="E970" s="17">
        <v>0.275672341615743</v>
      </c>
      <c r="F970" s="17"/>
      <c r="G970" s="17">
        <v>0.175799728488305</v>
      </c>
      <c r="H970" s="17">
        <v>0.22682477078832899</v>
      </c>
      <c r="I970" s="17">
        <v>0.23336847599103</v>
      </c>
      <c r="J970" s="17">
        <v>0.23370008181930199</v>
      </c>
      <c r="K970" s="17">
        <v>0.23179260985880701</v>
      </c>
      <c r="L970" s="17">
        <v>0.17591482449295101</v>
      </c>
      <c r="M970" s="17"/>
      <c r="N970" s="17">
        <v>0.16558801968822501</v>
      </c>
      <c r="O970" s="17">
        <v>0.20718824636119701</v>
      </c>
      <c r="P970" s="17">
        <v>0.19360881122232099</v>
      </c>
      <c r="Q970" s="17">
        <v>0.28300163604274198</v>
      </c>
      <c r="R970" s="17"/>
      <c r="S970" s="17">
        <v>0.17283834652918401</v>
      </c>
      <c r="T970" s="17">
        <v>0.238886868062054</v>
      </c>
      <c r="U970" s="17">
        <v>0.206850943622084</v>
      </c>
      <c r="V970" s="17">
        <v>0.26180933412882401</v>
      </c>
      <c r="W970" s="17">
        <v>0.23965360153405199</v>
      </c>
      <c r="X970" s="17">
        <v>0.20309023688009101</v>
      </c>
      <c r="Y970" s="17">
        <v>0.20862081101904401</v>
      </c>
      <c r="Z970" s="17">
        <v>0.200124077132738</v>
      </c>
      <c r="AA970" s="17">
        <v>0.17951549251054999</v>
      </c>
      <c r="AB970" s="17">
        <v>0.220943931726684</v>
      </c>
      <c r="AC970" s="17">
        <v>0.229374235312401</v>
      </c>
      <c r="AD970" s="17">
        <v>0.194762793409061</v>
      </c>
      <c r="AE970" s="17"/>
      <c r="AF970" s="17">
        <v>0.18456421952295099</v>
      </c>
      <c r="AG970" s="17">
        <v>0.17850884689681801</v>
      </c>
      <c r="AH970" s="17">
        <v>0.32917359878680302</v>
      </c>
      <c r="AI970" s="17"/>
      <c r="AJ970" s="17">
        <v>0.162761410869499</v>
      </c>
      <c r="AK970" s="17">
        <v>0.15511626446384699</v>
      </c>
      <c r="AL970" s="17">
        <v>0.212233989526979</v>
      </c>
      <c r="AM970" s="17">
        <v>0.19676622626305901</v>
      </c>
      <c r="AN970" s="17">
        <v>0.38759812499046298</v>
      </c>
      <c r="AO970" s="17"/>
      <c r="AP970" s="17">
        <v>0.116577403729376</v>
      </c>
      <c r="AQ970" s="17">
        <v>0.15385633288329401</v>
      </c>
      <c r="AR970" s="17">
        <v>0.193210451820097</v>
      </c>
      <c r="AS970" s="17">
        <v>0.20088032260562999</v>
      </c>
      <c r="AT970" s="17">
        <v>0.43587786752730101</v>
      </c>
      <c r="AU970" s="17"/>
      <c r="AV970" s="17">
        <v>0.24399446019794799</v>
      </c>
      <c r="AW970" s="17">
        <v>0.225219234571511</v>
      </c>
      <c r="AX970" s="17">
        <v>0.183384292357926</v>
      </c>
      <c r="AY970" s="17">
        <v>0.14670245825290101</v>
      </c>
      <c r="AZ970" s="17">
        <v>0.19270203858643201</v>
      </c>
    </row>
    <row r="971" spans="2:52">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2:52">
      <c r="B972" s="6" t="s">
        <v>266</v>
      </c>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2:52">
      <c r="B973" s="24" t="s">
        <v>15</v>
      </c>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2:52">
      <c r="B974" t="s">
        <v>259</v>
      </c>
      <c r="C974" s="17">
        <v>0.117437969601907</v>
      </c>
      <c r="D974" s="17">
        <v>0.127936848550667</v>
      </c>
      <c r="E974" s="17">
        <v>0.107018021673181</v>
      </c>
      <c r="F974" s="17"/>
      <c r="G974" s="17">
        <v>0.156479398041249</v>
      </c>
      <c r="H974" s="17">
        <v>0.13121911438263401</v>
      </c>
      <c r="I974" s="17">
        <v>0.12918887302350501</v>
      </c>
      <c r="J974" s="17">
        <v>0.11035003974728801</v>
      </c>
      <c r="K974" s="17">
        <v>0.10586646009452499</v>
      </c>
      <c r="L974" s="17">
        <v>8.4177200116177103E-2</v>
      </c>
      <c r="M974" s="17"/>
      <c r="N974" s="17">
        <v>0.112649533663083</v>
      </c>
      <c r="O974" s="17">
        <v>0.11519377051134599</v>
      </c>
      <c r="P974" s="17">
        <v>0.12974174269076499</v>
      </c>
      <c r="Q974" s="17">
        <v>0.114571104813446</v>
      </c>
      <c r="R974" s="17"/>
      <c r="S974" s="17">
        <v>0.15737790434482399</v>
      </c>
      <c r="T974" s="17">
        <v>0.112037964758301</v>
      </c>
      <c r="U974" s="17">
        <v>8.8937340250544797E-2</v>
      </c>
      <c r="V974" s="17">
        <v>0.105695197955308</v>
      </c>
      <c r="W974" s="17">
        <v>0.11974293313512301</v>
      </c>
      <c r="X974" s="17">
        <v>0.103553064200544</v>
      </c>
      <c r="Y974" s="17">
        <v>0.1259594616352</v>
      </c>
      <c r="Z974" s="17">
        <v>0.113730049302044</v>
      </c>
      <c r="AA974" s="17">
        <v>0.121241160896676</v>
      </c>
      <c r="AB974" s="17">
        <v>0.124922416681157</v>
      </c>
      <c r="AC974" s="17">
        <v>7.8818831053593094E-2</v>
      </c>
      <c r="AD974" s="17">
        <v>0.11215259355593001</v>
      </c>
      <c r="AE974" s="17"/>
      <c r="AF974" s="17">
        <v>0.121392933758805</v>
      </c>
      <c r="AG974" s="17">
        <v>0.114212377236925</v>
      </c>
      <c r="AH974" s="17">
        <v>0.11684208716717299</v>
      </c>
      <c r="AI974" s="17"/>
      <c r="AJ974" s="17">
        <v>0.13123021089395201</v>
      </c>
      <c r="AK974" s="17">
        <v>0.117780490286199</v>
      </c>
      <c r="AL974" s="17">
        <v>7.6532519511056996E-2</v>
      </c>
      <c r="AM974" s="17">
        <v>0.18569150231777301</v>
      </c>
      <c r="AN974" s="17">
        <v>0.10569308326018299</v>
      </c>
      <c r="AO974" s="17"/>
      <c r="AP974" s="17">
        <v>0.15052076712818299</v>
      </c>
      <c r="AQ974" s="17">
        <v>0.107196011550622</v>
      </c>
      <c r="AR974" s="17">
        <v>0.10291948410327401</v>
      </c>
      <c r="AS974" s="17">
        <v>0.153678961192424</v>
      </c>
      <c r="AT974" s="17">
        <v>6.6580572008554204E-2</v>
      </c>
      <c r="AU974" s="17"/>
      <c r="AV974" s="17">
        <v>0.111997980718193</v>
      </c>
      <c r="AW974" s="17">
        <v>0.113734971798279</v>
      </c>
      <c r="AX974" s="17">
        <v>0.12593358198169699</v>
      </c>
      <c r="AY974" s="17">
        <v>0.11242078596234201</v>
      </c>
      <c r="AZ974" s="17">
        <v>0.223509709049653</v>
      </c>
    </row>
    <row r="975" spans="2:52">
      <c r="B975" t="s">
        <v>260</v>
      </c>
      <c r="C975" s="17">
        <v>0.20871631477875</v>
      </c>
      <c r="D975" s="17">
        <v>0.24142741096933201</v>
      </c>
      <c r="E975" s="17">
        <v>0.17811990482639301</v>
      </c>
      <c r="F975" s="17"/>
      <c r="G975" s="17">
        <v>0.26903650766672599</v>
      </c>
      <c r="H975" s="17">
        <v>0.26708669491595799</v>
      </c>
      <c r="I975" s="17">
        <v>0.22902256084158901</v>
      </c>
      <c r="J975" s="17">
        <v>0.184330760003279</v>
      </c>
      <c r="K975" s="17">
        <v>0.179863570255378</v>
      </c>
      <c r="L975" s="17">
        <v>0.14360050877887501</v>
      </c>
      <c r="M975" s="17"/>
      <c r="N975" s="17">
        <v>0.22774895193151101</v>
      </c>
      <c r="O975" s="17">
        <v>0.19901336560322999</v>
      </c>
      <c r="P975" s="17">
        <v>0.22459724492788699</v>
      </c>
      <c r="Q975" s="17">
        <v>0.184691514725878</v>
      </c>
      <c r="R975" s="17"/>
      <c r="S975" s="17">
        <v>0.221490387444919</v>
      </c>
      <c r="T975" s="17">
        <v>0.211728775971744</v>
      </c>
      <c r="U975" s="17">
        <v>0.21869194827521601</v>
      </c>
      <c r="V975" s="17">
        <v>0.20460063675732101</v>
      </c>
      <c r="W975" s="17">
        <v>0.23147576132143399</v>
      </c>
      <c r="X975" s="17">
        <v>0.17327437420896899</v>
      </c>
      <c r="Y975" s="17">
        <v>0.19141127069536901</v>
      </c>
      <c r="Z975" s="17">
        <v>0.21136373514260601</v>
      </c>
      <c r="AA975" s="17">
        <v>0.21214970130382499</v>
      </c>
      <c r="AB975" s="17">
        <v>0.21211575175970299</v>
      </c>
      <c r="AC975" s="17">
        <v>0.210523160906851</v>
      </c>
      <c r="AD975" s="17">
        <v>0.19183959024401401</v>
      </c>
      <c r="AE975" s="17"/>
      <c r="AF975" s="17">
        <v>0.177371077938445</v>
      </c>
      <c r="AG975" s="17">
        <v>0.22136999979642299</v>
      </c>
      <c r="AH975" s="17">
        <v>0.21455792252869199</v>
      </c>
      <c r="AI975" s="17"/>
      <c r="AJ975" s="17">
        <v>0.20429132408067099</v>
      </c>
      <c r="AK975" s="17">
        <v>0.21748255640686201</v>
      </c>
      <c r="AL975" s="17">
        <v>0.20460305589590799</v>
      </c>
      <c r="AM975" s="17">
        <v>0.15587059250905599</v>
      </c>
      <c r="AN975" s="17">
        <v>0.18726561816475301</v>
      </c>
      <c r="AO975" s="17"/>
      <c r="AP975" s="17">
        <v>0.22211666842118399</v>
      </c>
      <c r="AQ975" s="17">
        <v>0.20529730086996101</v>
      </c>
      <c r="AR975" s="17">
        <v>0.29074691930888003</v>
      </c>
      <c r="AS975" s="17">
        <v>0.191102833652214</v>
      </c>
      <c r="AT975" s="17">
        <v>0.166253754005289</v>
      </c>
      <c r="AU975" s="17"/>
      <c r="AV975" s="17">
        <v>0.18004644970866099</v>
      </c>
      <c r="AW975" s="17">
        <v>0.19713691353202401</v>
      </c>
      <c r="AX975" s="17">
        <v>0.23708810741745301</v>
      </c>
      <c r="AY975" s="17">
        <v>0.25982702610563402</v>
      </c>
      <c r="AZ975" s="17">
        <v>0.18229430396721499</v>
      </c>
    </row>
    <row r="976" spans="2:52">
      <c r="B976" t="s">
        <v>261</v>
      </c>
      <c r="C976" s="17">
        <v>0.259931270160906</v>
      </c>
      <c r="D976" s="17">
        <v>0.27252463391811699</v>
      </c>
      <c r="E976" s="17">
        <v>0.24752865003493901</v>
      </c>
      <c r="F976" s="17"/>
      <c r="G976" s="17">
        <v>0.26266150865469701</v>
      </c>
      <c r="H976" s="17">
        <v>0.25253256342298902</v>
      </c>
      <c r="I976" s="17">
        <v>0.26282002726251003</v>
      </c>
      <c r="J976" s="17">
        <v>0.26669131561250198</v>
      </c>
      <c r="K976" s="17">
        <v>0.22474298262971401</v>
      </c>
      <c r="L976" s="17">
        <v>0.27993226906377</v>
      </c>
      <c r="M976" s="17"/>
      <c r="N976" s="17">
        <v>0.31185238378917202</v>
      </c>
      <c r="O976" s="17">
        <v>0.27747977333244001</v>
      </c>
      <c r="P976" s="17">
        <v>0.24058384889478701</v>
      </c>
      <c r="Q976" s="17">
        <v>0.20183923682843399</v>
      </c>
      <c r="R976" s="17"/>
      <c r="S976" s="17">
        <v>0.26512683788417002</v>
      </c>
      <c r="T976" s="17">
        <v>0.26366686064087203</v>
      </c>
      <c r="U976" s="17">
        <v>0.299097461401927</v>
      </c>
      <c r="V976" s="17">
        <v>0.24097849067687099</v>
      </c>
      <c r="W976" s="17">
        <v>0.240090651809205</v>
      </c>
      <c r="X976" s="17">
        <v>0.25327424828546402</v>
      </c>
      <c r="Y976" s="17">
        <v>0.26892921350322002</v>
      </c>
      <c r="Z976" s="17">
        <v>0.27012986495240199</v>
      </c>
      <c r="AA976" s="17">
        <v>0.22489105578166699</v>
      </c>
      <c r="AB976" s="17">
        <v>0.27151080587416798</v>
      </c>
      <c r="AC976" s="17">
        <v>0.28173071126249299</v>
      </c>
      <c r="AD976" s="17">
        <v>0.25800131896641298</v>
      </c>
      <c r="AE976" s="17"/>
      <c r="AF976" s="17">
        <v>0.25394715958094299</v>
      </c>
      <c r="AG976" s="17">
        <v>0.29131325982537198</v>
      </c>
      <c r="AH976" s="17">
        <v>0.19935441904510801</v>
      </c>
      <c r="AI976" s="17"/>
      <c r="AJ976" s="17">
        <v>0.25500340751377498</v>
      </c>
      <c r="AK976" s="17">
        <v>0.28319913388409201</v>
      </c>
      <c r="AL976" s="17">
        <v>0.33930452995309301</v>
      </c>
      <c r="AM976" s="17">
        <v>0.204888241365562</v>
      </c>
      <c r="AN976" s="17">
        <v>0.190187798302342</v>
      </c>
      <c r="AO976" s="17"/>
      <c r="AP976" s="17">
        <v>0.24876290890713901</v>
      </c>
      <c r="AQ976" s="17">
        <v>0.30213861822671001</v>
      </c>
      <c r="AR976" s="17">
        <v>0.290730553662508</v>
      </c>
      <c r="AS976" s="17">
        <v>0.22426736850276099</v>
      </c>
      <c r="AT976" s="17">
        <v>0.195523151465437</v>
      </c>
      <c r="AU976" s="17"/>
      <c r="AV976" s="17">
        <v>0.20679306530503699</v>
      </c>
      <c r="AW976" s="17">
        <v>0.27332294420382702</v>
      </c>
      <c r="AX976" s="17">
        <v>0.297053909431235</v>
      </c>
      <c r="AY976" s="17">
        <v>0.31797567907464303</v>
      </c>
      <c r="AZ976" s="17">
        <v>0.258191651611552</v>
      </c>
    </row>
    <row r="977" spans="2:52">
      <c r="B977" t="s">
        <v>262</v>
      </c>
      <c r="C977" s="17">
        <v>0.24280810465097799</v>
      </c>
      <c r="D977" s="17">
        <v>0.23849446551367101</v>
      </c>
      <c r="E977" s="17">
        <v>0.24808742606349499</v>
      </c>
      <c r="F977" s="17"/>
      <c r="G977" s="17">
        <v>0.15778197965427601</v>
      </c>
      <c r="H977" s="17">
        <v>0.15749676134414101</v>
      </c>
      <c r="I977" s="17">
        <v>0.18865600955519399</v>
      </c>
      <c r="J977" s="17">
        <v>0.23022963729034801</v>
      </c>
      <c r="K977" s="17">
        <v>0.322495194238552</v>
      </c>
      <c r="L977" s="17">
        <v>0.36981839092615398</v>
      </c>
      <c r="M977" s="17"/>
      <c r="N977" s="17">
        <v>0.23139756000095699</v>
      </c>
      <c r="O977" s="17">
        <v>0.25781120054883</v>
      </c>
      <c r="P977" s="17">
        <v>0.23369999233577099</v>
      </c>
      <c r="Q977" s="17">
        <v>0.24748950357435201</v>
      </c>
      <c r="R977" s="17"/>
      <c r="S977" s="17">
        <v>0.20746407851545601</v>
      </c>
      <c r="T977" s="17">
        <v>0.24037274670064601</v>
      </c>
      <c r="U977" s="17">
        <v>0.240382761341492</v>
      </c>
      <c r="V977" s="17">
        <v>0.235361037476496</v>
      </c>
      <c r="W977" s="17">
        <v>0.219023773227881</v>
      </c>
      <c r="X977" s="17">
        <v>0.28791358735893202</v>
      </c>
      <c r="Y977" s="17">
        <v>0.20674115277208999</v>
      </c>
      <c r="Z977" s="17">
        <v>0.25716415093990402</v>
      </c>
      <c r="AA977" s="17">
        <v>0.302574799110021</v>
      </c>
      <c r="AB977" s="17">
        <v>0.21467547034974799</v>
      </c>
      <c r="AC977" s="17">
        <v>0.26551930348739</v>
      </c>
      <c r="AD977" s="17">
        <v>0.27171294146186598</v>
      </c>
      <c r="AE977" s="17"/>
      <c r="AF977" s="17">
        <v>0.29897557746975201</v>
      </c>
      <c r="AG977" s="17">
        <v>0.23245513230273901</v>
      </c>
      <c r="AH977" s="17">
        <v>0.19653259954945801</v>
      </c>
      <c r="AI977" s="17"/>
      <c r="AJ977" s="17">
        <v>0.28448169812405499</v>
      </c>
      <c r="AK977" s="17">
        <v>0.25766501517857998</v>
      </c>
      <c r="AL977" s="17">
        <v>0.204516239329262</v>
      </c>
      <c r="AM977" s="17">
        <v>0.25375987867461802</v>
      </c>
      <c r="AN977" s="17">
        <v>0.18324901476001301</v>
      </c>
      <c r="AO977" s="17"/>
      <c r="AP977" s="17">
        <v>0.28579872208441398</v>
      </c>
      <c r="AQ977" s="17">
        <v>0.26765038286564102</v>
      </c>
      <c r="AR977" s="17">
        <v>0.177959338026599</v>
      </c>
      <c r="AS977" s="17">
        <v>0.27165248773847001</v>
      </c>
      <c r="AT977" s="17">
        <v>0.18510477887323801</v>
      </c>
      <c r="AU977" s="17"/>
      <c r="AV977" s="17">
        <v>0.29747180583306099</v>
      </c>
      <c r="AW977" s="17">
        <v>0.22281706024279599</v>
      </c>
      <c r="AX977" s="17">
        <v>0.20660230708587801</v>
      </c>
      <c r="AY977" s="17">
        <v>0.199032793579766</v>
      </c>
      <c r="AZ977" s="17">
        <v>0.23627897468933101</v>
      </c>
    </row>
    <row r="978" spans="2:52">
      <c r="B978" t="s">
        <v>61</v>
      </c>
      <c r="C978" s="17">
        <v>0.17110634080745901</v>
      </c>
      <c r="D978" s="17">
        <v>0.119616641048214</v>
      </c>
      <c r="E978" s="17">
        <v>0.21924599740199299</v>
      </c>
      <c r="F978" s="17"/>
      <c r="G978" s="17">
        <v>0.154040605983052</v>
      </c>
      <c r="H978" s="17">
        <v>0.19166486593427801</v>
      </c>
      <c r="I978" s="17">
        <v>0.19031252931720199</v>
      </c>
      <c r="J978" s="17">
        <v>0.20839824734658299</v>
      </c>
      <c r="K978" s="17">
        <v>0.167031792781831</v>
      </c>
      <c r="L978" s="17">
        <v>0.122471631115024</v>
      </c>
      <c r="M978" s="17"/>
      <c r="N978" s="17">
        <v>0.116351570615277</v>
      </c>
      <c r="O978" s="17">
        <v>0.15050189000415501</v>
      </c>
      <c r="P978" s="17">
        <v>0.17137717115078999</v>
      </c>
      <c r="Q978" s="17">
        <v>0.25140864005788999</v>
      </c>
      <c r="R978" s="17"/>
      <c r="S978" s="17">
        <v>0.14854079181063001</v>
      </c>
      <c r="T978" s="17">
        <v>0.172193651928438</v>
      </c>
      <c r="U978" s="17">
        <v>0.15289048873082001</v>
      </c>
      <c r="V978" s="17">
        <v>0.213364637134003</v>
      </c>
      <c r="W978" s="17">
        <v>0.18966688050635699</v>
      </c>
      <c r="X978" s="17">
        <v>0.181984725946091</v>
      </c>
      <c r="Y978" s="17">
        <v>0.20695890139411999</v>
      </c>
      <c r="Z978" s="17">
        <v>0.14761219966304301</v>
      </c>
      <c r="AA978" s="17">
        <v>0.139143282907811</v>
      </c>
      <c r="AB978" s="17">
        <v>0.17677555533522299</v>
      </c>
      <c r="AC978" s="17">
        <v>0.16340799328967301</v>
      </c>
      <c r="AD978" s="17">
        <v>0.16629355577177801</v>
      </c>
      <c r="AE978" s="17"/>
      <c r="AF978" s="17">
        <v>0.148313251252055</v>
      </c>
      <c r="AG978" s="17">
        <v>0.140649230838542</v>
      </c>
      <c r="AH978" s="17">
        <v>0.27271297170956899</v>
      </c>
      <c r="AI978" s="17"/>
      <c r="AJ978" s="17">
        <v>0.12499335938754701</v>
      </c>
      <c r="AK978" s="17">
        <v>0.123872804244267</v>
      </c>
      <c r="AL978" s="17">
        <v>0.175043655310679</v>
      </c>
      <c r="AM978" s="17">
        <v>0.199789785132991</v>
      </c>
      <c r="AN978" s="17">
        <v>0.33360448551270799</v>
      </c>
      <c r="AO978" s="17"/>
      <c r="AP978" s="17">
        <v>9.2800933459079998E-2</v>
      </c>
      <c r="AQ978" s="17">
        <v>0.117717686487066</v>
      </c>
      <c r="AR978" s="17">
        <v>0.13764370489873901</v>
      </c>
      <c r="AS978" s="17">
        <v>0.159298348914131</v>
      </c>
      <c r="AT978" s="17">
        <v>0.386537743647481</v>
      </c>
      <c r="AU978" s="17"/>
      <c r="AV978" s="17">
        <v>0.203690698435048</v>
      </c>
      <c r="AW978" s="17">
        <v>0.192988110223073</v>
      </c>
      <c r="AX978" s="17">
        <v>0.13332209408373599</v>
      </c>
      <c r="AY978" s="17">
        <v>0.11074371527761501</v>
      </c>
      <c r="AZ978" s="17">
        <v>9.9725360682249395E-2</v>
      </c>
    </row>
    <row r="979" spans="2:52">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2:52">
      <c r="B980" s="6" t="s">
        <v>267</v>
      </c>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2:52">
      <c r="B981" s="24" t="s">
        <v>15</v>
      </c>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2:52">
      <c r="B982" t="s">
        <v>259</v>
      </c>
      <c r="C982" s="17">
        <v>0.128228557732877</v>
      </c>
      <c r="D982" s="17">
        <v>0.14518486460077401</v>
      </c>
      <c r="E982" s="17">
        <v>0.110855994032157</v>
      </c>
      <c r="F982" s="17"/>
      <c r="G982" s="17">
        <v>0.166485505174124</v>
      </c>
      <c r="H982" s="17">
        <v>0.14299910676436201</v>
      </c>
      <c r="I982" s="17">
        <v>0.13558105667654699</v>
      </c>
      <c r="J982" s="17">
        <v>0.12511365688050899</v>
      </c>
      <c r="K982" s="17">
        <v>0.103974347558918</v>
      </c>
      <c r="L982" s="17">
        <v>0.103554009789837</v>
      </c>
      <c r="M982" s="17"/>
      <c r="N982" s="17">
        <v>0.13052167382795399</v>
      </c>
      <c r="O982" s="17">
        <v>0.11750419922486099</v>
      </c>
      <c r="P982" s="17">
        <v>0.14447688989920901</v>
      </c>
      <c r="Q982" s="17">
        <v>0.123189192418239</v>
      </c>
      <c r="R982" s="17"/>
      <c r="S982" s="17">
        <v>0.17685823855899299</v>
      </c>
      <c r="T982" s="17">
        <v>0.111269139066558</v>
      </c>
      <c r="U982" s="17">
        <v>0.119994652805184</v>
      </c>
      <c r="V982" s="17">
        <v>0.112268669890304</v>
      </c>
      <c r="W982" s="17">
        <v>0.103252670903449</v>
      </c>
      <c r="X982" s="17">
        <v>0.121258808668105</v>
      </c>
      <c r="Y982" s="17">
        <v>0.14335885306502999</v>
      </c>
      <c r="Z982" s="17">
        <v>0.123333073377381</v>
      </c>
      <c r="AA982" s="17">
        <v>9.7693234482653699E-2</v>
      </c>
      <c r="AB982" s="17">
        <v>0.12380370623539599</v>
      </c>
      <c r="AC982" s="17">
        <v>0.14763711247199099</v>
      </c>
      <c r="AD982" s="17">
        <v>0.18288145588763999</v>
      </c>
      <c r="AE982" s="17"/>
      <c r="AF982" s="17">
        <v>0.150331740276299</v>
      </c>
      <c r="AG982" s="17">
        <v>0.115440378866095</v>
      </c>
      <c r="AH982" s="17">
        <v>0.114800342917609</v>
      </c>
      <c r="AI982" s="17"/>
      <c r="AJ982" s="17">
        <v>0.168875894818074</v>
      </c>
      <c r="AK982" s="17">
        <v>0.105350837584218</v>
      </c>
      <c r="AL982" s="17">
        <v>9.8356167033565201E-2</v>
      </c>
      <c r="AM982" s="17">
        <v>0.209670527471539</v>
      </c>
      <c r="AN982" s="17">
        <v>0.100705722083151</v>
      </c>
      <c r="AO982" s="17"/>
      <c r="AP982" s="17">
        <v>0.187124559332948</v>
      </c>
      <c r="AQ982" s="17">
        <v>0.104481564737205</v>
      </c>
      <c r="AR982" s="17">
        <v>0.14657289830695899</v>
      </c>
      <c r="AS982" s="17">
        <v>0.15755605649153401</v>
      </c>
      <c r="AT982" s="17">
        <v>8.5943886873451794E-2</v>
      </c>
      <c r="AU982" s="17"/>
      <c r="AV982" s="17">
        <v>0.12508649521280199</v>
      </c>
      <c r="AW982" s="17">
        <v>0.12891145891639899</v>
      </c>
      <c r="AX982" s="17">
        <v>0.13292248919085001</v>
      </c>
      <c r="AY982" s="17">
        <v>0.123186378742783</v>
      </c>
      <c r="AZ982" s="17">
        <v>0.18937687048349999</v>
      </c>
    </row>
    <row r="983" spans="2:52">
      <c r="B983" t="s">
        <v>260</v>
      </c>
      <c r="C983" s="17">
        <v>0.26736359194612602</v>
      </c>
      <c r="D983" s="17">
        <v>0.30523260098492</v>
      </c>
      <c r="E983" s="17">
        <v>0.23210449269037001</v>
      </c>
      <c r="F983" s="17"/>
      <c r="G983" s="17">
        <v>0.30606009008367602</v>
      </c>
      <c r="H983" s="17">
        <v>0.28255656582067101</v>
      </c>
      <c r="I983" s="17">
        <v>0.25520574839890903</v>
      </c>
      <c r="J983" s="17">
        <v>0.269603905142348</v>
      </c>
      <c r="K983" s="17">
        <v>0.26091787110366699</v>
      </c>
      <c r="L983" s="17">
        <v>0.24164425505307</v>
      </c>
      <c r="M983" s="17"/>
      <c r="N983" s="17">
        <v>0.277865874454652</v>
      </c>
      <c r="O983" s="17">
        <v>0.26577332592948499</v>
      </c>
      <c r="P983" s="17">
        <v>0.30561585264915497</v>
      </c>
      <c r="Q983" s="17">
        <v>0.22523196228492101</v>
      </c>
      <c r="R983" s="17"/>
      <c r="S983" s="17">
        <v>0.27922802178906703</v>
      </c>
      <c r="T983" s="17">
        <v>0.27917082425825401</v>
      </c>
      <c r="U983" s="17">
        <v>0.23169957232274099</v>
      </c>
      <c r="V983" s="17">
        <v>0.268825685624972</v>
      </c>
      <c r="W983" s="17">
        <v>0.27371737685730202</v>
      </c>
      <c r="X983" s="17">
        <v>0.27443523750183402</v>
      </c>
      <c r="Y983" s="17">
        <v>0.26474328518433798</v>
      </c>
      <c r="Z983" s="17">
        <v>0.24277636218136001</v>
      </c>
      <c r="AA983" s="17">
        <v>0.28197744286058102</v>
      </c>
      <c r="AB983" s="17">
        <v>0.25208284042433499</v>
      </c>
      <c r="AC983" s="17">
        <v>0.25259802474752202</v>
      </c>
      <c r="AD983" s="17">
        <v>0.27214661566375198</v>
      </c>
      <c r="AE983" s="17"/>
      <c r="AF983" s="17">
        <v>0.27205426941045202</v>
      </c>
      <c r="AG983" s="17">
        <v>0.27214923862624701</v>
      </c>
      <c r="AH983" s="17">
        <v>0.24323011402644601</v>
      </c>
      <c r="AI983" s="17"/>
      <c r="AJ983" s="17">
        <v>0.30223332075869602</v>
      </c>
      <c r="AK983" s="17">
        <v>0.27071583113037501</v>
      </c>
      <c r="AL983" s="17">
        <v>0.23916248597522499</v>
      </c>
      <c r="AM983" s="17">
        <v>0.299259942993439</v>
      </c>
      <c r="AN983" s="17">
        <v>0.20454242946951701</v>
      </c>
      <c r="AO983" s="17"/>
      <c r="AP983" s="17">
        <v>0.320071553536727</v>
      </c>
      <c r="AQ983" s="17">
        <v>0.25689059821348298</v>
      </c>
      <c r="AR983" s="17">
        <v>0.27860429304078799</v>
      </c>
      <c r="AS983" s="17">
        <v>0.33034431697772698</v>
      </c>
      <c r="AT983" s="17">
        <v>0.199846522168517</v>
      </c>
      <c r="AU983" s="17"/>
      <c r="AV983" s="17">
        <v>0.25706138646022902</v>
      </c>
      <c r="AW983" s="17">
        <v>0.26401573861516803</v>
      </c>
      <c r="AX983" s="17">
        <v>0.27174789333758798</v>
      </c>
      <c r="AY983" s="17">
        <v>0.29437895555682297</v>
      </c>
      <c r="AZ983" s="17">
        <v>0.24170088761789499</v>
      </c>
    </row>
    <row r="984" spans="2:52">
      <c r="B984" t="s">
        <v>261</v>
      </c>
      <c r="C984" s="17">
        <v>0.24120638174581899</v>
      </c>
      <c r="D984" s="17">
        <v>0.24661916656638999</v>
      </c>
      <c r="E984" s="17">
        <v>0.23566693250334</v>
      </c>
      <c r="F984" s="17"/>
      <c r="G984" s="17">
        <v>0.24894509854486899</v>
      </c>
      <c r="H984" s="17">
        <v>0.247498544425546</v>
      </c>
      <c r="I984" s="17">
        <v>0.23984319585800701</v>
      </c>
      <c r="J984" s="17">
        <v>0.21094448729236201</v>
      </c>
      <c r="K984" s="17">
        <v>0.22425605493140999</v>
      </c>
      <c r="L984" s="17">
        <v>0.26799912240321599</v>
      </c>
      <c r="M984" s="17"/>
      <c r="N984" s="17">
        <v>0.28909023612946699</v>
      </c>
      <c r="O984" s="17">
        <v>0.26605024530289501</v>
      </c>
      <c r="P984" s="17">
        <v>0.21070213235763499</v>
      </c>
      <c r="Q984" s="17">
        <v>0.18739939414904699</v>
      </c>
      <c r="R984" s="17"/>
      <c r="S984" s="17">
        <v>0.2168476319787</v>
      </c>
      <c r="T984" s="17">
        <v>0.2409972821553</v>
      </c>
      <c r="U984" s="17">
        <v>0.27881978085910403</v>
      </c>
      <c r="V984" s="17">
        <v>0.229042964782596</v>
      </c>
      <c r="W984" s="17">
        <v>0.22432222396218199</v>
      </c>
      <c r="X984" s="17">
        <v>0.24400571879786401</v>
      </c>
      <c r="Y984" s="17">
        <v>0.230065635650434</v>
      </c>
      <c r="Z984" s="17">
        <v>0.27452528072214899</v>
      </c>
      <c r="AA984" s="17">
        <v>0.25002146886379301</v>
      </c>
      <c r="AB984" s="17">
        <v>0.27639132289239998</v>
      </c>
      <c r="AC984" s="17">
        <v>0.22727948089710501</v>
      </c>
      <c r="AD984" s="17">
        <v>0.19359176083235699</v>
      </c>
      <c r="AE984" s="17"/>
      <c r="AF984" s="17">
        <v>0.21440288309893801</v>
      </c>
      <c r="AG984" s="17">
        <v>0.27690630666685701</v>
      </c>
      <c r="AH984" s="17">
        <v>0.18747630688174199</v>
      </c>
      <c r="AI984" s="17"/>
      <c r="AJ984" s="17">
        <v>0.223859540380004</v>
      </c>
      <c r="AK984" s="17">
        <v>0.26498781659984999</v>
      </c>
      <c r="AL984" s="17">
        <v>0.31605289138308001</v>
      </c>
      <c r="AM984" s="17">
        <v>5.2109339997223302E-2</v>
      </c>
      <c r="AN984" s="17">
        <v>0.185880746245073</v>
      </c>
      <c r="AO984" s="17"/>
      <c r="AP984" s="17">
        <v>0.222840164407001</v>
      </c>
      <c r="AQ984" s="17">
        <v>0.29131931451187998</v>
      </c>
      <c r="AR984" s="17">
        <v>0.26969526268707</v>
      </c>
      <c r="AS984" s="17">
        <v>0.17159500015946799</v>
      </c>
      <c r="AT984" s="17">
        <v>0.180196553156145</v>
      </c>
      <c r="AU984" s="17"/>
      <c r="AV984" s="17">
        <v>0.184506927312203</v>
      </c>
      <c r="AW984" s="17">
        <v>0.26846721945840102</v>
      </c>
      <c r="AX984" s="17">
        <v>0.27784261690809198</v>
      </c>
      <c r="AY984" s="17">
        <v>0.29259168517551598</v>
      </c>
      <c r="AZ984" s="17">
        <v>0.26181767753692298</v>
      </c>
    </row>
    <row r="985" spans="2:52">
      <c r="B985" t="s">
        <v>262</v>
      </c>
      <c r="C985" s="17">
        <v>0.15903270956944501</v>
      </c>
      <c r="D985" s="17">
        <v>0.15913222200473501</v>
      </c>
      <c r="E985" s="17">
        <v>0.159480574064747</v>
      </c>
      <c r="F985" s="17"/>
      <c r="G985" s="17">
        <v>0.12496795002102699</v>
      </c>
      <c r="H985" s="17">
        <v>0.13499713721512999</v>
      </c>
      <c r="I985" s="17">
        <v>0.140373294588273</v>
      </c>
      <c r="J985" s="17">
        <v>0.14178635147403901</v>
      </c>
      <c r="K985" s="17">
        <v>0.19497068736766501</v>
      </c>
      <c r="L985" s="17">
        <v>0.20638927313788599</v>
      </c>
      <c r="M985" s="17"/>
      <c r="N985" s="17">
        <v>0.148514088085032</v>
      </c>
      <c r="O985" s="17">
        <v>0.16041742618655</v>
      </c>
      <c r="P985" s="17">
        <v>0.14612126551788501</v>
      </c>
      <c r="Q985" s="17">
        <v>0.18121891211338401</v>
      </c>
      <c r="R985" s="17"/>
      <c r="S985" s="17">
        <v>0.16070475102564399</v>
      </c>
      <c r="T985" s="17">
        <v>0.14158849504100199</v>
      </c>
      <c r="U985" s="17">
        <v>0.19707838311562001</v>
      </c>
      <c r="V985" s="17">
        <v>0.15931830342828701</v>
      </c>
      <c r="W985" s="17">
        <v>0.150041423268646</v>
      </c>
      <c r="X985" s="17">
        <v>0.153987073998855</v>
      </c>
      <c r="Y985" s="17">
        <v>0.148597934323458</v>
      </c>
      <c r="Z985" s="17">
        <v>0.146164193213011</v>
      </c>
      <c r="AA985" s="17">
        <v>0.179126566960982</v>
      </c>
      <c r="AB985" s="17">
        <v>0.132969205291079</v>
      </c>
      <c r="AC985" s="17">
        <v>0.19749088990344199</v>
      </c>
      <c r="AD985" s="17">
        <v>0.14602130588357701</v>
      </c>
      <c r="AE985" s="17"/>
      <c r="AF985" s="17">
        <v>0.16698655757794001</v>
      </c>
      <c r="AG985" s="17">
        <v>0.174096356195068</v>
      </c>
      <c r="AH985" s="17">
        <v>0.128666532145749</v>
      </c>
      <c r="AI985" s="17"/>
      <c r="AJ985" s="17">
        <v>0.13714052584157499</v>
      </c>
      <c r="AK985" s="17">
        <v>0.221994342253996</v>
      </c>
      <c r="AL985" s="17">
        <v>0.14455082304516301</v>
      </c>
      <c r="AM985" s="17">
        <v>0.189145476543324</v>
      </c>
      <c r="AN985" s="17">
        <v>0.115786679508081</v>
      </c>
      <c r="AO985" s="17"/>
      <c r="AP985" s="17">
        <v>0.13996938572141501</v>
      </c>
      <c r="AQ985" s="17">
        <v>0.20353693213776999</v>
      </c>
      <c r="AR985" s="17">
        <v>0.13843483271285201</v>
      </c>
      <c r="AS985" s="17">
        <v>0.14423376986800901</v>
      </c>
      <c r="AT985" s="17">
        <v>0.105972431929797</v>
      </c>
      <c r="AU985" s="17"/>
      <c r="AV985" s="17">
        <v>0.180090446201083</v>
      </c>
      <c r="AW985" s="17">
        <v>0.133574497614382</v>
      </c>
      <c r="AX985" s="17">
        <v>0.14971973391528001</v>
      </c>
      <c r="AY985" s="17">
        <v>0.15518809194588901</v>
      </c>
      <c r="AZ985" s="17">
        <v>0.162101727288047</v>
      </c>
    </row>
    <row r="986" spans="2:52">
      <c r="B986" t="s">
        <v>61</v>
      </c>
      <c r="C986" s="17">
        <v>0.204168759005734</v>
      </c>
      <c r="D986" s="17">
        <v>0.14383114584318099</v>
      </c>
      <c r="E986" s="17">
        <v>0.261892006709386</v>
      </c>
      <c r="F986" s="17"/>
      <c r="G986" s="17">
        <v>0.15354135617630499</v>
      </c>
      <c r="H986" s="17">
        <v>0.19194864577429099</v>
      </c>
      <c r="I986" s="17">
        <v>0.22899670447826401</v>
      </c>
      <c r="J986" s="17">
        <v>0.25255159921074199</v>
      </c>
      <c r="K986" s="17">
        <v>0.215881039038339</v>
      </c>
      <c r="L986" s="17">
        <v>0.18041333961599099</v>
      </c>
      <c r="M986" s="17"/>
      <c r="N986" s="17">
        <v>0.154008127502896</v>
      </c>
      <c r="O986" s="17">
        <v>0.19025480335620901</v>
      </c>
      <c r="P986" s="17">
        <v>0.19308385957611501</v>
      </c>
      <c r="Q986" s="17">
        <v>0.28296053903440999</v>
      </c>
      <c r="R986" s="17"/>
      <c r="S986" s="17">
        <v>0.16636135664759499</v>
      </c>
      <c r="T986" s="17">
        <v>0.226974259478886</v>
      </c>
      <c r="U986" s="17">
        <v>0.17240761089735099</v>
      </c>
      <c r="V986" s="17">
        <v>0.230544376273842</v>
      </c>
      <c r="W986" s="17">
        <v>0.24866630500842199</v>
      </c>
      <c r="X986" s="17">
        <v>0.20631316103334199</v>
      </c>
      <c r="Y986" s="17">
        <v>0.213234291776739</v>
      </c>
      <c r="Z986" s="17">
        <v>0.21320109050609901</v>
      </c>
      <c r="AA986" s="17">
        <v>0.19118128683199101</v>
      </c>
      <c r="AB986" s="17">
        <v>0.21475292515679101</v>
      </c>
      <c r="AC986" s="17">
        <v>0.17499449197994099</v>
      </c>
      <c r="AD986" s="17">
        <v>0.20535886173267301</v>
      </c>
      <c r="AE986" s="17"/>
      <c r="AF986" s="17">
        <v>0.19622454963637101</v>
      </c>
      <c r="AG986" s="17">
        <v>0.161407719645733</v>
      </c>
      <c r="AH986" s="17">
        <v>0.32582670402845298</v>
      </c>
      <c r="AI986" s="17"/>
      <c r="AJ986" s="17">
        <v>0.167890718201651</v>
      </c>
      <c r="AK986" s="17">
        <v>0.13695117243156199</v>
      </c>
      <c r="AL986" s="17">
        <v>0.20187763256296701</v>
      </c>
      <c r="AM986" s="17">
        <v>0.249814712994475</v>
      </c>
      <c r="AN986" s="17">
        <v>0.39308442269417798</v>
      </c>
      <c r="AO986" s="17"/>
      <c r="AP986" s="17">
        <v>0.12999433700190899</v>
      </c>
      <c r="AQ986" s="17">
        <v>0.143771590399663</v>
      </c>
      <c r="AR986" s="17">
        <v>0.16669271325233101</v>
      </c>
      <c r="AS986" s="17">
        <v>0.19627085650326201</v>
      </c>
      <c r="AT986" s="17">
        <v>0.42804060587208898</v>
      </c>
      <c r="AU986" s="17"/>
      <c r="AV986" s="17">
        <v>0.25325474481368299</v>
      </c>
      <c r="AW986" s="17">
        <v>0.20503108539564999</v>
      </c>
      <c r="AX986" s="17">
        <v>0.16776726664819</v>
      </c>
      <c r="AY986" s="17">
        <v>0.134654888578989</v>
      </c>
      <c r="AZ986" s="17">
        <v>0.14500283707363401</v>
      </c>
    </row>
    <row r="987" spans="2:52">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2:52">
      <c r="B988" s="6" t="s">
        <v>268</v>
      </c>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2:52">
      <c r="B989" s="24" t="s">
        <v>15</v>
      </c>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2:52">
      <c r="B990" t="s">
        <v>259</v>
      </c>
      <c r="C990" s="17">
        <v>0.12683905143440499</v>
      </c>
      <c r="D990" s="17">
        <v>0.14976569145504101</v>
      </c>
      <c r="E990" s="17">
        <v>0.103633930261466</v>
      </c>
      <c r="F990" s="17"/>
      <c r="G990" s="17">
        <v>0.161302462657304</v>
      </c>
      <c r="H990" s="17">
        <v>0.13674341008868399</v>
      </c>
      <c r="I990" s="17">
        <v>0.126864710217472</v>
      </c>
      <c r="J990" s="17">
        <v>0.12264172249412</v>
      </c>
      <c r="K990" s="17">
        <v>0.118159221076983</v>
      </c>
      <c r="L990" s="17">
        <v>0.10505185758826199</v>
      </c>
      <c r="M990" s="17"/>
      <c r="N990" s="17">
        <v>0.13477267100787099</v>
      </c>
      <c r="O990" s="17">
        <v>0.105555108281667</v>
      </c>
      <c r="P990" s="17">
        <v>0.14768986052922001</v>
      </c>
      <c r="Q990" s="17">
        <v>0.122624952071734</v>
      </c>
      <c r="R990" s="17"/>
      <c r="S990" s="17">
        <v>0.15288255823077199</v>
      </c>
      <c r="T990" s="17">
        <v>0.117347467279389</v>
      </c>
      <c r="U990" s="17">
        <v>9.6652605496030997E-2</v>
      </c>
      <c r="V990" s="17">
        <v>0.11176228628151701</v>
      </c>
      <c r="W990" s="17">
        <v>0.12884511559102799</v>
      </c>
      <c r="X990" s="17">
        <v>0.122908979591419</v>
      </c>
      <c r="Y990" s="17">
        <v>0.12873544277129101</v>
      </c>
      <c r="Z990" s="17">
        <v>0.13119771467426</v>
      </c>
      <c r="AA990" s="17">
        <v>0.118863770494025</v>
      </c>
      <c r="AB990" s="17">
        <v>0.133803752274128</v>
      </c>
      <c r="AC990" s="17">
        <v>0.14652063590203099</v>
      </c>
      <c r="AD990" s="17">
        <v>0.143952310491931</v>
      </c>
      <c r="AE990" s="17"/>
      <c r="AF990" s="17">
        <v>0.13388992119944099</v>
      </c>
      <c r="AG990" s="17">
        <v>0.12326429092685399</v>
      </c>
      <c r="AH990" s="17">
        <v>0.12763788275378801</v>
      </c>
      <c r="AI990" s="17"/>
      <c r="AJ990" s="17">
        <v>0.14542126429796301</v>
      </c>
      <c r="AK990" s="17">
        <v>0.11849957684913601</v>
      </c>
      <c r="AL990" s="17">
        <v>9.0625795022642605E-2</v>
      </c>
      <c r="AM990" s="17">
        <v>0.17636353072942099</v>
      </c>
      <c r="AN990" s="17">
        <v>0.11403826765821801</v>
      </c>
      <c r="AO990" s="17"/>
      <c r="AP990" s="17">
        <v>0.14767220073191301</v>
      </c>
      <c r="AQ990" s="17">
        <v>0.12049504824150201</v>
      </c>
      <c r="AR990" s="17">
        <v>0.126194732256206</v>
      </c>
      <c r="AS990" s="17">
        <v>0.14068734932504101</v>
      </c>
      <c r="AT990" s="17">
        <v>8.3826109737153195E-2</v>
      </c>
      <c r="AU990" s="17"/>
      <c r="AV990" s="17">
        <v>0.12053912681645999</v>
      </c>
      <c r="AW990" s="17">
        <v>0.12712462014265899</v>
      </c>
      <c r="AX990" s="17">
        <v>0.12409169997311099</v>
      </c>
      <c r="AY990" s="17">
        <v>0.14166318167300701</v>
      </c>
      <c r="AZ990" s="17">
        <v>0.163384042144189</v>
      </c>
    </row>
    <row r="991" spans="2:52">
      <c r="B991" t="s">
        <v>260</v>
      </c>
      <c r="C991" s="17">
        <v>0.27116879059500099</v>
      </c>
      <c r="D991" s="17">
        <v>0.30094983295564698</v>
      </c>
      <c r="E991" s="17">
        <v>0.243374837709702</v>
      </c>
      <c r="F991" s="17"/>
      <c r="G991" s="17">
        <v>0.27897654333169403</v>
      </c>
      <c r="H991" s="17">
        <v>0.31521336499393598</v>
      </c>
      <c r="I991" s="17">
        <v>0.271648453992346</v>
      </c>
      <c r="J991" s="17">
        <v>0.26334279995242199</v>
      </c>
      <c r="K991" s="17">
        <v>0.230407392880076</v>
      </c>
      <c r="L991" s="17">
        <v>0.263368707727481</v>
      </c>
      <c r="M991" s="17"/>
      <c r="N991" s="17">
        <v>0.303618761467355</v>
      </c>
      <c r="O991" s="17">
        <v>0.28568870831294302</v>
      </c>
      <c r="P991" s="17">
        <v>0.28538341532032502</v>
      </c>
      <c r="Q991" s="17">
        <v>0.20863195622450201</v>
      </c>
      <c r="R991" s="17"/>
      <c r="S991" s="17">
        <v>0.29174550348916001</v>
      </c>
      <c r="T991" s="17">
        <v>0.24948819556356699</v>
      </c>
      <c r="U991" s="17">
        <v>0.27404956979795903</v>
      </c>
      <c r="V991" s="17">
        <v>0.26605892368009998</v>
      </c>
      <c r="W991" s="17">
        <v>0.30238304232890501</v>
      </c>
      <c r="X991" s="17">
        <v>0.24755523282803699</v>
      </c>
      <c r="Y991" s="17">
        <v>0.292947054657963</v>
      </c>
      <c r="Z991" s="17">
        <v>0.230198735412872</v>
      </c>
      <c r="AA991" s="17">
        <v>0.276309923522229</v>
      </c>
      <c r="AB991" s="17">
        <v>0.27608321040497102</v>
      </c>
      <c r="AC991" s="17">
        <v>0.252254065427298</v>
      </c>
      <c r="AD991" s="17">
        <v>0.26923408617953098</v>
      </c>
      <c r="AE991" s="17"/>
      <c r="AF991" s="17">
        <v>0.27751894678512601</v>
      </c>
      <c r="AG991" s="17">
        <v>0.287039059417595</v>
      </c>
      <c r="AH991" s="17">
        <v>0.22433987634306099</v>
      </c>
      <c r="AI991" s="17"/>
      <c r="AJ991" s="17">
        <v>0.303015618721723</v>
      </c>
      <c r="AK991" s="17">
        <v>0.27871224945248502</v>
      </c>
      <c r="AL991" s="17">
        <v>0.27578188894695899</v>
      </c>
      <c r="AM991" s="17">
        <v>0.24260234934754299</v>
      </c>
      <c r="AN991" s="17">
        <v>0.20096723725186999</v>
      </c>
      <c r="AO991" s="17"/>
      <c r="AP991" s="17">
        <v>0.30966145409578699</v>
      </c>
      <c r="AQ991" s="17">
        <v>0.277280184371056</v>
      </c>
      <c r="AR991" s="17">
        <v>0.30489344081839798</v>
      </c>
      <c r="AS991" s="17">
        <v>0.29771956289076301</v>
      </c>
      <c r="AT991" s="17">
        <v>0.20310789912031699</v>
      </c>
      <c r="AU991" s="17"/>
      <c r="AV991" s="17">
        <v>0.24491779625781501</v>
      </c>
      <c r="AW991" s="17">
        <v>0.23958798187452199</v>
      </c>
      <c r="AX991" s="17">
        <v>0.309031694307279</v>
      </c>
      <c r="AY991" s="17">
        <v>0.31662938113046202</v>
      </c>
      <c r="AZ991" s="17">
        <v>0.29099015413826801</v>
      </c>
    </row>
    <row r="992" spans="2:52">
      <c r="B992" t="s">
        <v>261</v>
      </c>
      <c r="C992" s="17">
        <v>0.21724208751783</v>
      </c>
      <c r="D992" s="17">
        <v>0.23326442311499901</v>
      </c>
      <c r="E992" s="17">
        <v>0.20210609797495399</v>
      </c>
      <c r="F992" s="17"/>
      <c r="G992" s="17">
        <v>0.25015380367825002</v>
      </c>
      <c r="H992" s="17">
        <v>0.20946198644587199</v>
      </c>
      <c r="I992" s="17">
        <v>0.20288796508467599</v>
      </c>
      <c r="J992" s="17">
        <v>0.191965167622028</v>
      </c>
      <c r="K992" s="17">
        <v>0.19781576377270799</v>
      </c>
      <c r="L992" s="17">
        <v>0.24697446420247801</v>
      </c>
      <c r="M992" s="17"/>
      <c r="N992" s="17">
        <v>0.25266154855881401</v>
      </c>
      <c r="O992" s="17">
        <v>0.22904262492861799</v>
      </c>
      <c r="P992" s="17">
        <v>0.21122973797439801</v>
      </c>
      <c r="Q992" s="17">
        <v>0.17265914057550799</v>
      </c>
      <c r="R992" s="17"/>
      <c r="S992" s="17">
        <v>0.19276140655891899</v>
      </c>
      <c r="T992" s="17">
        <v>0.23866851320556801</v>
      </c>
      <c r="U992" s="17">
        <v>0.26894027297442202</v>
      </c>
      <c r="V992" s="17">
        <v>0.231527274585901</v>
      </c>
      <c r="W992" s="17">
        <v>0.184797571927524</v>
      </c>
      <c r="X992" s="17">
        <v>0.21964710209310201</v>
      </c>
      <c r="Y992" s="17">
        <v>0.17904612756801999</v>
      </c>
      <c r="Z992" s="17">
        <v>0.221363823757802</v>
      </c>
      <c r="AA992" s="17">
        <v>0.21899194485083801</v>
      </c>
      <c r="AB992" s="17">
        <v>0.236636915684035</v>
      </c>
      <c r="AC992" s="17">
        <v>0.18709131620871999</v>
      </c>
      <c r="AD992" s="17">
        <v>0.20842107688335501</v>
      </c>
      <c r="AE992" s="17"/>
      <c r="AF992" s="17">
        <v>0.20308570270849099</v>
      </c>
      <c r="AG992" s="17">
        <v>0.239432999185479</v>
      </c>
      <c r="AH992" s="17">
        <v>0.17322359825609199</v>
      </c>
      <c r="AI992" s="17"/>
      <c r="AJ992" s="17">
        <v>0.218231780142567</v>
      </c>
      <c r="AK992" s="17">
        <v>0.24173018634660001</v>
      </c>
      <c r="AL992" s="17">
        <v>0.25293636307673201</v>
      </c>
      <c r="AM992" s="17">
        <v>0.16029977394818701</v>
      </c>
      <c r="AN992" s="17">
        <v>0.139739701696482</v>
      </c>
      <c r="AO992" s="17"/>
      <c r="AP992" s="17">
        <v>0.23676777544345301</v>
      </c>
      <c r="AQ992" s="17">
        <v>0.24932695313803799</v>
      </c>
      <c r="AR992" s="17">
        <v>0.25358796273036299</v>
      </c>
      <c r="AS992" s="17">
        <v>0.21971284322590301</v>
      </c>
      <c r="AT992" s="17">
        <v>0.11119882157349401</v>
      </c>
      <c r="AU992" s="17"/>
      <c r="AV992" s="17">
        <v>0.18239281797916901</v>
      </c>
      <c r="AW992" s="17">
        <v>0.23557305294531899</v>
      </c>
      <c r="AX992" s="17">
        <v>0.23256055642521201</v>
      </c>
      <c r="AY992" s="17">
        <v>0.25866287578639202</v>
      </c>
      <c r="AZ992" s="17">
        <v>0.17951581303245501</v>
      </c>
    </row>
    <row r="993" spans="2:52">
      <c r="B993" t="s">
        <v>262</v>
      </c>
      <c r="C993" s="17">
        <v>0.15174525323568799</v>
      </c>
      <c r="D993" s="17">
        <v>0.154481971960926</v>
      </c>
      <c r="E993" s="17">
        <v>0.14957481947193799</v>
      </c>
      <c r="F993" s="17"/>
      <c r="G993" s="17">
        <v>0.107946138829645</v>
      </c>
      <c r="H993" s="17">
        <v>0.13418176968631701</v>
      </c>
      <c r="I993" s="17">
        <v>0.16440769243036199</v>
      </c>
      <c r="J993" s="17">
        <v>0.134909790092511</v>
      </c>
      <c r="K993" s="17">
        <v>0.175899230719474</v>
      </c>
      <c r="L993" s="17">
        <v>0.18234860467141201</v>
      </c>
      <c r="M993" s="17"/>
      <c r="N993" s="17">
        <v>0.13100238975947101</v>
      </c>
      <c r="O993" s="17">
        <v>0.15921803933457801</v>
      </c>
      <c r="P993" s="17">
        <v>0.14616386628049399</v>
      </c>
      <c r="Q993" s="17">
        <v>0.17115263347672699</v>
      </c>
      <c r="R993" s="17"/>
      <c r="S993" s="17">
        <v>0.164329835488606</v>
      </c>
      <c r="T993" s="17">
        <v>0.13823797012872699</v>
      </c>
      <c r="U993" s="17">
        <v>0.149211084604532</v>
      </c>
      <c r="V993" s="17">
        <v>0.104227238322296</v>
      </c>
      <c r="W993" s="17">
        <v>0.124495002572207</v>
      </c>
      <c r="X993" s="17">
        <v>0.19027519314684499</v>
      </c>
      <c r="Y993" s="17">
        <v>0.14754997441776099</v>
      </c>
      <c r="Z993" s="17">
        <v>0.18769466416370001</v>
      </c>
      <c r="AA993" s="17">
        <v>0.17026848411755299</v>
      </c>
      <c r="AB993" s="17">
        <v>0.1202352418222</v>
      </c>
      <c r="AC993" s="17">
        <v>0.187981540058719</v>
      </c>
      <c r="AD993" s="17">
        <v>0.17832087035948399</v>
      </c>
      <c r="AE993" s="17"/>
      <c r="AF993" s="17">
        <v>0.16552638841613501</v>
      </c>
      <c r="AG993" s="17">
        <v>0.16124237610676101</v>
      </c>
      <c r="AH993" s="17">
        <v>0.12723299037829799</v>
      </c>
      <c r="AI993" s="17"/>
      <c r="AJ993" s="17">
        <v>0.14641583534258401</v>
      </c>
      <c r="AK993" s="17">
        <v>0.195542073823566</v>
      </c>
      <c r="AL993" s="17">
        <v>0.12646725731359501</v>
      </c>
      <c r="AM993" s="17">
        <v>0.18400752909485801</v>
      </c>
      <c r="AN993" s="17">
        <v>0.124195341151182</v>
      </c>
      <c r="AO993" s="17"/>
      <c r="AP993" s="17">
        <v>0.158118279735423</v>
      </c>
      <c r="AQ993" s="17">
        <v>0.189835274896266</v>
      </c>
      <c r="AR993" s="17">
        <v>0.11599705990402399</v>
      </c>
      <c r="AS993" s="17">
        <v>0.11839711124805199</v>
      </c>
      <c r="AT993" s="17">
        <v>0.108022477952708</v>
      </c>
      <c r="AU993" s="17"/>
      <c r="AV993" s="17">
        <v>0.17535794420065901</v>
      </c>
      <c r="AW993" s="17">
        <v>0.13230219146428099</v>
      </c>
      <c r="AX993" s="17">
        <v>0.142083688105581</v>
      </c>
      <c r="AY993" s="17">
        <v>0.13706536507054201</v>
      </c>
      <c r="AZ993" s="17">
        <v>0.18232431861016801</v>
      </c>
    </row>
    <row r="994" spans="2:52">
      <c r="B994" t="s">
        <v>61</v>
      </c>
      <c r="C994" s="17">
        <v>0.233004817217077</v>
      </c>
      <c r="D994" s="17">
        <v>0.161538080513387</v>
      </c>
      <c r="E994" s="17">
        <v>0.30131031458194002</v>
      </c>
      <c r="F994" s="17"/>
      <c r="G994" s="17">
        <v>0.201621051503107</v>
      </c>
      <c r="H994" s="17">
        <v>0.204399468785192</v>
      </c>
      <c r="I994" s="17">
        <v>0.23419117827514299</v>
      </c>
      <c r="J994" s="17">
        <v>0.28714051983891897</v>
      </c>
      <c r="K994" s="17">
        <v>0.277718391550759</v>
      </c>
      <c r="L994" s="17">
        <v>0.20225636581036599</v>
      </c>
      <c r="M994" s="17"/>
      <c r="N994" s="17">
        <v>0.17794462920648901</v>
      </c>
      <c r="O994" s="17">
        <v>0.22049551914219501</v>
      </c>
      <c r="P994" s="17">
        <v>0.209533119895563</v>
      </c>
      <c r="Q994" s="17">
        <v>0.32493131765152899</v>
      </c>
      <c r="R994" s="17"/>
      <c r="S994" s="17">
        <v>0.19828069623254299</v>
      </c>
      <c r="T994" s="17">
        <v>0.25625785382275001</v>
      </c>
      <c r="U994" s="17">
        <v>0.21114646712705601</v>
      </c>
      <c r="V994" s="17">
        <v>0.28642427713018598</v>
      </c>
      <c r="W994" s="17">
        <v>0.25947926758033601</v>
      </c>
      <c r="X994" s="17">
        <v>0.21961349234059599</v>
      </c>
      <c r="Y994" s="17">
        <v>0.251721400584967</v>
      </c>
      <c r="Z994" s="17">
        <v>0.22954506199136601</v>
      </c>
      <c r="AA994" s="17">
        <v>0.21556587701535501</v>
      </c>
      <c r="AB994" s="17">
        <v>0.23324087981466601</v>
      </c>
      <c r="AC994" s="17">
        <v>0.22615244240323101</v>
      </c>
      <c r="AD994" s="17">
        <v>0.20007165608569799</v>
      </c>
      <c r="AE994" s="17"/>
      <c r="AF994" s="17">
        <v>0.219979040890807</v>
      </c>
      <c r="AG994" s="17">
        <v>0.18902127436331201</v>
      </c>
      <c r="AH994" s="17">
        <v>0.34756565226876002</v>
      </c>
      <c r="AI994" s="17"/>
      <c r="AJ994" s="17">
        <v>0.18691550149516201</v>
      </c>
      <c r="AK994" s="17">
        <v>0.16551591352821399</v>
      </c>
      <c r="AL994" s="17">
        <v>0.25418869564007102</v>
      </c>
      <c r="AM994" s="17">
        <v>0.236726816879991</v>
      </c>
      <c r="AN994" s="17">
        <v>0.421059452242248</v>
      </c>
      <c r="AO994" s="17"/>
      <c r="AP994" s="17">
        <v>0.14778028999342399</v>
      </c>
      <c r="AQ994" s="17">
        <v>0.163062539353137</v>
      </c>
      <c r="AR994" s="17">
        <v>0.19932680429100899</v>
      </c>
      <c r="AS994" s="17">
        <v>0.223483133310241</v>
      </c>
      <c r="AT994" s="17">
        <v>0.49384469161632699</v>
      </c>
      <c r="AU994" s="17"/>
      <c r="AV994" s="17">
        <v>0.27679231474589799</v>
      </c>
      <c r="AW994" s="17">
        <v>0.26541215357321901</v>
      </c>
      <c r="AX994" s="17">
        <v>0.19223236118881801</v>
      </c>
      <c r="AY994" s="17">
        <v>0.14597919633959799</v>
      </c>
      <c r="AZ994" s="17">
        <v>0.183785672074921</v>
      </c>
    </row>
    <row r="995" spans="2:52">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row>
    <row r="996" spans="2:52">
      <c r="B996" s="6" t="s">
        <v>269</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row>
    <row r="997" spans="2:52">
      <c r="B997" s="24" t="s">
        <v>15</v>
      </c>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row>
    <row r="998" spans="2:52">
      <c r="B998" t="s">
        <v>259</v>
      </c>
      <c r="C998" s="17">
        <v>0.14300608506253901</v>
      </c>
      <c r="D998" s="17">
        <v>0.156232046272228</v>
      </c>
      <c r="E998" s="17">
        <v>0.13008669481260199</v>
      </c>
      <c r="F998" s="17"/>
      <c r="G998" s="17">
        <v>0.18413493711287901</v>
      </c>
      <c r="H998" s="17">
        <v>0.143906153410712</v>
      </c>
      <c r="I998" s="17">
        <v>0.149710316810516</v>
      </c>
      <c r="J998" s="17">
        <v>0.128529524553543</v>
      </c>
      <c r="K998" s="17">
        <v>0.13135155089693901</v>
      </c>
      <c r="L998" s="17">
        <v>0.12903832127001599</v>
      </c>
      <c r="M998" s="17"/>
      <c r="N998" s="17">
        <v>0.14882067290680101</v>
      </c>
      <c r="O998" s="17">
        <v>0.12850235702842</v>
      </c>
      <c r="P998" s="17">
        <v>0.146032158678363</v>
      </c>
      <c r="Q998" s="17">
        <v>0.14989813438587701</v>
      </c>
      <c r="R998" s="17"/>
      <c r="S998" s="17">
        <v>0.16647998003829001</v>
      </c>
      <c r="T998" s="17">
        <v>0.14640305950448099</v>
      </c>
      <c r="U998" s="17">
        <v>0.131489174692063</v>
      </c>
      <c r="V998" s="17">
        <v>0.13369436441900701</v>
      </c>
      <c r="W998" s="17">
        <v>0.120052295277703</v>
      </c>
      <c r="X998" s="17">
        <v>0.121055017054879</v>
      </c>
      <c r="Y998" s="17">
        <v>0.14349058190665701</v>
      </c>
      <c r="Z998" s="17">
        <v>0.128333451685054</v>
      </c>
      <c r="AA998" s="17">
        <v>0.12972788617554101</v>
      </c>
      <c r="AB998" s="17">
        <v>0.164312944420068</v>
      </c>
      <c r="AC998" s="17">
        <v>0.14062697369690799</v>
      </c>
      <c r="AD998" s="17">
        <v>0.20381336676534301</v>
      </c>
      <c r="AE998" s="17"/>
      <c r="AF998" s="17">
        <v>0.15662924704053299</v>
      </c>
      <c r="AG998" s="17">
        <v>0.132650073689797</v>
      </c>
      <c r="AH998" s="17">
        <v>0.144297473197605</v>
      </c>
      <c r="AI998" s="17"/>
      <c r="AJ998" s="17">
        <v>0.17047138218685201</v>
      </c>
      <c r="AK998" s="17">
        <v>0.120633830168327</v>
      </c>
      <c r="AL998" s="17">
        <v>0.11194623945004301</v>
      </c>
      <c r="AM998" s="17">
        <v>0.19386964007040799</v>
      </c>
      <c r="AN998" s="17">
        <v>0.127505296174662</v>
      </c>
      <c r="AO998" s="17"/>
      <c r="AP998" s="17">
        <v>0.20069077893516499</v>
      </c>
      <c r="AQ998" s="17">
        <v>0.110944880697345</v>
      </c>
      <c r="AR998" s="17">
        <v>0.155487964698313</v>
      </c>
      <c r="AS998" s="17">
        <v>0.17513389176809399</v>
      </c>
      <c r="AT998" s="17">
        <v>0.111309267621767</v>
      </c>
      <c r="AU998" s="17"/>
      <c r="AV998" s="17">
        <v>0.15179071558965701</v>
      </c>
      <c r="AW998" s="17">
        <v>0.12954238306077301</v>
      </c>
      <c r="AX998" s="17">
        <v>0.13874091915334499</v>
      </c>
      <c r="AY998" s="17">
        <v>0.15965095326303799</v>
      </c>
      <c r="AZ998" s="17">
        <v>0.19944796457077399</v>
      </c>
    </row>
    <row r="999" spans="2:52">
      <c r="B999" t="s">
        <v>260</v>
      </c>
      <c r="C999" s="17">
        <v>0.23172104858475201</v>
      </c>
      <c r="D999" s="17">
        <v>0.25509906259384402</v>
      </c>
      <c r="E999" s="17">
        <v>0.210373295266749</v>
      </c>
      <c r="F999" s="17"/>
      <c r="G999" s="17">
        <v>0.27377489407365702</v>
      </c>
      <c r="H999" s="17">
        <v>0.24917005744614501</v>
      </c>
      <c r="I999" s="17">
        <v>0.239176541801951</v>
      </c>
      <c r="J999" s="17">
        <v>0.20422026836342599</v>
      </c>
      <c r="K999" s="17">
        <v>0.19939682896740199</v>
      </c>
      <c r="L999" s="17">
        <v>0.227479446162525</v>
      </c>
      <c r="M999" s="17"/>
      <c r="N999" s="17">
        <v>0.24937390130843301</v>
      </c>
      <c r="O999" s="17">
        <v>0.21978270888853901</v>
      </c>
      <c r="P999" s="17">
        <v>0.269657795835753</v>
      </c>
      <c r="Q999" s="17">
        <v>0.19138117583759401</v>
      </c>
      <c r="R999" s="17"/>
      <c r="S999" s="17">
        <v>0.26868982318657902</v>
      </c>
      <c r="T999" s="17">
        <v>0.24291321108530201</v>
      </c>
      <c r="U999" s="17">
        <v>0.24261989363887801</v>
      </c>
      <c r="V999" s="17">
        <v>0.20989537377166601</v>
      </c>
      <c r="W999" s="17">
        <v>0.24271981807805701</v>
      </c>
      <c r="X999" s="17">
        <v>0.224213784608667</v>
      </c>
      <c r="Y999" s="17">
        <v>0.218717397383834</v>
      </c>
      <c r="Z999" s="17">
        <v>0.19025487234987001</v>
      </c>
      <c r="AA999" s="17">
        <v>0.234209191858364</v>
      </c>
      <c r="AB999" s="17">
        <v>0.22017976122378399</v>
      </c>
      <c r="AC999" s="17">
        <v>0.19864539853336899</v>
      </c>
      <c r="AD999" s="17">
        <v>0.21457080467616399</v>
      </c>
      <c r="AE999" s="17"/>
      <c r="AF999" s="17">
        <v>0.23932159114538901</v>
      </c>
      <c r="AG999" s="17">
        <v>0.22274310322737201</v>
      </c>
      <c r="AH999" s="17">
        <v>0.22518903407308399</v>
      </c>
      <c r="AI999" s="17"/>
      <c r="AJ999" s="17">
        <v>0.28192792315320198</v>
      </c>
      <c r="AK999" s="17">
        <v>0.19996176349382899</v>
      </c>
      <c r="AL999" s="17">
        <v>0.19323316028851401</v>
      </c>
      <c r="AM999" s="17">
        <v>0.24319397744167801</v>
      </c>
      <c r="AN999" s="17">
        <v>0.19198105314104799</v>
      </c>
      <c r="AO999" s="17"/>
      <c r="AP999" s="17">
        <v>0.27851986415875002</v>
      </c>
      <c r="AQ999" s="17">
        <v>0.19914159895354999</v>
      </c>
      <c r="AR999" s="17">
        <v>0.220654401471262</v>
      </c>
      <c r="AS999" s="17">
        <v>0.313969122008875</v>
      </c>
      <c r="AT999" s="17">
        <v>0.23640044027698301</v>
      </c>
      <c r="AU999" s="17"/>
      <c r="AV999" s="17">
        <v>0.217511436247315</v>
      </c>
      <c r="AW999" s="17">
        <v>0.21393575163193301</v>
      </c>
      <c r="AX999" s="17">
        <v>0.24843610655225101</v>
      </c>
      <c r="AY999" s="17">
        <v>0.25645696941514601</v>
      </c>
      <c r="AZ999" s="17">
        <v>0.27239260840961699</v>
      </c>
    </row>
    <row r="1000" spans="2:52">
      <c r="B1000" t="s">
        <v>261</v>
      </c>
      <c r="C1000" s="17">
        <v>0.25387967548157397</v>
      </c>
      <c r="D1000" s="17">
        <v>0.26271855849056303</v>
      </c>
      <c r="E1000" s="17">
        <v>0.24549553532354601</v>
      </c>
      <c r="F1000" s="17"/>
      <c r="G1000" s="17">
        <v>0.242219974626254</v>
      </c>
      <c r="H1000" s="17">
        <v>0.264827495160948</v>
      </c>
      <c r="I1000" s="17">
        <v>0.24665086769803601</v>
      </c>
      <c r="J1000" s="17">
        <v>0.26707079803369499</v>
      </c>
      <c r="K1000" s="17">
        <v>0.22946242330447</v>
      </c>
      <c r="L1000" s="17">
        <v>0.26426958755124802</v>
      </c>
      <c r="M1000" s="17"/>
      <c r="N1000" s="17">
        <v>0.31179720212008399</v>
      </c>
      <c r="O1000" s="17">
        <v>0.28580037915037099</v>
      </c>
      <c r="P1000" s="17">
        <v>0.21296762955653201</v>
      </c>
      <c r="Q1000" s="17">
        <v>0.19422506706649101</v>
      </c>
      <c r="R1000" s="17"/>
      <c r="S1000" s="17">
        <v>0.25169734252106502</v>
      </c>
      <c r="T1000" s="17">
        <v>0.232821139227357</v>
      </c>
      <c r="U1000" s="17">
        <v>0.26787213829997603</v>
      </c>
      <c r="V1000" s="17">
        <v>0.27595515326639097</v>
      </c>
      <c r="W1000" s="17">
        <v>0.228767186683452</v>
      </c>
      <c r="X1000" s="17">
        <v>0.24916541817125601</v>
      </c>
      <c r="Y1000" s="17">
        <v>0.26395119730809202</v>
      </c>
      <c r="Z1000" s="17">
        <v>0.26380968962801798</v>
      </c>
      <c r="AA1000" s="17">
        <v>0.263562393339485</v>
      </c>
      <c r="AB1000" s="17">
        <v>0.23875329384921801</v>
      </c>
      <c r="AC1000" s="17">
        <v>0.27949496537853002</v>
      </c>
      <c r="AD1000" s="17">
        <v>0.25159717838124501</v>
      </c>
      <c r="AE1000" s="17"/>
      <c r="AF1000" s="17">
        <v>0.240023291676316</v>
      </c>
      <c r="AG1000" s="17">
        <v>0.28414394527570003</v>
      </c>
      <c r="AH1000" s="17">
        <v>0.20733479472462801</v>
      </c>
      <c r="AI1000" s="17"/>
      <c r="AJ1000" s="17">
        <v>0.24101672352977099</v>
      </c>
      <c r="AK1000" s="17">
        <v>0.28508225324884001</v>
      </c>
      <c r="AL1000" s="17">
        <v>0.34997639152000898</v>
      </c>
      <c r="AM1000" s="17">
        <v>0.17718160777983899</v>
      </c>
      <c r="AN1000" s="17">
        <v>0.18475954097789299</v>
      </c>
      <c r="AO1000" s="17"/>
      <c r="AP1000" s="17">
        <v>0.26048994189081198</v>
      </c>
      <c r="AQ1000" s="17">
        <v>0.30572356641803</v>
      </c>
      <c r="AR1000" s="17">
        <v>0.30689204935061498</v>
      </c>
      <c r="AS1000" s="17">
        <v>0.203411768780213</v>
      </c>
      <c r="AT1000" s="17">
        <v>0.15199536122886501</v>
      </c>
      <c r="AU1000" s="17"/>
      <c r="AV1000" s="17">
        <v>0.19300048039658799</v>
      </c>
      <c r="AW1000" s="17">
        <v>0.28008025911974299</v>
      </c>
      <c r="AX1000" s="17">
        <v>0.28756361343300002</v>
      </c>
      <c r="AY1000" s="17">
        <v>0.30613205171817598</v>
      </c>
      <c r="AZ1000" s="17">
        <v>0.26144737805103702</v>
      </c>
    </row>
    <row r="1001" spans="2:52">
      <c r="B1001" t="s">
        <v>262</v>
      </c>
      <c r="C1001" s="17">
        <v>0.21055229181479199</v>
      </c>
      <c r="D1001" s="17">
        <v>0.209903259252783</v>
      </c>
      <c r="E1001" s="17">
        <v>0.21160591511039001</v>
      </c>
      <c r="F1001" s="17"/>
      <c r="G1001" s="17">
        <v>0.160592545945277</v>
      </c>
      <c r="H1001" s="17">
        <v>0.17195199883010201</v>
      </c>
      <c r="I1001" s="17">
        <v>0.18323334028409499</v>
      </c>
      <c r="J1001" s="17">
        <v>0.216431172027714</v>
      </c>
      <c r="K1001" s="17">
        <v>0.26918452419635902</v>
      </c>
      <c r="L1001" s="17">
        <v>0.253399751079945</v>
      </c>
      <c r="M1001" s="17"/>
      <c r="N1001" s="17">
        <v>0.177574246030167</v>
      </c>
      <c r="O1001" s="17">
        <v>0.21170237146133</v>
      </c>
      <c r="P1001" s="17">
        <v>0.21611510344853099</v>
      </c>
      <c r="Q1001" s="17">
        <v>0.23965643745402801</v>
      </c>
      <c r="R1001" s="17"/>
      <c r="S1001" s="17">
        <v>0.18611033812748801</v>
      </c>
      <c r="T1001" s="17">
        <v>0.20576987745682099</v>
      </c>
      <c r="U1001" s="17">
        <v>0.21617266528420401</v>
      </c>
      <c r="V1001" s="17">
        <v>0.19417456846971901</v>
      </c>
      <c r="W1001" s="17">
        <v>0.22675083883949701</v>
      </c>
      <c r="X1001" s="17">
        <v>0.214978115932799</v>
      </c>
      <c r="Y1001" s="17">
        <v>0.21009523728930901</v>
      </c>
      <c r="Z1001" s="17">
        <v>0.244532095608088</v>
      </c>
      <c r="AA1001" s="17">
        <v>0.22904092540354401</v>
      </c>
      <c r="AB1001" s="17">
        <v>0.217499468785497</v>
      </c>
      <c r="AC1001" s="17">
        <v>0.22552670975271999</v>
      </c>
      <c r="AD1001" s="17">
        <v>0.17072716825048101</v>
      </c>
      <c r="AE1001" s="17"/>
      <c r="AF1001" s="17">
        <v>0.215271685804381</v>
      </c>
      <c r="AG1001" s="17">
        <v>0.23681028381156599</v>
      </c>
      <c r="AH1001" s="17">
        <v>0.165101233381521</v>
      </c>
      <c r="AI1001" s="17"/>
      <c r="AJ1001" s="17">
        <v>0.177346476853667</v>
      </c>
      <c r="AK1001" s="17">
        <v>0.28764628710503598</v>
      </c>
      <c r="AL1001" s="17">
        <v>0.199873644912789</v>
      </c>
      <c r="AM1001" s="17">
        <v>0.20068175635712801</v>
      </c>
      <c r="AN1001" s="17">
        <v>0.17059408965761899</v>
      </c>
      <c r="AO1001" s="17"/>
      <c r="AP1001" s="17">
        <v>0.15649284914193801</v>
      </c>
      <c r="AQ1001" s="17">
        <v>0.28613015826884097</v>
      </c>
      <c r="AR1001" s="17">
        <v>0.204006653333865</v>
      </c>
      <c r="AS1001" s="17">
        <v>0.15207489408532701</v>
      </c>
      <c r="AT1001" s="17">
        <v>0.14079648459496399</v>
      </c>
      <c r="AU1001" s="17"/>
      <c r="AV1001" s="17">
        <v>0.24565221499013801</v>
      </c>
      <c r="AW1001" s="17">
        <v>0.19748916649920001</v>
      </c>
      <c r="AX1001" s="17">
        <v>0.194213823210237</v>
      </c>
      <c r="AY1001" s="17">
        <v>0.178529703279803</v>
      </c>
      <c r="AZ1001" s="17">
        <v>0.16137631037706501</v>
      </c>
    </row>
    <row r="1002" spans="2:52">
      <c r="B1002" t="s">
        <v>61</v>
      </c>
      <c r="C1002" s="17">
        <v>0.160840899056343</v>
      </c>
      <c r="D1002" s="17">
        <v>0.116047073390582</v>
      </c>
      <c r="E1002" s="17">
        <v>0.20243855948671199</v>
      </c>
      <c r="F1002" s="17"/>
      <c r="G1002" s="17">
        <v>0.13927764824193301</v>
      </c>
      <c r="H1002" s="17">
        <v>0.17014429515209401</v>
      </c>
      <c r="I1002" s="17">
        <v>0.181228933405402</v>
      </c>
      <c r="J1002" s="17">
        <v>0.18374823702162199</v>
      </c>
      <c r="K1002" s="17">
        <v>0.17060467263483101</v>
      </c>
      <c r="L1002" s="17">
        <v>0.12581289393626499</v>
      </c>
      <c r="M1002" s="17"/>
      <c r="N1002" s="17">
        <v>0.112433977634515</v>
      </c>
      <c r="O1002" s="17">
        <v>0.15421218347134</v>
      </c>
      <c r="P1002" s="17">
        <v>0.155227312480821</v>
      </c>
      <c r="Q1002" s="17">
        <v>0.22483918525600999</v>
      </c>
      <c r="R1002" s="17"/>
      <c r="S1002" s="17">
        <v>0.127022516126579</v>
      </c>
      <c r="T1002" s="17">
        <v>0.17209271272603999</v>
      </c>
      <c r="U1002" s="17">
        <v>0.14184612808487901</v>
      </c>
      <c r="V1002" s="17">
        <v>0.18628054007321701</v>
      </c>
      <c r="W1002" s="17">
        <v>0.18170986112129101</v>
      </c>
      <c r="X1002" s="17">
        <v>0.19058766423240001</v>
      </c>
      <c r="Y1002" s="17">
        <v>0.16374558611210799</v>
      </c>
      <c r="Z1002" s="17">
        <v>0.173069890728969</v>
      </c>
      <c r="AA1002" s="17">
        <v>0.143459603223065</v>
      </c>
      <c r="AB1002" s="17">
        <v>0.159254531721433</v>
      </c>
      <c r="AC1002" s="17">
        <v>0.15570595263847301</v>
      </c>
      <c r="AD1002" s="17">
        <v>0.15929148192676701</v>
      </c>
      <c r="AE1002" s="17"/>
      <c r="AF1002" s="17">
        <v>0.148754184333381</v>
      </c>
      <c r="AG1002" s="17">
        <v>0.123652593995564</v>
      </c>
      <c r="AH1002" s="17">
        <v>0.258077464623162</v>
      </c>
      <c r="AI1002" s="17"/>
      <c r="AJ1002" s="17">
        <v>0.12923749427650699</v>
      </c>
      <c r="AK1002" s="17">
        <v>0.106675865983968</v>
      </c>
      <c r="AL1002" s="17">
        <v>0.14497056382864401</v>
      </c>
      <c r="AM1002" s="17">
        <v>0.185073018350946</v>
      </c>
      <c r="AN1002" s="17">
        <v>0.32516002004877798</v>
      </c>
      <c r="AO1002" s="17"/>
      <c r="AP1002" s="17">
        <v>0.103806565873335</v>
      </c>
      <c r="AQ1002" s="17">
        <v>9.8059795662234495E-2</v>
      </c>
      <c r="AR1002" s="17">
        <v>0.112958931145945</v>
      </c>
      <c r="AS1002" s="17">
        <v>0.155410323357492</v>
      </c>
      <c r="AT1002" s="17">
        <v>0.359498446277421</v>
      </c>
      <c r="AU1002" s="17"/>
      <c r="AV1002" s="17">
        <v>0.19204515277630099</v>
      </c>
      <c r="AW1002" s="17">
        <v>0.17895243968835201</v>
      </c>
      <c r="AX1002" s="17">
        <v>0.131045537651167</v>
      </c>
      <c r="AY1002" s="17">
        <v>9.9230322323836995E-2</v>
      </c>
      <c r="AZ1002" s="17">
        <v>0.10533573859150799</v>
      </c>
    </row>
    <row r="1003" spans="2:52">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row>
    <row r="1004" spans="2:52">
      <c r="B1004" s="6" t="s">
        <v>270</v>
      </c>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row>
    <row r="1005" spans="2:52">
      <c r="B1005" s="24" t="s">
        <v>15</v>
      </c>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row>
    <row r="1006" spans="2:52">
      <c r="B1006" t="s">
        <v>271</v>
      </c>
      <c r="C1006" s="17">
        <v>0.52143168226853598</v>
      </c>
      <c r="D1006" s="17">
        <v>0.47037697393212702</v>
      </c>
      <c r="E1006" s="17">
        <v>0.57116518145285899</v>
      </c>
      <c r="F1006" s="17"/>
      <c r="G1006" s="17">
        <v>0.47297811649577498</v>
      </c>
      <c r="H1006" s="17">
        <v>0.484446967744524</v>
      </c>
      <c r="I1006" s="17">
        <v>0.49679188469971403</v>
      </c>
      <c r="J1006" s="17">
        <v>0.53384501048702004</v>
      </c>
      <c r="K1006" s="17">
        <v>0.56019375380847203</v>
      </c>
      <c r="L1006" s="17">
        <v>0.56780823143044301</v>
      </c>
      <c r="M1006" s="17"/>
      <c r="N1006" s="17">
        <v>0.49292366060357701</v>
      </c>
      <c r="O1006" s="17">
        <v>0.54937608114024306</v>
      </c>
      <c r="P1006" s="17">
        <v>0.51877183895484302</v>
      </c>
      <c r="Q1006" s="17">
        <v>0.52390368590374303</v>
      </c>
      <c r="R1006" s="17"/>
      <c r="S1006" s="17">
        <v>0.44580681981809001</v>
      </c>
      <c r="T1006" s="17">
        <v>0.53014095279474704</v>
      </c>
      <c r="U1006" s="17">
        <v>0.58009679967244898</v>
      </c>
      <c r="V1006" s="17">
        <v>0.51960058086621097</v>
      </c>
      <c r="W1006" s="17">
        <v>0.48190954010777498</v>
      </c>
      <c r="X1006" s="17">
        <v>0.467322813495823</v>
      </c>
      <c r="Y1006" s="17">
        <v>0.55331426441332998</v>
      </c>
      <c r="Z1006" s="17">
        <v>0.54504627635423197</v>
      </c>
      <c r="AA1006" s="17">
        <v>0.52019222838187396</v>
      </c>
      <c r="AB1006" s="17">
        <v>0.59939020823700995</v>
      </c>
      <c r="AC1006" s="17">
        <v>0.54479079832190902</v>
      </c>
      <c r="AD1006" s="17">
        <v>0.55544139419987004</v>
      </c>
      <c r="AE1006" s="17"/>
      <c r="AF1006" s="17">
        <v>0.49085621825606301</v>
      </c>
      <c r="AG1006" s="17">
        <v>0.55971172027451199</v>
      </c>
      <c r="AH1006" s="17">
        <v>0.482520029214073</v>
      </c>
      <c r="AI1006" s="17"/>
      <c r="AJ1006" s="17">
        <v>0.47322521475092999</v>
      </c>
      <c r="AK1006" s="17">
        <v>0.556016757828247</v>
      </c>
      <c r="AL1006" s="17">
        <v>0.57407290993677695</v>
      </c>
      <c r="AM1006" s="17">
        <v>0.400873948266114</v>
      </c>
      <c r="AN1006" s="17">
        <v>0.46901692096609199</v>
      </c>
      <c r="AO1006" s="17"/>
      <c r="AP1006" s="17">
        <v>0.44810927174208598</v>
      </c>
      <c r="AQ1006" s="17">
        <v>0.56632814081836302</v>
      </c>
      <c r="AR1006" s="17">
        <v>0.57905211021300496</v>
      </c>
      <c r="AS1006" s="17">
        <v>0.48015273237391698</v>
      </c>
      <c r="AT1006" s="17">
        <v>0.49334346038138299</v>
      </c>
      <c r="AU1006" s="17"/>
      <c r="AV1006" s="17">
        <v>0.53076236630553997</v>
      </c>
      <c r="AW1006" s="17">
        <v>0.53832314185103702</v>
      </c>
      <c r="AX1006" s="17">
        <v>0.53241366186551198</v>
      </c>
      <c r="AY1006" s="17">
        <v>0.47488755348041101</v>
      </c>
      <c r="AZ1006" s="17">
        <v>0.42277654325215602</v>
      </c>
    </row>
    <row r="1007" spans="2:52">
      <c r="B1007" t="s">
        <v>272</v>
      </c>
      <c r="C1007" s="17">
        <v>0.385734575148175</v>
      </c>
      <c r="D1007" s="17">
        <v>0.43666486061614601</v>
      </c>
      <c r="E1007" s="17">
        <v>0.33689448714686299</v>
      </c>
      <c r="F1007" s="17"/>
      <c r="G1007" s="17">
        <v>0.39457126286530703</v>
      </c>
      <c r="H1007" s="17">
        <v>0.35965942131855699</v>
      </c>
      <c r="I1007" s="17">
        <v>0.36084957170964099</v>
      </c>
      <c r="J1007" s="17">
        <v>0.35970945043274399</v>
      </c>
      <c r="K1007" s="17">
        <v>0.39915441090144399</v>
      </c>
      <c r="L1007" s="17">
        <v>0.43354482490593099</v>
      </c>
      <c r="M1007" s="17"/>
      <c r="N1007" s="17">
        <v>0.45610552479362798</v>
      </c>
      <c r="O1007" s="17">
        <v>0.40008781877358901</v>
      </c>
      <c r="P1007" s="17">
        <v>0.361039455666336</v>
      </c>
      <c r="Q1007" s="17">
        <v>0.31428539058821098</v>
      </c>
      <c r="R1007" s="17"/>
      <c r="S1007" s="17">
        <v>0.43788463714890202</v>
      </c>
      <c r="T1007" s="17">
        <v>0.41150661721569998</v>
      </c>
      <c r="U1007" s="17">
        <v>0.37627964677054998</v>
      </c>
      <c r="V1007" s="17">
        <v>0.34384062451581499</v>
      </c>
      <c r="W1007" s="17">
        <v>0.422451544140241</v>
      </c>
      <c r="X1007" s="17">
        <v>0.34980055210796801</v>
      </c>
      <c r="Y1007" s="17">
        <v>0.35809581300111898</v>
      </c>
      <c r="Z1007" s="17">
        <v>0.384523265500816</v>
      </c>
      <c r="AA1007" s="17">
        <v>0.39055765074455101</v>
      </c>
      <c r="AB1007" s="17">
        <v>0.38560228549416597</v>
      </c>
      <c r="AC1007" s="17">
        <v>0.32504134235551602</v>
      </c>
      <c r="AD1007" s="17">
        <v>0.36291371484929702</v>
      </c>
      <c r="AE1007" s="17"/>
      <c r="AF1007" s="17">
        <v>0.365531668163948</v>
      </c>
      <c r="AG1007" s="17">
        <v>0.41540447802867497</v>
      </c>
      <c r="AH1007" s="17">
        <v>0.35054530040833098</v>
      </c>
      <c r="AI1007" s="17"/>
      <c r="AJ1007" s="17">
        <v>0.42609134213911298</v>
      </c>
      <c r="AK1007" s="17">
        <v>0.39311297777155202</v>
      </c>
      <c r="AL1007" s="17">
        <v>0.42845528933514199</v>
      </c>
      <c r="AM1007" s="17">
        <v>0.22415877823045999</v>
      </c>
      <c r="AN1007" s="17">
        <v>0.30388716886460598</v>
      </c>
      <c r="AO1007" s="17"/>
      <c r="AP1007" s="17">
        <v>0.45254344160359</v>
      </c>
      <c r="AQ1007" s="17">
        <v>0.41495344962494601</v>
      </c>
      <c r="AR1007" s="17">
        <v>0.37955540589796299</v>
      </c>
      <c r="AS1007" s="17">
        <v>0.38184388881805398</v>
      </c>
      <c r="AT1007" s="17">
        <v>0.33681768218165697</v>
      </c>
      <c r="AU1007" s="17"/>
      <c r="AV1007" s="17">
        <v>0.30171753580386501</v>
      </c>
      <c r="AW1007" s="17">
        <v>0.37771140715284901</v>
      </c>
      <c r="AX1007" s="17">
        <v>0.46173812604219999</v>
      </c>
      <c r="AY1007" s="17">
        <v>0.43475448651229898</v>
      </c>
      <c r="AZ1007" s="17">
        <v>0.45042211753144501</v>
      </c>
    </row>
    <row r="1008" spans="2:52">
      <c r="B1008" t="s">
        <v>273</v>
      </c>
      <c r="C1008" s="17">
        <v>0.36213048134165199</v>
      </c>
      <c r="D1008" s="17">
        <v>0.38730423662450297</v>
      </c>
      <c r="E1008" s="17">
        <v>0.338078520543376</v>
      </c>
      <c r="F1008" s="17"/>
      <c r="G1008" s="17">
        <v>0.321850454784403</v>
      </c>
      <c r="H1008" s="17">
        <v>0.399705471720602</v>
      </c>
      <c r="I1008" s="17">
        <v>0.39683670588512099</v>
      </c>
      <c r="J1008" s="17">
        <v>0.32823618542647298</v>
      </c>
      <c r="K1008" s="17">
        <v>0.354633343276893</v>
      </c>
      <c r="L1008" s="17">
        <v>0.36254460583070403</v>
      </c>
      <c r="M1008" s="17"/>
      <c r="N1008" s="17">
        <v>0.41888175703687303</v>
      </c>
      <c r="O1008" s="17">
        <v>0.38095240220830601</v>
      </c>
      <c r="P1008" s="17">
        <v>0.32965731479641802</v>
      </c>
      <c r="Q1008" s="17">
        <v>0.30919262953135201</v>
      </c>
      <c r="R1008" s="17"/>
      <c r="S1008" s="17">
        <v>0.40487147275153401</v>
      </c>
      <c r="T1008" s="17">
        <v>0.31245006611536102</v>
      </c>
      <c r="U1008" s="17">
        <v>0.36282043189486002</v>
      </c>
      <c r="V1008" s="17">
        <v>0.355896856524619</v>
      </c>
      <c r="W1008" s="17">
        <v>0.344911370813485</v>
      </c>
      <c r="X1008" s="17">
        <v>0.35276181701204901</v>
      </c>
      <c r="Y1008" s="17">
        <v>0.37479739897093001</v>
      </c>
      <c r="Z1008" s="17">
        <v>0.34458478242997598</v>
      </c>
      <c r="AA1008" s="17">
        <v>0.38029630979539097</v>
      </c>
      <c r="AB1008" s="17">
        <v>0.37145273650918897</v>
      </c>
      <c r="AC1008" s="17">
        <v>0.36471671889047103</v>
      </c>
      <c r="AD1008" s="17">
        <v>0.353833450599921</v>
      </c>
      <c r="AE1008" s="17"/>
      <c r="AF1008" s="17">
        <v>0.34564054805837202</v>
      </c>
      <c r="AG1008" s="17">
        <v>0.40732509650406701</v>
      </c>
      <c r="AH1008" s="17">
        <v>0.29191908127562899</v>
      </c>
      <c r="AI1008" s="17"/>
      <c r="AJ1008" s="17">
        <v>0.36251848917484297</v>
      </c>
      <c r="AK1008" s="17">
        <v>0.39280525110336401</v>
      </c>
      <c r="AL1008" s="17">
        <v>0.45142878289171401</v>
      </c>
      <c r="AM1008" s="17">
        <v>0.27136024170297401</v>
      </c>
      <c r="AN1008" s="17">
        <v>0.28086527154844798</v>
      </c>
      <c r="AO1008" s="17"/>
      <c r="AP1008" s="17">
        <v>0.360423955321161</v>
      </c>
      <c r="AQ1008" s="17">
        <v>0.40694560103828098</v>
      </c>
      <c r="AR1008" s="17">
        <v>0.45001722862216298</v>
      </c>
      <c r="AS1008" s="17">
        <v>0.285072000981763</v>
      </c>
      <c r="AT1008" s="17">
        <v>0.30793833307889901</v>
      </c>
      <c r="AU1008" s="17"/>
      <c r="AV1008" s="17">
        <v>0.29523494438157399</v>
      </c>
      <c r="AW1008" s="17">
        <v>0.35234400880230399</v>
      </c>
      <c r="AX1008" s="17">
        <v>0.406590437735112</v>
      </c>
      <c r="AY1008" s="17">
        <v>0.45866449075336801</v>
      </c>
      <c r="AZ1008" s="17">
        <v>0.44749744635905297</v>
      </c>
    </row>
    <row r="1009" spans="2:52">
      <c r="B1009" t="s">
        <v>274</v>
      </c>
      <c r="C1009" s="17">
        <v>0.285900090417463</v>
      </c>
      <c r="D1009" s="17">
        <v>0.34904233227698001</v>
      </c>
      <c r="E1009" s="17">
        <v>0.226104473256033</v>
      </c>
      <c r="F1009" s="17"/>
      <c r="G1009" s="17">
        <v>0.23277221401009601</v>
      </c>
      <c r="H1009" s="17">
        <v>0.242054071255241</v>
      </c>
      <c r="I1009" s="17">
        <v>0.23170145929924901</v>
      </c>
      <c r="J1009" s="17">
        <v>0.26713652444792901</v>
      </c>
      <c r="K1009" s="17">
        <v>0.32203703965550201</v>
      </c>
      <c r="L1009" s="17">
        <v>0.39216060234852101</v>
      </c>
      <c r="M1009" s="17"/>
      <c r="N1009" s="17">
        <v>0.365660920463378</v>
      </c>
      <c r="O1009" s="17">
        <v>0.29956465577364999</v>
      </c>
      <c r="P1009" s="17">
        <v>0.25844606279647397</v>
      </c>
      <c r="Q1009" s="17">
        <v>0.21303373285578101</v>
      </c>
      <c r="R1009" s="17"/>
      <c r="S1009" s="17">
        <v>0.33047957966602398</v>
      </c>
      <c r="T1009" s="17">
        <v>0.29290564588669499</v>
      </c>
      <c r="U1009" s="17">
        <v>0.30168932175839003</v>
      </c>
      <c r="V1009" s="17">
        <v>0.24174496399975201</v>
      </c>
      <c r="W1009" s="17">
        <v>0.276855126526031</v>
      </c>
      <c r="X1009" s="17">
        <v>0.27323638523309202</v>
      </c>
      <c r="Y1009" s="17">
        <v>0.27399620969511101</v>
      </c>
      <c r="Z1009" s="17">
        <v>0.32840145476499999</v>
      </c>
      <c r="AA1009" s="17">
        <v>0.288019406626982</v>
      </c>
      <c r="AB1009" s="17">
        <v>0.28694251515438401</v>
      </c>
      <c r="AC1009" s="17">
        <v>0.276325503187966</v>
      </c>
      <c r="AD1009" s="17">
        <v>0.177105479555938</v>
      </c>
      <c r="AE1009" s="17"/>
      <c r="AF1009" s="17">
        <v>0.33238624587686799</v>
      </c>
      <c r="AG1009" s="17">
        <v>0.30323478977156199</v>
      </c>
      <c r="AH1009" s="17">
        <v>0.19121865944834501</v>
      </c>
      <c r="AI1009" s="17"/>
      <c r="AJ1009" s="17">
        <v>0.390508358465675</v>
      </c>
      <c r="AK1009" s="17">
        <v>0.23943545562962101</v>
      </c>
      <c r="AL1009" s="17">
        <v>0.34809186347398602</v>
      </c>
      <c r="AM1009" s="17">
        <v>0.41653153771262402</v>
      </c>
      <c r="AN1009" s="17">
        <v>0.176707895996148</v>
      </c>
      <c r="AO1009" s="17"/>
      <c r="AP1009" s="17">
        <v>0.425965924323011</v>
      </c>
      <c r="AQ1009" s="17">
        <v>0.25440364931498799</v>
      </c>
      <c r="AR1009" s="17">
        <v>0.293330122366115</v>
      </c>
      <c r="AS1009" s="17">
        <v>0.34541334380720101</v>
      </c>
      <c r="AT1009" s="17">
        <v>0.23399999036293401</v>
      </c>
      <c r="AU1009" s="17"/>
      <c r="AV1009" s="17">
        <v>0.25517709921735199</v>
      </c>
      <c r="AW1009" s="17">
        <v>0.26978272960237398</v>
      </c>
      <c r="AX1009" s="17">
        <v>0.31307916088506399</v>
      </c>
      <c r="AY1009" s="17">
        <v>0.30539503557489101</v>
      </c>
      <c r="AZ1009" s="17">
        <v>0.31804645859115399</v>
      </c>
    </row>
    <row r="1010" spans="2:52">
      <c r="B1010" t="s">
        <v>275</v>
      </c>
      <c r="C1010" s="17">
        <v>0.28117194097911202</v>
      </c>
      <c r="D1010" s="17">
        <v>0.31195727107531201</v>
      </c>
      <c r="E1010" s="17">
        <v>0.252032805028086</v>
      </c>
      <c r="F1010" s="17"/>
      <c r="G1010" s="17">
        <v>0.22925137452487501</v>
      </c>
      <c r="H1010" s="17">
        <v>0.205429647242592</v>
      </c>
      <c r="I1010" s="17">
        <v>0.22972959386644801</v>
      </c>
      <c r="J1010" s="17">
        <v>0.270564789793872</v>
      </c>
      <c r="K1010" s="17">
        <v>0.31453298433710503</v>
      </c>
      <c r="L1010" s="17">
        <v>0.40564869827962802</v>
      </c>
      <c r="M1010" s="17"/>
      <c r="N1010" s="17">
        <v>0.318929820582802</v>
      </c>
      <c r="O1010" s="17">
        <v>0.270824389278636</v>
      </c>
      <c r="P1010" s="17">
        <v>0.26414828394456802</v>
      </c>
      <c r="Q1010" s="17">
        <v>0.26743867411005701</v>
      </c>
      <c r="R1010" s="17"/>
      <c r="S1010" s="17">
        <v>0.27656314536196802</v>
      </c>
      <c r="T1010" s="17">
        <v>0.248432044831671</v>
      </c>
      <c r="U1010" s="17">
        <v>0.302343114325414</v>
      </c>
      <c r="V1010" s="17">
        <v>0.25585242573290501</v>
      </c>
      <c r="W1010" s="17">
        <v>0.30781282887227301</v>
      </c>
      <c r="X1010" s="17">
        <v>0.278620279936097</v>
      </c>
      <c r="Y1010" s="17">
        <v>0.28114092037180599</v>
      </c>
      <c r="Z1010" s="17">
        <v>0.32525795135441998</v>
      </c>
      <c r="AA1010" s="17">
        <v>0.29620620924659402</v>
      </c>
      <c r="AB1010" s="17">
        <v>0.24975128023805801</v>
      </c>
      <c r="AC1010" s="17">
        <v>0.31717145287677201</v>
      </c>
      <c r="AD1010" s="17">
        <v>0.32997760539623799</v>
      </c>
      <c r="AE1010" s="17"/>
      <c r="AF1010" s="17">
        <v>0.32827042793254402</v>
      </c>
      <c r="AG1010" s="17">
        <v>0.27444312448222202</v>
      </c>
      <c r="AH1010" s="17">
        <v>0.24221567688534201</v>
      </c>
      <c r="AI1010" s="17"/>
      <c r="AJ1010" s="17">
        <v>0.38031399831273</v>
      </c>
      <c r="AK1010" s="17">
        <v>0.220904423750688</v>
      </c>
      <c r="AL1010" s="17">
        <v>0.25694164339969799</v>
      </c>
      <c r="AM1010" s="17">
        <v>0.37465943155400799</v>
      </c>
      <c r="AN1010" s="17">
        <v>0.210671657847817</v>
      </c>
      <c r="AO1010" s="17"/>
      <c r="AP1010" s="17">
        <v>0.388460288772141</v>
      </c>
      <c r="AQ1010" s="17">
        <v>0.225425859638475</v>
      </c>
      <c r="AR1010" s="17">
        <v>0.25760122714283701</v>
      </c>
      <c r="AS1010" s="17">
        <v>0.410038515050346</v>
      </c>
      <c r="AT1010" s="17">
        <v>0.262605515082036</v>
      </c>
      <c r="AU1010" s="17"/>
      <c r="AV1010" s="17">
        <v>0.30414610387221003</v>
      </c>
      <c r="AW1010" s="17">
        <v>0.26500744719679098</v>
      </c>
      <c r="AX1010" s="17">
        <v>0.251435299586585</v>
      </c>
      <c r="AY1010" s="17">
        <v>0.26770050053240502</v>
      </c>
      <c r="AZ1010" s="17">
        <v>0.26810357456786899</v>
      </c>
    </row>
    <row r="1011" spans="2:52">
      <c r="B1011" t="s">
        <v>276</v>
      </c>
      <c r="C1011" s="17">
        <v>0.17763737243663499</v>
      </c>
      <c r="D1011" s="17">
        <v>0.18100962201797899</v>
      </c>
      <c r="E1011" s="17">
        <v>0.17499272507744801</v>
      </c>
      <c r="F1011" s="17"/>
      <c r="G1011" s="17">
        <v>0.251969522704379</v>
      </c>
      <c r="H1011" s="17">
        <v>0.274079023577602</v>
      </c>
      <c r="I1011" s="17">
        <v>0.207571281700445</v>
      </c>
      <c r="J1011" s="17">
        <v>0.160517112670714</v>
      </c>
      <c r="K1011" s="17">
        <v>8.8696230343496593E-2</v>
      </c>
      <c r="L1011" s="17">
        <v>9.8731257036648798E-2</v>
      </c>
      <c r="M1011" s="17"/>
      <c r="N1011" s="17">
        <v>0.19639445385825599</v>
      </c>
      <c r="O1011" s="17">
        <v>0.18580662100918399</v>
      </c>
      <c r="P1011" s="17">
        <v>0.190614764932795</v>
      </c>
      <c r="Q1011" s="17">
        <v>0.13661232331247899</v>
      </c>
      <c r="R1011" s="17"/>
      <c r="S1011" s="17">
        <v>0.22743710513611201</v>
      </c>
      <c r="T1011" s="17">
        <v>0.14401666432124299</v>
      </c>
      <c r="U1011" s="17">
        <v>0.16221396623315701</v>
      </c>
      <c r="V1011" s="17">
        <v>0.15913428397893301</v>
      </c>
      <c r="W1011" s="17">
        <v>0.18143550838499001</v>
      </c>
      <c r="X1011" s="17">
        <v>0.169101269560962</v>
      </c>
      <c r="Y1011" s="17">
        <v>0.12800336783826399</v>
      </c>
      <c r="Z1011" s="17">
        <v>0.15461191644060601</v>
      </c>
      <c r="AA1011" s="17">
        <v>0.19334622834339901</v>
      </c>
      <c r="AB1011" s="17">
        <v>0.20224344478832901</v>
      </c>
      <c r="AC1011" s="17">
        <v>0.192667008006457</v>
      </c>
      <c r="AD1011" s="17">
        <v>0.21091431165129701</v>
      </c>
      <c r="AE1011" s="17"/>
      <c r="AF1011" s="17">
        <v>0.127706162906564</v>
      </c>
      <c r="AG1011" s="17">
        <v>0.19119932979347901</v>
      </c>
      <c r="AH1011" s="17">
        <v>0.20777932471216101</v>
      </c>
      <c r="AI1011" s="17"/>
      <c r="AJ1011" s="17">
        <v>0.132124188412345</v>
      </c>
      <c r="AK1011" s="17">
        <v>0.21401317070077699</v>
      </c>
      <c r="AL1011" s="17">
        <v>0.186655983939816</v>
      </c>
      <c r="AM1011" s="17">
        <v>0.14660083552283101</v>
      </c>
      <c r="AN1011" s="17">
        <v>0.18837618116966801</v>
      </c>
      <c r="AO1011" s="17"/>
      <c r="AP1011" s="17">
        <v>0.147450726381365</v>
      </c>
      <c r="AQ1011" s="17">
        <v>0.21551085313034199</v>
      </c>
      <c r="AR1011" s="17">
        <v>0.20332194350538099</v>
      </c>
      <c r="AS1011" s="17">
        <v>0.13022387762631599</v>
      </c>
      <c r="AT1011" s="17">
        <v>9.08125881853213E-2</v>
      </c>
      <c r="AU1011" s="17"/>
      <c r="AV1011" s="17">
        <v>0.131369048988148</v>
      </c>
      <c r="AW1011" s="17">
        <v>0.16645571411069399</v>
      </c>
      <c r="AX1011" s="17">
        <v>0.22093581248322999</v>
      </c>
      <c r="AY1011" s="17">
        <v>0.26234551977461801</v>
      </c>
      <c r="AZ1011" s="17">
        <v>0.11384577606858701</v>
      </c>
    </row>
    <row r="1012" spans="2:52">
      <c r="B1012" t="s">
        <v>277</v>
      </c>
      <c r="C1012" s="17">
        <v>0.164999089458676</v>
      </c>
      <c r="D1012" s="17">
        <v>0.13502923559218499</v>
      </c>
      <c r="E1012" s="17">
        <v>0.19351852972390399</v>
      </c>
      <c r="F1012" s="17"/>
      <c r="G1012" s="17">
        <v>0.25117361726939402</v>
      </c>
      <c r="H1012" s="17">
        <v>0.16345781135299201</v>
      </c>
      <c r="I1012" s="17">
        <v>0.189865774137809</v>
      </c>
      <c r="J1012" s="17">
        <v>0.181391909610878</v>
      </c>
      <c r="K1012" s="17">
        <v>0.14668392751321799</v>
      </c>
      <c r="L1012" s="17">
        <v>8.7658501115000995E-2</v>
      </c>
      <c r="M1012" s="17"/>
      <c r="N1012" s="17">
        <v>0.141105211927884</v>
      </c>
      <c r="O1012" s="17">
        <v>0.15581124546500899</v>
      </c>
      <c r="P1012" s="17">
        <v>0.18568015465749799</v>
      </c>
      <c r="Q1012" s="17">
        <v>0.18217019083774599</v>
      </c>
      <c r="R1012" s="17"/>
      <c r="S1012" s="17">
        <v>0.179235566724854</v>
      </c>
      <c r="T1012" s="17">
        <v>0.15176861232452099</v>
      </c>
      <c r="U1012" s="17">
        <v>0.13831904613701801</v>
      </c>
      <c r="V1012" s="17">
        <v>0.163547604179691</v>
      </c>
      <c r="W1012" s="17">
        <v>0.13985995702266699</v>
      </c>
      <c r="X1012" s="17">
        <v>0.16004124976860801</v>
      </c>
      <c r="Y1012" s="17">
        <v>0.19891126000186901</v>
      </c>
      <c r="Z1012" s="17">
        <v>0.191865602012498</v>
      </c>
      <c r="AA1012" s="17">
        <v>0.16426003719955901</v>
      </c>
      <c r="AB1012" s="17">
        <v>0.16389660957444799</v>
      </c>
      <c r="AC1012" s="17">
        <v>0.14984361974306301</v>
      </c>
      <c r="AD1012" s="17">
        <v>0.209949238072585</v>
      </c>
      <c r="AE1012" s="17"/>
      <c r="AF1012" s="17">
        <v>0.136267052578117</v>
      </c>
      <c r="AG1012" s="17">
        <v>0.17601149336771199</v>
      </c>
      <c r="AH1012" s="17">
        <v>0.144116854191046</v>
      </c>
      <c r="AI1012" s="17"/>
      <c r="AJ1012" s="17">
        <v>0.108019494561138</v>
      </c>
      <c r="AK1012" s="17">
        <v>0.196944354759892</v>
      </c>
      <c r="AL1012" s="17">
        <v>0.178169217019052</v>
      </c>
      <c r="AM1012" s="17">
        <v>5.4203469439874301E-2</v>
      </c>
      <c r="AN1012" s="17">
        <v>0.14999571405071199</v>
      </c>
      <c r="AO1012" s="17"/>
      <c r="AP1012" s="17">
        <v>9.0266972279781393E-2</v>
      </c>
      <c r="AQ1012" s="17">
        <v>0.18552795578174699</v>
      </c>
      <c r="AR1012" s="17">
        <v>0.21927004067330599</v>
      </c>
      <c r="AS1012" s="17">
        <v>0.105908805676291</v>
      </c>
      <c r="AT1012" s="17">
        <v>0.154856444329246</v>
      </c>
      <c r="AU1012" s="17"/>
      <c r="AV1012" s="17">
        <v>0.16206694588762199</v>
      </c>
      <c r="AW1012" s="17">
        <v>0.17079461846497901</v>
      </c>
      <c r="AX1012" s="17">
        <v>0.17199401754402399</v>
      </c>
      <c r="AY1012" s="17">
        <v>0.186484271743275</v>
      </c>
      <c r="AZ1012" s="17">
        <v>0.11382164295207001</v>
      </c>
    </row>
    <row r="1013" spans="2:52">
      <c r="B1013" t="s">
        <v>107</v>
      </c>
      <c r="C1013" s="17">
        <v>9.1786574883777894E-2</v>
      </c>
      <c r="D1013" s="17">
        <v>7.1496122155268002E-2</v>
      </c>
      <c r="E1013" s="17">
        <v>0.110133094247196</v>
      </c>
      <c r="F1013" s="17"/>
      <c r="G1013" s="17">
        <v>5.8258910088131798E-2</v>
      </c>
      <c r="H1013" s="17">
        <v>0.10116871680049699</v>
      </c>
      <c r="I1013" s="17">
        <v>0.104632635924434</v>
      </c>
      <c r="J1013" s="17">
        <v>0.109665248258513</v>
      </c>
      <c r="K1013" s="17">
        <v>0.10524674724242999</v>
      </c>
      <c r="L1013" s="17">
        <v>7.2401035133971198E-2</v>
      </c>
      <c r="M1013" s="17"/>
      <c r="N1013" s="17">
        <v>5.5439134188654302E-2</v>
      </c>
      <c r="O1013" s="17">
        <v>8.7682196157369205E-2</v>
      </c>
      <c r="P1013" s="17">
        <v>8.0144699648161802E-2</v>
      </c>
      <c r="Q1013" s="17">
        <v>0.14559092793512701</v>
      </c>
      <c r="R1013" s="17"/>
      <c r="S1013" s="17">
        <v>6.1761794570067301E-2</v>
      </c>
      <c r="T1013" s="17">
        <v>0.10598776040965199</v>
      </c>
      <c r="U1013" s="17">
        <v>7.6768989671875107E-2</v>
      </c>
      <c r="V1013" s="17">
        <v>0.122943364431989</v>
      </c>
      <c r="W1013" s="17">
        <v>0.10355277462786899</v>
      </c>
      <c r="X1013" s="17">
        <v>0.104580928774732</v>
      </c>
      <c r="Y1013" s="17">
        <v>9.1888106304329503E-2</v>
      </c>
      <c r="Z1013" s="17">
        <v>8.7294104506994805E-2</v>
      </c>
      <c r="AA1013" s="17">
        <v>9.3705931418894606E-2</v>
      </c>
      <c r="AB1013" s="17">
        <v>7.2114000272917894E-2</v>
      </c>
      <c r="AC1013" s="17">
        <v>8.5280932869876605E-2</v>
      </c>
      <c r="AD1013" s="17">
        <v>0.11963649643381399</v>
      </c>
      <c r="AE1013" s="17"/>
      <c r="AF1013" s="17">
        <v>9.65370538515615E-2</v>
      </c>
      <c r="AG1013" s="17">
        <v>6.0854687469269898E-2</v>
      </c>
      <c r="AH1013" s="17">
        <v>0.150566552737742</v>
      </c>
      <c r="AI1013" s="17"/>
      <c r="AJ1013" s="17">
        <v>6.7898825133681395E-2</v>
      </c>
      <c r="AK1013" s="17">
        <v>7.4839144231293106E-2</v>
      </c>
      <c r="AL1013" s="17">
        <v>6.2368410068626E-2</v>
      </c>
      <c r="AM1013" s="17">
        <v>9.19381607867958E-2</v>
      </c>
      <c r="AN1013" s="17">
        <v>0.189359849155674</v>
      </c>
      <c r="AO1013" s="17"/>
      <c r="AP1013" s="17">
        <v>7.2893324202501303E-2</v>
      </c>
      <c r="AQ1013" s="17">
        <v>6.3557269621270202E-2</v>
      </c>
      <c r="AR1013" s="17">
        <v>5.6744174517397702E-2</v>
      </c>
      <c r="AS1013" s="17">
        <v>7.0861103581423696E-2</v>
      </c>
      <c r="AT1013" s="17">
        <v>0.225311695354799</v>
      </c>
      <c r="AU1013" s="17"/>
      <c r="AV1013" s="17">
        <v>0.13448004482286</v>
      </c>
      <c r="AW1013" s="17">
        <v>0.100540730710854</v>
      </c>
      <c r="AX1013" s="17">
        <v>5.8237022991321899E-2</v>
      </c>
      <c r="AY1013" s="17">
        <v>4.4897341629518403E-2</v>
      </c>
      <c r="AZ1013" s="17">
        <v>5.5130248928830998E-2</v>
      </c>
    </row>
    <row r="1014" spans="2:52">
      <c r="B1014" t="s">
        <v>278</v>
      </c>
      <c r="C1014" s="17">
        <v>8.2882485846622694E-2</v>
      </c>
      <c r="D1014" s="17">
        <v>9.2831319603413606E-2</v>
      </c>
      <c r="E1014" s="17">
        <v>7.2128467127176604E-2</v>
      </c>
      <c r="F1014" s="17"/>
      <c r="G1014" s="17">
        <v>0.143249761150014</v>
      </c>
      <c r="H1014" s="17">
        <v>0.12799978308104401</v>
      </c>
      <c r="I1014" s="17">
        <v>9.7700728164834799E-2</v>
      </c>
      <c r="J1014" s="17">
        <v>6.8619404382798496E-2</v>
      </c>
      <c r="K1014" s="17">
        <v>5.5184138817047097E-2</v>
      </c>
      <c r="L1014" s="17">
        <v>2.40240995082232E-2</v>
      </c>
      <c r="M1014" s="17"/>
      <c r="N1014" s="17">
        <v>9.3957006683844005E-2</v>
      </c>
      <c r="O1014" s="17">
        <v>8.2753805164827096E-2</v>
      </c>
      <c r="P1014" s="17">
        <v>8.3672780042314904E-2</v>
      </c>
      <c r="Q1014" s="17">
        <v>7.0316766799140104E-2</v>
      </c>
      <c r="R1014" s="17"/>
      <c r="S1014" s="17">
        <v>0.120883220549346</v>
      </c>
      <c r="T1014" s="17">
        <v>7.9206216728468906E-2</v>
      </c>
      <c r="U1014" s="17">
        <v>8.8492290377466004E-2</v>
      </c>
      <c r="V1014" s="17">
        <v>9.9503142177191403E-2</v>
      </c>
      <c r="W1014" s="17">
        <v>6.2968563168555799E-2</v>
      </c>
      <c r="X1014" s="17">
        <v>9.2605196051964697E-2</v>
      </c>
      <c r="Y1014" s="17">
        <v>4.9767045748441797E-2</v>
      </c>
      <c r="Z1014" s="17">
        <v>6.2897979861187406E-2</v>
      </c>
      <c r="AA1014" s="17">
        <v>7.18322534087385E-2</v>
      </c>
      <c r="AB1014" s="17">
        <v>6.0526577289292199E-2</v>
      </c>
      <c r="AC1014" s="17">
        <v>8.2505796091085798E-2</v>
      </c>
      <c r="AD1014" s="17">
        <v>9.7121822866031604E-2</v>
      </c>
      <c r="AE1014" s="17"/>
      <c r="AF1014" s="17">
        <v>5.47453984989099E-2</v>
      </c>
      <c r="AG1014" s="17">
        <v>0.104325103686006</v>
      </c>
      <c r="AH1014" s="17">
        <v>6.1497489184645898E-2</v>
      </c>
      <c r="AI1014" s="17"/>
      <c r="AJ1014" s="17">
        <v>4.9385733740068397E-2</v>
      </c>
      <c r="AK1014" s="17">
        <v>0.115122845270152</v>
      </c>
      <c r="AL1014" s="17">
        <v>9.6101631181007799E-2</v>
      </c>
      <c r="AM1014" s="17">
        <v>4.6750176564728699E-2</v>
      </c>
      <c r="AN1014" s="17">
        <v>6.34421231094493E-2</v>
      </c>
      <c r="AO1014" s="17"/>
      <c r="AP1014" s="17">
        <v>5.9188845041941801E-2</v>
      </c>
      <c r="AQ1014" s="17">
        <v>0.100124653869595</v>
      </c>
      <c r="AR1014" s="17">
        <v>0.10990489267513</v>
      </c>
      <c r="AS1014" s="17">
        <v>5.0976399330052102E-2</v>
      </c>
      <c r="AT1014" s="17">
        <v>5.2406743947951098E-2</v>
      </c>
      <c r="AU1014" s="17"/>
      <c r="AV1014" s="17">
        <v>5.9888739432918101E-2</v>
      </c>
      <c r="AW1014" s="17">
        <v>7.5248380659601904E-2</v>
      </c>
      <c r="AX1014" s="17">
        <v>9.4666408412529199E-2</v>
      </c>
      <c r="AY1014" s="17">
        <v>0.13782154819591</v>
      </c>
      <c r="AZ1014" s="17">
        <v>0.115612973708065</v>
      </c>
    </row>
    <row r="1015" spans="2:52">
      <c r="B1015" t="s">
        <v>279</v>
      </c>
      <c r="C1015" s="17">
        <v>5.8205371725320199E-2</v>
      </c>
      <c r="D1015" s="17">
        <v>6.7143991606339007E-2</v>
      </c>
      <c r="E1015" s="17">
        <v>4.98519748953496E-2</v>
      </c>
      <c r="F1015" s="17"/>
      <c r="G1015" s="17">
        <v>0.121513896692114</v>
      </c>
      <c r="H1015" s="17">
        <v>9.6062527027293995E-2</v>
      </c>
      <c r="I1015" s="17">
        <v>6.2739532991645405E-2</v>
      </c>
      <c r="J1015" s="17">
        <v>3.1687328763055897E-2</v>
      </c>
      <c r="K1015" s="17">
        <v>2.1314990057929199E-2</v>
      </c>
      <c r="L1015" s="17">
        <v>2.7822199838827801E-2</v>
      </c>
      <c r="M1015" s="17"/>
      <c r="N1015" s="17">
        <v>5.96938143232719E-2</v>
      </c>
      <c r="O1015" s="17">
        <v>4.5678314325330802E-2</v>
      </c>
      <c r="P1015" s="17">
        <v>6.4791081980985696E-2</v>
      </c>
      <c r="Q1015" s="17">
        <v>6.4517438583354E-2</v>
      </c>
      <c r="R1015" s="17"/>
      <c r="S1015" s="17">
        <v>0.10968422350186301</v>
      </c>
      <c r="T1015" s="17">
        <v>5.1943083520255097E-2</v>
      </c>
      <c r="U1015" s="17">
        <v>6.7558919026536102E-2</v>
      </c>
      <c r="V1015" s="17">
        <v>5.2983646032924603E-2</v>
      </c>
      <c r="W1015" s="17">
        <v>3.2997643933565898E-2</v>
      </c>
      <c r="X1015" s="17">
        <v>8.0259650458457302E-2</v>
      </c>
      <c r="Y1015" s="17">
        <v>4.3961237464808497E-2</v>
      </c>
      <c r="Z1015" s="17">
        <v>4.54155343383238E-2</v>
      </c>
      <c r="AA1015" s="17">
        <v>4.0196926904044597E-2</v>
      </c>
      <c r="AB1015" s="17">
        <v>3.2382636934074199E-2</v>
      </c>
      <c r="AC1015" s="17">
        <v>4.3293716547076297E-2</v>
      </c>
      <c r="AD1015" s="17">
        <v>5.1877474763028703E-2</v>
      </c>
      <c r="AE1015" s="17"/>
      <c r="AF1015" s="17">
        <v>5.43587181089559E-2</v>
      </c>
      <c r="AG1015" s="17">
        <v>5.2557856984278999E-2</v>
      </c>
      <c r="AH1015" s="17">
        <v>6.5474757046137505E-2</v>
      </c>
      <c r="AI1015" s="17"/>
      <c r="AJ1015" s="17">
        <v>4.8693100302089301E-2</v>
      </c>
      <c r="AK1015" s="17">
        <v>7.6307722402675596E-2</v>
      </c>
      <c r="AL1015" s="17">
        <v>2.7348854179090099E-2</v>
      </c>
      <c r="AM1015" s="17">
        <v>9.0442127009977794E-2</v>
      </c>
      <c r="AN1015" s="17">
        <v>4.8819073622149899E-2</v>
      </c>
      <c r="AO1015" s="17"/>
      <c r="AP1015" s="17">
        <v>5.76459843609314E-2</v>
      </c>
      <c r="AQ1015" s="17">
        <v>6.3978384136360894E-2</v>
      </c>
      <c r="AR1015" s="17">
        <v>5.35795630835572E-2</v>
      </c>
      <c r="AS1015" s="17">
        <v>6.7392801045818101E-2</v>
      </c>
      <c r="AT1015" s="17">
        <v>3.7088840518366001E-2</v>
      </c>
      <c r="AU1015" s="17"/>
      <c r="AV1015" s="17">
        <v>4.9179453181731003E-2</v>
      </c>
      <c r="AW1015" s="17">
        <v>5.64666939404255E-2</v>
      </c>
      <c r="AX1015" s="17">
        <v>6.1689831372157798E-2</v>
      </c>
      <c r="AY1015" s="17">
        <v>8.4494395233596795E-2</v>
      </c>
      <c r="AZ1015" s="17">
        <v>7.8342501328157205E-2</v>
      </c>
    </row>
    <row r="1016" spans="2:52">
      <c r="B1016" t="s">
        <v>85</v>
      </c>
      <c r="C1016" s="17">
        <v>5.06031324236903E-2</v>
      </c>
      <c r="D1016" s="17">
        <v>4.6383565591557402E-2</v>
      </c>
      <c r="E1016" s="17">
        <v>5.4565478100965903E-2</v>
      </c>
      <c r="F1016" s="17"/>
      <c r="G1016" s="17">
        <v>3.1129262577621501E-2</v>
      </c>
      <c r="H1016" s="17">
        <v>4.9905277533525402E-2</v>
      </c>
      <c r="I1016" s="17">
        <v>5.26711395580313E-2</v>
      </c>
      <c r="J1016" s="17">
        <v>6.4853774545396495E-2</v>
      </c>
      <c r="K1016" s="17">
        <v>5.37403025263875E-2</v>
      </c>
      <c r="L1016" s="17">
        <v>4.8756720107831997E-2</v>
      </c>
      <c r="M1016" s="17"/>
      <c r="N1016" s="17">
        <v>3.4278436162237302E-2</v>
      </c>
      <c r="O1016" s="17">
        <v>4.3624874039057501E-2</v>
      </c>
      <c r="P1016" s="17">
        <v>6.5436542234990999E-2</v>
      </c>
      <c r="Q1016" s="17">
        <v>6.2075048269289397E-2</v>
      </c>
      <c r="R1016" s="17"/>
      <c r="S1016" s="17">
        <v>3.1044752272396E-2</v>
      </c>
      <c r="T1016" s="17">
        <v>5.9514279565789002E-2</v>
      </c>
      <c r="U1016" s="17">
        <v>3.11355714821041E-2</v>
      </c>
      <c r="V1016" s="17">
        <v>6.0762514133124799E-2</v>
      </c>
      <c r="W1016" s="17">
        <v>6.6961400768517795E-2</v>
      </c>
      <c r="X1016" s="17">
        <v>5.6781461083949297E-2</v>
      </c>
      <c r="Y1016" s="17">
        <v>6.9701694000482803E-2</v>
      </c>
      <c r="Z1016" s="17">
        <v>3.3362959369963703E-2</v>
      </c>
      <c r="AA1016" s="17">
        <v>3.2917506421172103E-2</v>
      </c>
      <c r="AB1016" s="17">
        <v>7.8138020586328294E-2</v>
      </c>
      <c r="AC1016" s="17">
        <v>3.9621879034070898E-2</v>
      </c>
      <c r="AD1016" s="17">
        <v>4.0595269202243302E-2</v>
      </c>
      <c r="AE1016" s="17"/>
      <c r="AF1016" s="17">
        <v>5.5845877576910702E-2</v>
      </c>
      <c r="AG1016" s="17">
        <v>3.9866736464012099E-2</v>
      </c>
      <c r="AH1016" s="17">
        <v>8.8757114658549102E-2</v>
      </c>
      <c r="AI1016" s="17"/>
      <c r="AJ1016" s="17">
        <v>5.0719803784478198E-2</v>
      </c>
      <c r="AK1016" s="17">
        <v>3.4637180775833401E-2</v>
      </c>
      <c r="AL1016" s="17">
        <v>3.09652825514103E-2</v>
      </c>
      <c r="AM1016" s="17">
        <v>6.6559432970949101E-2</v>
      </c>
      <c r="AN1016" s="17">
        <v>9.5827348226560999E-2</v>
      </c>
      <c r="AO1016" s="17"/>
      <c r="AP1016" s="17">
        <v>3.7865194385721203E-2</v>
      </c>
      <c r="AQ1016" s="17">
        <v>3.5113790293945402E-2</v>
      </c>
      <c r="AR1016" s="17">
        <v>2.2170739018724399E-2</v>
      </c>
      <c r="AS1016" s="17">
        <v>7.7511256345441995E-2</v>
      </c>
      <c r="AT1016" s="17">
        <v>4.5038512712725402E-2</v>
      </c>
      <c r="AU1016" s="17"/>
      <c r="AV1016" s="17">
        <v>5.8499118123821199E-2</v>
      </c>
      <c r="AW1016" s="17">
        <v>4.4894639002989997E-2</v>
      </c>
      <c r="AX1016" s="17">
        <v>3.8828728736003099E-2</v>
      </c>
      <c r="AY1016" s="17">
        <v>3.81966405723436E-2</v>
      </c>
      <c r="AZ1016" s="17">
        <v>5.0823851531838701E-2</v>
      </c>
    </row>
    <row r="1017" spans="2:52">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row>
    <row r="1018" spans="2:52">
      <c r="B1018" s="6" t="s">
        <v>280</v>
      </c>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row>
    <row r="1019" spans="2:52">
      <c r="B1019" s="24" t="s">
        <v>15</v>
      </c>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row>
    <row r="1020" spans="2:52">
      <c r="B1020" t="s">
        <v>281</v>
      </c>
      <c r="C1020" s="17">
        <v>0.10199165505682301</v>
      </c>
      <c r="D1020" s="17">
        <v>0.146722047912622</v>
      </c>
      <c r="E1020" s="17">
        <v>5.8002623075466199E-2</v>
      </c>
      <c r="F1020" s="17"/>
      <c r="G1020" s="17">
        <v>0.16189619290586699</v>
      </c>
      <c r="H1020" s="17">
        <v>0.16139865227351199</v>
      </c>
      <c r="I1020" s="17">
        <v>0.12904239322944</v>
      </c>
      <c r="J1020" s="17">
        <v>7.4387966014936094E-2</v>
      </c>
      <c r="K1020" s="17">
        <v>4.7422192292427098E-2</v>
      </c>
      <c r="L1020" s="17">
        <v>5.0690496667928797E-2</v>
      </c>
      <c r="M1020" s="17"/>
      <c r="N1020" s="17">
        <v>0.141289547104233</v>
      </c>
      <c r="O1020" s="17">
        <v>9.18744863028082E-2</v>
      </c>
      <c r="P1020" s="17">
        <v>0.10730165469933101</v>
      </c>
      <c r="Q1020" s="17">
        <v>6.6590371052169403E-2</v>
      </c>
      <c r="R1020" s="17"/>
      <c r="S1020" s="17">
        <v>0.15445578994731901</v>
      </c>
      <c r="T1020" s="17">
        <v>8.5801980480812806E-2</v>
      </c>
      <c r="U1020" s="17">
        <v>6.2900731383320502E-2</v>
      </c>
      <c r="V1020" s="17">
        <v>8.0799469238544697E-2</v>
      </c>
      <c r="W1020" s="17">
        <v>7.4792361698181195E-2</v>
      </c>
      <c r="X1020" s="17">
        <v>0.111344010961949</v>
      </c>
      <c r="Y1020" s="17">
        <v>9.6744178100938397E-2</v>
      </c>
      <c r="Z1020" s="17">
        <v>0.10909414609118</v>
      </c>
      <c r="AA1020" s="17">
        <v>0.109048044641503</v>
      </c>
      <c r="AB1020" s="17">
        <v>9.2089334009518103E-2</v>
      </c>
      <c r="AC1020" s="17">
        <v>0.11777543990377599</v>
      </c>
      <c r="AD1020" s="17">
        <v>0.112596523617136</v>
      </c>
      <c r="AE1020" s="17"/>
      <c r="AF1020" s="17">
        <v>7.7695162391142505E-2</v>
      </c>
      <c r="AG1020" s="17">
        <v>0.12327687752323301</v>
      </c>
      <c r="AH1020" s="17">
        <v>8.0887486585769899E-2</v>
      </c>
      <c r="AI1020" s="17"/>
      <c r="AJ1020" s="17">
        <v>0.103997556528374</v>
      </c>
      <c r="AK1020" s="17">
        <v>0.127368689960737</v>
      </c>
      <c r="AL1020" s="17">
        <v>9.7754457438150297E-2</v>
      </c>
      <c r="AM1020" s="17">
        <v>0.13221951905999699</v>
      </c>
      <c r="AN1020" s="17">
        <v>5.7928130107602699E-2</v>
      </c>
      <c r="AO1020" s="17"/>
      <c r="AP1020" s="17">
        <v>0.12157216950427099</v>
      </c>
      <c r="AQ1020" s="17">
        <v>0.121758450637513</v>
      </c>
      <c r="AR1020" s="17">
        <v>0.107941362921089</v>
      </c>
      <c r="AS1020" s="17">
        <v>8.3910928156866696E-2</v>
      </c>
      <c r="AT1020" s="17">
        <v>3.7215987197649597E-2</v>
      </c>
      <c r="AU1020" s="17"/>
      <c r="AV1020" s="17">
        <v>4.54126694429847E-2</v>
      </c>
      <c r="AW1020" s="17">
        <v>8.6521815791932605E-2</v>
      </c>
      <c r="AX1020" s="17">
        <v>0.133668747678933</v>
      </c>
      <c r="AY1020" s="17">
        <v>0.19560698821344699</v>
      </c>
      <c r="AZ1020" s="17">
        <v>0.300527245110498</v>
      </c>
    </row>
    <row r="1021" spans="2:52">
      <c r="B1021" t="s">
        <v>282</v>
      </c>
      <c r="C1021" s="17">
        <v>0.177944507956384</v>
      </c>
      <c r="D1021" s="17">
        <v>0.20755185208916199</v>
      </c>
      <c r="E1021" s="17">
        <v>0.149255770449775</v>
      </c>
      <c r="F1021" s="17"/>
      <c r="G1021" s="17">
        <v>0.27120946867024298</v>
      </c>
      <c r="H1021" s="17">
        <v>0.23505252923936601</v>
      </c>
      <c r="I1021" s="17">
        <v>0.212223023667164</v>
      </c>
      <c r="J1021" s="17">
        <v>0.153499786924371</v>
      </c>
      <c r="K1021" s="17">
        <v>0.106589105517002</v>
      </c>
      <c r="L1021" s="17">
        <v>0.109145212639825</v>
      </c>
      <c r="M1021" s="17"/>
      <c r="N1021" s="17">
        <v>0.18792651366662799</v>
      </c>
      <c r="O1021" s="17">
        <v>0.166400074230665</v>
      </c>
      <c r="P1021" s="17">
        <v>0.21501508370511899</v>
      </c>
      <c r="Q1021" s="17">
        <v>0.146603020491056</v>
      </c>
      <c r="R1021" s="17"/>
      <c r="S1021" s="17">
        <v>0.25045599405359398</v>
      </c>
      <c r="T1021" s="17">
        <v>0.16324466129007301</v>
      </c>
      <c r="U1021" s="17">
        <v>0.17047273190704301</v>
      </c>
      <c r="V1021" s="17">
        <v>0.178503031278609</v>
      </c>
      <c r="W1021" s="17">
        <v>0.17555474448276301</v>
      </c>
      <c r="X1021" s="17">
        <v>0.18622700227422001</v>
      </c>
      <c r="Y1021" s="17">
        <v>0.165314638986823</v>
      </c>
      <c r="Z1021" s="17">
        <v>0.10757659355183501</v>
      </c>
      <c r="AA1021" s="17">
        <v>0.17192043926037001</v>
      </c>
      <c r="AB1021" s="17">
        <v>0.153143792930341</v>
      </c>
      <c r="AC1021" s="17">
        <v>0.13706284936909499</v>
      </c>
      <c r="AD1021" s="17">
        <v>0.194371982521298</v>
      </c>
      <c r="AE1021" s="17"/>
      <c r="AF1021" s="17">
        <v>0.16193634601655599</v>
      </c>
      <c r="AG1021" s="17">
        <v>0.185655551765226</v>
      </c>
      <c r="AH1021" s="17">
        <v>0.16951543898437699</v>
      </c>
      <c r="AI1021" s="17"/>
      <c r="AJ1021" s="17">
        <v>0.15161827427015001</v>
      </c>
      <c r="AK1021" s="17">
        <v>0.23536903041310001</v>
      </c>
      <c r="AL1021" s="17">
        <v>0.15296253605856899</v>
      </c>
      <c r="AM1021" s="17">
        <v>0.19019174837146399</v>
      </c>
      <c r="AN1021" s="17">
        <v>0.145889920520718</v>
      </c>
      <c r="AO1021" s="17"/>
      <c r="AP1021" s="17">
        <v>0.19041158652555401</v>
      </c>
      <c r="AQ1021" s="17">
        <v>0.21585625825167901</v>
      </c>
      <c r="AR1021" s="17">
        <v>0.17690332464886299</v>
      </c>
      <c r="AS1021" s="17">
        <v>0.15821198870303699</v>
      </c>
      <c r="AT1021" s="17">
        <v>7.5325071305209504E-2</v>
      </c>
      <c r="AU1021" s="17"/>
      <c r="AV1021" s="17">
        <v>0.13598945938363499</v>
      </c>
      <c r="AW1021" s="17">
        <v>0.168703859657934</v>
      </c>
      <c r="AX1021" s="17">
        <v>0.20578745899586401</v>
      </c>
      <c r="AY1021" s="17">
        <v>0.25127506837583002</v>
      </c>
      <c r="AZ1021" s="17">
        <v>0.157805883434808</v>
      </c>
    </row>
    <row r="1022" spans="2:52">
      <c r="B1022" t="s">
        <v>283</v>
      </c>
      <c r="C1022" s="17">
        <v>0.651617657037322</v>
      </c>
      <c r="D1022" s="17">
        <v>0.59558567537702101</v>
      </c>
      <c r="E1022" s="17">
        <v>0.70703108634239398</v>
      </c>
      <c r="F1022" s="17"/>
      <c r="G1022" s="17">
        <v>0.48677314738871003</v>
      </c>
      <c r="H1022" s="17">
        <v>0.50623632674996699</v>
      </c>
      <c r="I1022" s="17">
        <v>0.57561783561058399</v>
      </c>
      <c r="J1022" s="17">
        <v>0.69835735998162396</v>
      </c>
      <c r="K1022" s="17">
        <v>0.79196056694082795</v>
      </c>
      <c r="L1022" s="17">
        <v>0.80962547994854595</v>
      </c>
      <c r="M1022" s="17"/>
      <c r="N1022" s="17">
        <v>0.62267160624645201</v>
      </c>
      <c r="O1022" s="17">
        <v>0.67295100388962703</v>
      </c>
      <c r="P1022" s="17">
        <v>0.60697784744658201</v>
      </c>
      <c r="Q1022" s="17">
        <v>0.69896711255536204</v>
      </c>
      <c r="R1022" s="17"/>
      <c r="S1022" s="17">
        <v>0.51748499596330499</v>
      </c>
      <c r="T1022" s="17">
        <v>0.69375304622853395</v>
      </c>
      <c r="U1022" s="17">
        <v>0.71592008877129498</v>
      </c>
      <c r="V1022" s="17">
        <v>0.66125347816364299</v>
      </c>
      <c r="W1022" s="17">
        <v>0.66164964012377103</v>
      </c>
      <c r="X1022" s="17">
        <v>0.63430441496857204</v>
      </c>
      <c r="Y1022" s="17">
        <v>0.651748994564604</v>
      </c>
      <c r="Z1022" s="17">
        <v>0.71422424797725803</v>
      </c>
      <c r="AA1022" s="17">
        <v>0.65710607801195497</v>
      </c>
      <c r="AB1022" s="17">
        <v>0.69852665712385897</v>
      </c>
      <c r="AC1022" s="17">
        <v>0.68786693910942798</v>
      </c>
      <c r="AD1022" s="17">
        <v>0.61803230523580399</v>
      </c>
      <c r="AE1022" s="17"/>
      <c r="AF1022" s="17">
        <v>0.70462025031439002</v>
      </c>
      <c r="AG1022" s="17">
        <v>0.63757452376385204</v>
      </c>
      <c r="AH1022" s="17">
        <v>0.64589314953580301</v>
      </c>
      <c r="AI1022" s="17"/>
      <c r="AJ1022" s="17">
        <v>0.69693168029564401</v>
      </c>
      <c r="AK1022" s="17">
        <v>0.57164015850190797</v>
      </c>
      <c r="AL1022" s="17">
        <v>0.70960547226938497</v>
      </c>
      <c r="AM1022" s="17">
        <v>0.62544963581976498</v>
      </c>
      <c r="AN1022" s="17">
        <v>0.68871849176892197</v>
      </c>
      <c r="AO1022" s="17"/>
      <c r="AP1022" s="17">
        <v>0.64162200101704203</v>
      </c>
      <c r="AQ1022" s="17">
        <v>0.59856015642486504</v>
      </c>
      <c r="AR1022" s="17">
        <v>0.66456175361457703</v>
      </c>
      <c r="AS1022" s="17">
        <v>0.703643944963256</v>
      </c>
      <c r="AT1022" s="17">
        <v>0.74346987885913995</v>
      </c>
      <c r="AU1022" s="17"/>
      <c r="AV1022" s="17">
        <v>0.73163836852886799</v>
      </c>
      <c r="AW1022" s="17">
        <v>0.677875746242527</v>
      </c>
      <c r="AX1022" s="17">
        <v>0.60561185655878502</v>
      </c>
      <c r="AY1022" s="17">
        <v>0.498386736999475</v>
      </c>
      <c r="AZ1022" s="17">
        <v>0.46684961055528301</v>
      </c>
    </row>
    <row r="1023" spans="2:52">
      <c r="B1023" t="s">
        <v>61</v>
      </c>
      <c r="C1023" s="17">
        <v>6.8446179949470901E-2</v>
      </c>
      <c r="D1023" s="17">
        <v>5.0140424621195299E-2</v>
      </c>
      <c r="E1023" s="17">
        <v>8.5710520132364701E-2</v>
      </c>
      <c r="F1023" s="17"/>
      <c r="G1023" s="17">
        <v>8.0121191035179895E-2</v>
      </c>
      <c r="H1023" s="17">
        <v>9.7312491737155005E-2</v>
      </c>
      <c r="I1023" s="17">
        <v>8.3116747492811602E-2</v>
      </c>
      <c r="J1023" s="17">
        <v>7.3754887079068299E-2</v>
      </c>
      <c r="K1023" s="17">
        <v>5.4028135249742398E-2</v>
      </c>
      <c r="L1023" s="17">
        <v>3.0538810743699699E-2</v>
      </c>
      <c r="M1023" s="17"/>
      <c r="N1023" s="17">
        <v>4.8112332982687002E-2</v>
      </c>
      <c r="O1023" s="17">
        <v>6.8774435576899204E-2</v>
      </c>
      <c r="P1023" s="17">
        <v>7.0705414148968193E-2</v>
      </c>
      <c r="Q1023" s="17">
        <v>8.7839495901412795E-2</v>
      </c>
      <c r="R1023" s="17"/>
      <c r="S1023" s="17">
        <v>7.7603220035782003E-2</v>
      </c>
      <c r="T1023" s="17">
        <v>5.7200312000579699E-2</v>
      </c>
      <c r="U1023" s="17">
        <v>5.0706447938340997E-2</v>
      </c>
      <c r="V1023" s="17">
        <v>7.9444021319202598E-2</v>
      </c>
      <c r="W1023" s="17">
        <v>8.8003253695285499E-2</v>
      </c>
      <c r="X1023" s="17">
        <v>6.8124571795258895E-2</v>
      </c>
      <c r="Y1023" s="17">
        <v>8.6192188347634396E-2</v>
      </c>
      <c r="Z1023" s="17">
        <v>6.9105012379726896E-2</v>
      </c>
      <c r="AA1023" s="17">
        <v>6.1925438086171999E-2</v>
      </c>
      <c r="AB1023" s="17">
        <v>5.6240215936281999E-2</v>
      </c>
      <c r="AC1023" s="17">
        <v>5.7294771617700899E-2</v>
      </c>
      <c r="AD1023" s="17">
        <v>7.49991886257622E-2</v>
      </c>
      <c r="AE1023" s="17"/>
      <c r="AF1023" s="17">
        <v>5.5748241277911198E-2</v>
      </c>
      <c r="AG1023" s="17">
        <v>5.3493046947688097E-2</v>
      </c>
      <c r="AH1023" s="17">
        <v>0.103703924894051</v>
      </c>
      <c r="AI1023" s="17"/>
      <c r="AJ1023" s="17">
        <v>4.7452488905831501E-2</v>
      </c>
      <c r="AK1023" s="17">
        <v>6.5622121124255403E-2</v>
      </c>
      <c r="AL1023" s="17">
        <v>3.9677534233895001E-2</v>
      </c>
      <c r="AM1023" s="17">
        <v>5.2139096748774302E-2</v>
      </c>
      <c r="AN1023" s="17">
        <v>0.107463457602756</v>
      </c>
      <c r="AO1023" s="17"/>
      <c r="AP1023" s="17">
        <v>4.6394242953132797E-2</v>
      </c>
      <c r="AQ1023" s="17">
        <v>6.3825134685942406E-2</v>
      </c>
      <c r="AR1023" s="17">
        <v>5.0593558815470799E-2</v>
      </c>
      <c r="AS1023" s="17">
        <v>5.42331381768403E-2</v>
      </c>
      <c r="AT1023" s="17">
        <v>0.14398906263800099</v>
      </c>
      <c r="AU1023" s="17"/>
      <c r="AV1023" s="17">
        <v>8.6959502644512604E-2</v>
      </c>
      <c r="AW1023" s="17">
        <v>6.6898578307605996E-2</v>
      </c>
      <c r="AX1023" s="17">
        <v>5.4931936766417E-2</v>
      </c>
      <c r="AY1023" s="17">
        <v>5.4731206411248401E-2</v>
      </c>
      <c r="AZ1023" s="17">
        <v>7.4817260899411597E-2</v>
      </c>
    </row>
    <row r="1024" spans="2:52">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row>
    <row r="1025" spans="2:52">
      <c r="B1025" s="6" t="s">
        <v>284</v>
      </c>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row>
    <row r="1026" spans="2:52">
      <c r="B1026" s="24" t="s">
        <v>15</v>
      </c>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row>
    <row r="1027" spans="2:52">
      <c r="B1027" t="s">
        <v>285</v>
      </c>
      <c r="C1027" s="17">
        <v>0.417632694306517</v>
      </c>
      <c r="D1027" s="17">
        <v>0.43336029226165301</v>
      </c>
      <c r="E1027" s="17">
        <v>0.40233856414902502</v>
      </c>
      <c r="F1027" s="17"/>
      <c r="G1027" s="17">
        <v>0.41934917396622701</v>
      </c>
      <c r="H1027" s="17">
        <v>0.37616752632555001</v>
      </c>
      <c r="I1027" s="17">
        <v>0.38221571574065699</v>
      </c>
      <c r="J1027" s="17">
        <v>0.39860356988135498</v>
      </c>
      <c r="K1027" s="17">
        <v>0.43278720062181197</v>
      </c>
      <c r="L1027" s="17">
        <v>0.48447155347809301</v>
      </c>
      <c r="M1027" s="17"/>
      <c r="N1027" s="17">
        <v>0.46780999729342698</v>
      </c>
      <c r="O1027" s="17">
        <v>0.44095337044696398</v>
      </c>
      <c r="P1027" s="17">
        <v>0.382689070345684</v>
      </c>
      <c r="Q1027" s="17">
        <v>0.37085364615951999</v>
      </c>
      <c r="R1027" s="17"/>
      <c r="S1027" s="17">
        <v>0.41866858340121499</v>
      </c>
      <c r="T1027" s="17">
        <v>0.42948257975237403</v>
      </c>
      <c r="U1027" s="17">
        <v>0.44375796255050098</v>
      </c>
      <c r="V1027" s="17">
        <v>0.40920007631479</v>
      </c>
      <c r="W1027" s="17">
        <v>0.38943542316864299</v>
      </c>
      <c r="X1027" s="17">
        <v>0.40560069822741901</v>
      </c>
      <c r="Y1027" s="17">
        <v>0.40682703313975599</v>
      </c>
      <c r="Z1027" s="17">
        <v>0.46765952327217097</v>
      </c>
      <c r="AA1027" s="17">
        <v>0.39174686456272301</v>
      </c>
      <c r="AB1027" s="17">
        <v>0.42758087161069702</v>
      </c>
      <c r="AC1027" s="17">
        <v>0.406664862926298</v>
      </c>
      <c r="AD1027" s="17">
        <v>0.46443651467703601</v>
      </c>
      <c r="AE1027" s="17"/>
      <c r="AF1027" s="17">
        <v>0.42661351232457001</v>
      </c>
      <c r="AG1027" s="17">
        <v>0.44152765360204199</v>
      </c>
      <c r="AH1027" s="17">
        <v>0.30646548400356699</v>
      </c>
      <c r="AI1027" s="17"/>
      <c r="AJ1027" s="17">
        <v>0.47638164516848502</v>
      </c>
      <c r="AK1027" s="17">
        <v>0.38638153898262001</v>
      </c>
      <c r="AL1027" s="17">
        <v>0.45719895962292301</v>
      </c>
      <c r="AM1027" s="17">
        <v>0.267625209559334</v>
      </c>
      <c r="AN1027" s="17">
        <v>0.33484255748367298</v>
      </c>
      <c r="AO1027" s="17"/>
      <c r="AP1027" s="17">
        <v>0.49774190611420799</v>
      </c>
      <c r="AQ1027" s="17">
        <v>0.42044784930441598</v>
      </c>
      <c r="AR1027" s="17">
        <v>0.45489641791820501</v>
      </c>
      <c r="AS1027" s="17">
        <v>0.360864184788943</v>
      </c>
      <c r="AT1027" s="17">
        <v>0.41054469409029998</v>
      </c>
      <c r="AU1027" s="17"/>
      <c r="AV1027" s="17">
        <v>0.37546531272915201</v>
      </c>
      <c r="AW1027" s="17">
        <v>0.45188678739067301</v>
      </c>
      <c r="AX1027" s="17">
        <v>0.44496347360372601</v>
      </c>
      <c r="AY1027" s="17">
        <v>0.440284521795476</v>
      </c>
      <c r="AZ1027" s="17">
        <v>0.29528135995398702</v>
      </c>
    </row>
    <row r="1028" spans="2:52">
      <c r="B1028" t="s">
        <v>286</v>
      </c>
      <c r="C1028" s="17">
        <v>0.27168631204789401</v>
      </c>
      <c r="D1028" s="17">
        <v>0.29920593825668501</v>
      </c>
      <c r="E1028" s="17">
        <v>0.244359142304298</v>
      </c>
      <c r="F1028" s="17"/>
      <c r="G1028" s="17">
        <v>0.28442983957216</v>
      </c>
      <c r="H1028" s="17">
        <v>0.28568610151365298</v>
      </c>
      <c r="I1028" s="17">
        <v>0.25506355702908001</v>
      </c>
      <c r="J1028" s="17">
        <v>0.25444712629427502</v>
      </c>
      <c r="K1028" s="17">
        <v>0.25353091241977199</v>
      </c>
      <c r="L1028" s="17">
        <v>0.29152610232834397</v>
      </c>
      <c r="M1028" s="17"/>
      <c r="N1028" s="17">
        <v>0.29871102926313797</v>
      </c>
      <c r="O1028" s="17">
        <v>0.26827423517657201</v>
      </c>
      <c r="P1028" s="17">
        <v>0.27253127436083102</v>
      </c>
      <c r="Q1028" s="17">
        <v>0.24657415326436999</v>
      </c>
      <c r="R1028" s="17"/>
      <c r="S1028" s="17">
        <v>0.29593841564506901</v>
      </c>
      <c r="T1028" s="17">
        <v>0.26251009061804798</v>
      </c>
      <c r="U1028" s="17">
        <v>0.253054718377132</v>
      </c>
      <c r="V1028" s="17">
        <v>0.23764734226296</v>
      </c>
      <c r="W1028" s="17">
        <v>0.27477718874868701</v>
      </c>
      <c r="X1028" s="17">
        <v>0.272294853426651</v>
      </c>
      <c r="Y1028" s="17">
        <v>0.283496214614196</v>
      </c>
      <c r="Z1028" s="17">
        <v>0.29546270159827498</v>
      </c>
      <c r="AA1028" s="17">
        <v>0.27194604917744197</v>
      </c>
      <c r="AB1028" s="17">
        <v>0.27381437809579701</v>
      </c>
      <c r="AC1028" s="17">
        <v>0.27061989759321797</v>
      </c>
      <c r="AD1028" s="17">
        <v>0.27228632787948198</v>
      </c>
      <c r="AE1028" s="17"/>
      <c r="AF1028" s="17">
        <v>0.26865445370639301</v>
      </c>
      <c r="AG1028" s="17">
        <v>0.288580263117657</v>
      </c>
      <c r="AH1028" s="17">
        <v>0.22475720240574301</v>
      </c>
      <c r="AI1028" s="17"/>
      <c r="AJ1028" s="17">
        <v>0.32980316009254601</v>
      </c>
      <c r="AK1028" s="17">
        <v>0.26301059403076799</v>
      </c>
      <c r="AL1028" s="17">
        <v>0.25156073244839999</v>
      </c>
      <c r="AM1028" s="17">
        <v>0.16845427123241999</v>
      </c>
      <c r="AN1028" s="17">
        <v>0.20174786049829599</v>
      </c>
      <c r="AO1028" s="17"/>
      <c r="AP1028" s="17">
        <v>0.36347889764236502</v>
      </c>
      <c r="AQ1028" s="17">
        <v>0.27488320860815102</v>
      </c>
      <c r="AR1028" s="17">
        <v>0.27084128009004899</v>
      </c>
      <c r="AS1028" s="17">
        <v>0.245656708266314</v>
      </c>
      <c r="AT1028" s="17">
        <v>0.241814039283065</v>
      </c>
      <c r="AU1028" s="17"/>
      <c r="AV1028" s="17">
        <v>0.23417552747248699</v>
      </c>
      <c r="AW1028" s="17">
        <v>0.25218963256997201</v>
      </c>
      <c r="AX1028" s="17">
        <v>0.30403984336374701</v>
      </c>
      <c r="AY1028" s="17">
        <v>0.31588409194255901</v>
      </c>
      <c r="AZ1028" s="17">
        <v>0.27482828787687302</v>
      </c>
    </row>
    <row r="1029" spans="2:52">
      <c r="B1029" t="s">
        <v>287</v>
      </c>
      <c r="C1029" s="17">
        <v>0.240292868829874</v>
      </c>
      <c r="D1029" s="17">
        <v>0.28292073612087398</v>
      </c>
      <c r="E1029" s="17">
        <v>0.198061524010614</v>
      </c>
      <c r="F1029" s="17"/>
      <c r="G1029" s="17">
        <v>0.25048592904436301</v>
      </c>
      <c r="H1029" s="17">
        <v>0.26292337650306602</v>
      </c>
      <c r="I1029" s="17">
        <v>0.253985851142771</v>
      </c>
      <c r="J1029" s="17">
        <v>0.23353333402437901</v>
      </c>
      <c r="K1029" s="17">
        <v>0.20976178824064701</v>
      </c>
      <c r="L1029" s="17">
        <v>0.22987786692894899</v>
      </c>
      <c r="M1029" s="17"/>
      <c r="N1029" s="17">
        <v>0.28724495118694099</v>
      </c>
      <c r="O1029" s="17">
        <v>0.22032131419537099</v>
      </c>
      <c r="P1029" s="17">
        <v>0.25550202763025098</v>
      </c>
      <c r="Q1029" s="17">
        <v>0.197900556248892</v>
      </c>
      <c r="R1029" s="17"/>
      <c r="S1029" s="17">
        <v>0.27214161956666399</v>
      </c>
      <c r="T1029" s="17">
        <v>0.20316695392362699</v>
      </c>
      <c r="U1029" s="17">
        <v>0.23042140903178299</v>
      </c>
      <c r="V1029" s="17">
        <v>0.25420640899925301</v>
      </c>
      <c r="W1029" s="17">
        <v>0.25090925922910301</v>
      </c>
      <c r="X1029" s="17">
        <v>0.23151010969577099</v>
      </c>
      <c r="Y1029" s="17">
        <v>0.27886070333414897</v>
      </c>
      <c r="Z1029" s="17">
        <v>0.254646953624939</v>
      </c>
      <c r="AA1029" s="17">
        <v>0.23653563241033601</v>
      </c>
      <c r="AB1029" s="17">
        <v>0.23199477227425899</v>
      </c>
      <c r="AC1029" s="17">
        <v>0.20494486255996</v>
      </c>
      <c r="AD1029" s="17">
        <v>0.21430112368242801</v>
      </c>
      <c r="AE1029" s="17"/>
      <c r="AF1029" s="17">
        <v>0.232369660479259</v>
      </c>
      <c r="AG1029" s="17">
        <v>0.25985786734916</v>
      </c>
      <c r="AH1029" s="17">
        <v>0.19820210234097799</v>
      </c>
      <c r="AI1029" s="17"/>
      <c r="AJ1029" s="17">
        <v>0.29631583568157899</v>
      </c>
      <c r="AK1029" s="17">
        <v>0.244097950119639</v>
      </c>
      <c r="AL1029" s="17">
        <v>0.22852140903358001</v>
      </c>
      <c r="AM1029" s="17">
        <v>0.17164709653288099</v>
      </c>
      <c r="AN1029" s="17">
        <v>0.17713786841576101</v>
      </c>
      <c r="AO1029" s="17"/>
      <c r="AP1029" s="17">
        <v>0.324007023772444</v>
      </c>
      <c r="AQ1029" s="17">
        <v>0.25930093928172299</v>
      </c>
      <c r="AR1029" s="17">
        <v>0.25881497942502502</v>
      </c>
      <c r="AS1029" s="17">
        <v>0.21016979796782401</v>
      </c>
      <c r="AT1029" s="17">
        <v>0.15370892699736199</v>
      </c>
      <c r="AU1029" s="17"/>
      <c r="AV1029" s="17">
        <v>0.206338937846196</v>
      </c>
      <c r="AW1029" s="17">
        <v>0.20723156199578899</v>
      </c>
      <c r="AX1029" s="17">
        <v>0.28159475783349402</v>
      </c>
      <c r="AY1029" s="17">
        <v>0.27803599978156901</v>
      </c>
      <c r="AZ1029" s="17">
        <v>0.33491754004418001</v>
      </c>
    </row>
    <row r="1030" spans="2:52">
      <c r="B1030" t="s">
        <v>288</v>
      </c>
      <c r="C1030" s="17">
        <v>0.20982959982011801</v>
      </c>
      <c r="D1030" s="17">
        <v>0.18958359189330801</v>
      </c>
      <c r="E1030" s="17">
        <v>0.22793869447808299</v>
      </c>
      <c r="F1030" s="17"/>
      <c r="G1030" s="17">
        <v>0.23014301443139401</v>
      </c>
      <c r="H1030" s="17">
        <v>0.140756298948229</v>
      </c>
      <c r="I1030" s="17">
        <v>0.21431401882545001</v>
      </c>
      <c r="J1030" s="17">
        <v>0.21520798772227301</v>
      </c>
      <c r="K1030" s="17">
        <v>0.21682338019255601</v>
      </c>
      <c r="L1030" s="17">
        <v>0.23996412570900799</v>
      </c>
      <c r="M1030" s="17"/>
      <c r="N1030" s="17">
        <v>0.18704873929496299</v>
      </c>
      <c r="O1030" s="17">
        <v>0.20448906241397199</v>
      </c>
      <c r="P1030" s="17">
        <v>0.224451602823587</v>
      </c>
      <c r="Q1030" s="17">
        <v>0.22562056721879001</v>
      </c>
      <c r="R1030" s="17"/>
      <c r="S1030" s="17">
        <v>0.19118736415593299</v>
      </c>
      <c r="T1030" s="17">
        <v>0.211683181214979</v>
      </c>
      <c r="U1030" s="17">
        <v>0.23580392874695599</v>
      </c>
      <c r="V1030" s="17">
        <v>0.20955813757699701</v>
      </c>
      <c r="W1030" s="17">
        <v>0.21822595480899201</v>
      </c>
      <c r="X1030" s="17">
        <v>0.20281038209595301</v>
      </c>
      <c r="Y1030" s="17">
        <v>0.19653954710509</v>
      </c>
      <c r="Z1030" s="17">
        <v>0.208143725164361</v>
      </c>
      <c r="AA1030" s="17">
        <v>0.19525361432987601</v>
      </c>
      <c r="AB1030" s="17">
        <v>0.20588524693391599</v>
      </c>
      <c r="AC1030" s="17">
        <v>0.22859428346173499</v>
      </c>
      <c r="AD1030" s="17">
        <v>0.293500956068593</v>
      </c>
      <c r="AE1030" s="17"/>
      <c r="AF1030" s="17">
        <v>0.20903410140536699</v>
      </c>
      <c r="AG1030" s="17">
        <v>0.21242220953253699</v>
      </c>
      <c r="AH1030" s="17">
        <v>0.19029165589007899</v>
      </c>
      <c r="AI1030" s="17"/>
      <c r="AJ1030" s="17">
        <v>0.19296068146581999</v>
      </c>
      <c r="AK1030" s="17">
        <v>0.18759092630318699</v>
      </c>
      <c r="AL1030" s="17">
        <v>0.252925167067928</v>
      </c>
      <c r="AM1030" s="17">
        <v>0.19366782522196799</v>
      </c>
      <c r="AN1030" s="17">
        <v>0.22663796077040299</v>
      </c>
      <c r="AO1030" s="17"/>
      <c r="AP1030" s="17">
        <v>0.14535619208728601</v>
      </c>
      <c r="AQ1030" s="17">
        <v>0.193729269325915</v>
      </c>
      <c r="AR1030" s="17">
        <v>0.25832298892849898</v>
      </c>
      <c r="AS1030" s="17">
        <v>0.27218065572413702</v>
      </c>
      <c r="AT1030" s="17">
        <v>0.20885431877946101</v>
      </c>
      <c r="AU1030" s="17"/>
      <c r="AV1030" s="17">
        <v>0.21459847742778701</v>
      </c>
      <c r="AW1030" s="17">
        <v>0.24436846166831699</v>
      </c>
      <c r="AX1030" s="17">
        <v>0.19268113782778901</v>
      </c>
      <c r="AY1030" s="17">
        <v>0.17215849738578201</v>
      </c>
      <c r="AZ1030" s="17">
        <v>0.18713352317773199</v>
      </c>
    </row>
    <row r="1031" spans="2:52">
      <c r="B1031" t="s">
        <v>289</v>
      </c>
      <c r="C1031" s="17">
        <v>0.205026062277649</v>
      </c>
      <c r="D1031" s="17">
        <v>0.25556412538165701</v>
      </c>
      <c r="E1031" s="17">
        <v>0.15616812016200601</v>
      </c>
      <c r="F1031" s="17"/>
      <c r="G1031" s="17">
        <v>0.25551568492524102</v>
      </c>
      <c r="H1031" s="17">
        <v>0.242261894767274</v>
      </c>
      <c r="I1031" s="17">
        <v>0.21916325411774201</v>
      </c>
      <c r="J1031" s="17">
        <v>0.158031099827421</v>
      </c>
      <c r="K1031" s="17">
        <v>0.15378752602402301</v>
      </c>
      <c r="L1031" s="17">
        <v>0.20211768716217299</v>
      </c>
      <c r="M1031" s="17"/>
      <c r="N1031" s="17">
        <v>0.25295443051470901</v>
      </c>
      <c r="O1031" s="17">
        <v>0.19465922554693299</v>
      </c>
      <c r="P1031" s="17">
        <v>0.211323093514793</v>
      </c>
      <c r="Q1031" s="17">
        <v>0.15997341474761001</v>
      </c>
      <c r="R1031" s="17"/>
      <c r="S1031" s="17">
        <v>0.256075393386127</v>
      </c>
      <c r="T1031" s="17">
        <v>0.190889607405796</v>
      </c>
      <c r="U1031" s="17">
        <v>0.192241061535809</v>
      </c>
      <c r="V1031" s="17">
        <v>0.18690658569570601</v>
      </c>
      <c r="W1031" s="17">
        <v>0.18026293313150901</v>
      </c>
      <c r="X1031" s="17">
        <v>0.218378378625294</v>
      </c>
      <c r="Y1031" s="17">
        <v>0.194632755620712</v>
      </c>
      <c r="Z1031" s="17">
        <v>0.227008754333867</v>
      </c>
      <c r="AA1031" s="17">
        <v>0.19558043786037499</v>
      </c>
      <c r="AB1031" s="17">
        <v>0.21885795672240399</v>
      </c>
      <c r="AC1031" s="17">
        <v>0.17489495979705599</v>
      </c>
      <c r="AD1031" s="17">
        <v>0.17599924283497101</v>
      </c>
      <c r="AE1031" s="17"/>
      <c r="AF1031" s="17">
        <v>0.202291501398774</v>
      </c>
      <c r="AG1031" s="17">
        <v>0.21631400522786101</v>
      </c>
      <c r="AH1031" s="17">
        <v>0.16136430493884699</v>
      </c>
      <c r="AI1031" s="17"/>
      <c r="AJ1031" s="17">
        <v>0.246019061672306</v>
      </c>
      <c r="AK1031" s="17">
        <v>0.204097739025141</v>
      </c>
      <c r="AL1031" s="17">
        <v>0.209208977289357</v>
      </c>
      <c r="AM1031" s="17">
        <v>0.14657823708309101</v>
      </c>
      <c r="AN1031" s="17">
        <v>0.121163134065425</v>
      </c>
      <c r="AO1031" s="17"/>
      <c r="AP1031" s="17">
        <v>0.29126514803248299</v>
      </c>
      <c r="AQ1031" s="17">
        <v>0.206752284804053</v>
      </c>
      <c r="AR1031" s="17">
        <v>0.17624001816457299</v>
      </c>
      <c r="AS1031" s="17">
        <v>0.18977116602812799</v>
      </c>
      <c r="AT1031" s="17">
        <v>0.15240950234550399</v>
      </c>
      <c r="AU1031" s="17"/>
      <c r="AV1031" s="17">
        <v>0.153643817309528</v>
      </c>
      <c r="AW1031" s="17">
        <v>0.18103543092669899</v>
      </c>
      <c r="AX1031" s="17">
        <v>0.23620326851548101</v>
      </c>
      <c r="AY1031" s="17">
        <v>0.289168040446387</v>
      </c>
      <c r="AZ1031" s="17">
        <v>0.260511274772177</v>
      </c>
    </row>
    <row r="1032" spans="2:52">
      <c r="B1032" t="s">
        <v>290</v>
      </c>
      <c r="C1032" s="17">
        <v>0.20449456806678001</v>
      </c>
      <c r="D1032" s="17">
        <v>0.234947374962855</v>
      </c>
      <c r="E1032" s="17">
        <v>0.17607449233337999</v>
      </c>
      <c r="F1032" s="17"/>
      <c r="G1032" s="17">
        <v>0.243627224297881</v>
      </c>
      <c r="H1032" s="17">
        <v>0.2395197516501</v>
      </c>
      <c r="I1032" s="17">
        <v>0.23675922132309701</v>
      </c>
      <c r="J1032" s="17">
        <v>0.178762426262356</v>
      </c>
      <c r="K1032" s="17">
        <v>0.18119795928185201</v>
      </c>
      <c r="L1032" s="17">
        <v>0.16013892523728199</v>
      </c>
      <c r="M1032" s="17"/>
      <c r="N1032" s="17">
        <v>0.22918772549855501</v>
      </c>
      <c r="O1032" s="17">
        <v>0.19443349168665999</v>
      </c>
      <c r="P1032" s="17">
        <v>0.20859766761880499</v>
      </c>
      <c r="Q1032" s="17">
        <v>0.18609270190733099</v>
      </c>
      <c r="R1032" s="17"/>
      <c r="S1032" s="17">
        <v>0.25436137985356</v>
      </c>
      <c r="T1032" s="17">
        <v>0.20048276917430199</v>
      </c>
      <c r="U1032" s="17">
        <v>0.22700650806304401</v>
      </c>
      <c r="V1032" s="17">
        <v>0.20438877694913801</v>
      </c>
      <c r="W1032" s="17">
        <v>0.17709446645691401</v>
      </c>
      <c r="X1032" s="17">
        <v>0.177669272956304</v>
      </c>
      <c r="Y1032" s="17">
        <v>0.198465200545862</v>
      </c>
      <c r="Z1032" s="17">
        <v>0.204763200934234</v>
      </c>
      <c r="AA1032" s="17">
        <v>0.19590487487269401</v>
      </c>
      <c r="AB1032" s="17">
        <v>0.15536130490151701</v>
      </c>
      <c r="AC1032" s="17">
        <v>0.24815700610879801</v>
      </c>
      <c r="AD1032" s="17">
        <v>0.19570985802209701</v>
      </c>
      <c r="AE1032" s="17"/>
      <c r="AF1032" s="17">
        <v>0.20663970375457999</v>
      </c>
      <c r="AG1032" s="17">
        <v>0.20385236972322099</v>
      </c>
      <c r="AH1032" s="17">
        <v>0.189554210304999</v>
      </c>
      <c r="AI1032" s="17"/>
      <c r="AJ1032" s="17">
        <v>0.240723154400522</v>
      </c>
      <c r="AK1032" s="17">
        <v>0.21850635616803399</v>
      </c>
      <c r="AL1032" s="17">
        <v>0.162553558158883</v>
      </c>
      <c r="AM1032" s="17">
        <v>0.105664597960154</v>
      </c>
      <c r="AN1032" s="17">
        <v>0.16693153243452</v>
      </c>
      <c r="AO1032" s="17"/>
      <c r="AP1032" s="17">
        <v>0.262444726022242</v>
      </c>
      <c r="AQ1032" s="17">
        <v>0.22196189807233399</v>
      </c>
      <c r="AR1032" s="17">
        <v>0.18371689374660299</v>
      </c>
      <c r="AS1032" s="17">
        <v>0.189623610555057</v>
      </c>
      <c r="AT1032" s="17">
        <v>0.15906283320599501</v>
      </c>
      <c r="AU1032" s="17"/>
      <c r="AV1032" s="17">
        <v>0.17713508331967801</v>
      </c>
      <c r="AW1032" s="17">
        <v>0.17836014987634</v>
      </c>
      <c r="AX1032" s="17">
        <v>0.216554554797422</v>
      </c>
      <c r="AY1032" s="17">
        <v>0.25478845858891902</v>
      </c>
      <c r="AZ1032" s="17">
        <v>0.32906665004023999</v>
      </c>
    </row>
    <row r="1033" spans="2:52">
      <c r="B1033" t="s">
        <v>291</v>
      </c>
      <c r="C1033" s="17">
        <v>0.14940364483424301</v>
      </c>
      <c r="D1033" s="17">
        <v>0.156424845384418</v>
      </c>
      <c r="E1033" s="17">
        <v>0.14302211653386401</v>
      </c>
      <c r="F1033" s="17"/>
      <c r="G1033" s="17">
        <v>0.12746819518827299</v>
      </c>
      <c r="H1033" s="17">
        <v>9.7314300816465499E-2</v>
      </c>
      <c r="I1033" s="17">
        <v>0.129556729612918</v>
      </c>
      <c r="J1033" s="17">
        <v>0.14645075454710099</v>
      </c>
      <c r="K1033" s="17">
        <v>0.209503953910745</v>
      </c>
      <c r="L1033" s="17">
        <v>0.18471912356327</v>
      </c>
      <c r="M1033" s="17"/>
      <c r="N1033" s="17">
        <v>0.16109979531628399</v>
      </c>
      <c r="O1033" s="17">
        <v>0.158601297922246</v>
      </c>
      <c r="P1033" s="17">
        <v>0.127104971902327</v>
      </c>
      <c r="Q1033" s="17">
        <v>0.146701637929184</v>
      </c>
      <c r="R1033" s="17"/>
      <c r="S1033" s="17">
        <v>0.14502572480707501</v>
      </c>
      <c r="T1033" s="17">
        <v>0.15487973596274901</v>
      </c>
      <c r="U1033" s="17">
        <v>0.17670316621974899</v>
      </c>
      <c r="V1033" s="17">
        <v>0.160550925703486</v>
      </c>
      <c r="W1033" s="17">
        <v>0.148292424314656</v>
      </c>
      <c r="X1033" s="17">
        <v>0.12554167771802899</v>
      </c>
      <c r="Y1033" s="17">
        <v>0.12150587998396201</v>
      </c>
      <c r="Z1033" s="17">
        <v>0.10765309300657799</v>
      </c>
      <c r="AA1033" s="17">
        <v>0.13580739063796399</v>
      </c>
      <c r="AB1033" s="17">
        <v>0.19403398249602299</v>
      </c>
      <c r="AC1033" s="17">
        <v>0.14996525371268099</v>
      </c>
      <c r="AD1033" s="17">
        <v>0.15913989271048001</v>
      </c>
      <c r="AE1033" s="17"/>
      <c r="AF1033" s="17">
        <v>0.15510590743883201</v>
      </c>
      <c r="AG1033" s="17">
        <v>0.157163095831058</v>
      </c>
      <c r="AH1033" s="17">
        <v>0.14030743745885799</v>
      </c>
      <c r="AI1033" s="17"/>
      <c r="AJ1033" s="17">
        <v>0.12688069591737999</v>
      </c>
      <c r="AK1033" s="17">
        <v>0.15399465309113999</v>
      </c>
      <c r="AL1033" s="17">
        <v>0.16740137150904999</v>
      </c>
      <c r="AM1033" s="17">
        <v>0.33803346055727101</v>
      </c>
      <c r="AN1033" s="17">
        <v>0.15953300467524101</v>
      </c>
      <c r="AO1033" s="17"/>
      <c r="AP1033" s="17">
        <v>0.107128335499851</v>
      </c>
      <c r="AQ1033" s="17">
        <v>0.14444028290160299</v>
      </c>
      <c r="AR1033" s="17">
        <v>0.172784995094491</v>
      </c>
      <c r="AS1033" s="17">
        <v>0.16436179737239101</v>
      </c>
      <c r="AT1033" s="17">
        <v>0.124512026783966</v>
      </c>
      <c r="AU1033" s="17"/>
      <c r="AV1033" s="17">
        <v>0.141183422205301</v>
      </c>
      <c r="AW1033" s="17">
        <v>0.149552585066105</v>
      </c>
      <c r="AX1033" s="17">
        <v>0.15643239655347599</v>
      </c>
      <c r="AY1033" s="17">
        <v>0.14700442515965301</v>
      </c>
      <c r="AZ1033" s="17">
        <v>9.6857520043496403E-2</v>
      </c>
    </row>
    <row r="1034" spans="2:52">
      <c r="B1034" t="s">
        <v>292</v>
      </c>
      <c r="C1034" s="17">
        <v>0.13645509457351701</v>
      </c>
      <c r="D1034" s="17">
        <v>0.17913332219117201</v>
      </c>
      <c r="E1034" s="17">
        <v>9.51296513333654E-2</v>
      </c>
      <c r="F1034" s="17"/>
      <c r="G1034" s="17">
        <v>0.15758130769313999</v>
      </c>
      <c r="H1034" s="17">
        <v>0.19026682648152199</v>
      </c>
      <c r="I1034" s="17">
        <v>0.14492819827510101</v>
      </c>
      <c r="J1034" s="17">
        <v>9.5617706249316994E-2</v>
      </c>
      <c r="K1034" s="17">
        <v>8.9576760805291103E-2</v>
      </c>
      <c r="L1034" s="17">
        <v>0.13623649391745701</v>
      </c>
      <c r="M1034" s="17"/>
      <c r="N1034" s="17">
        <v>0.172912747336465</v>
      </c>
      <c r="O1034" s="17">
        <v>0.124528463662059</v>
      </c>
      <c r="P1034" s="17">
        <v>0.12947045451525699</v>
      </c>
      <c r="Q1034" s="17">
        <v>0.116265937692991</v>
      </c>
      <c r="R1034" s="17"/>
      <c r="S1034" s="17">
        <v>0.17545068617901</v>
      </c>
      <c r="T1034" s="17">
        <v>0.10652677923493201</v>
      </c>
      <c r="U1034" s="17">
        <v>0.118969273313419</v>
      </c>
      <c r="V1034" s="17">
        <v>0.14977892498572901</v>
      </c>
      <c r="W1034" s="17">
        <v>0.13134650898494399</v>
      </c>
      <c r="X1034" s="17">
        <v>0.162272996594094</v>
      </c>
      <c r="Y1034" s="17">
        <v>9.7117797454541202E-2</v>
      </c>
      <c r="Z1034" s="17">
        <v>0.126306754931541</v>
      </c>
      <c r="AA1034" s="17">
        <v>0.135601708204173</v>
      </c>
      <c r="AB1034" s="17">
        <v>0.12582728005253099</v>
      </c>
      <c r="AC1034" s="17">
        <v>0.12590197001339401</v>
      </c>
      <c r="AD1034" s="17">
        <v>0.19632063082697199</v>
      </c>
      <c r="AE1034" s="17"/>
      <c r="AF1034" s="17">
        <v>0.13932450404897001</v>
      </c>
      <c r="AG1034" s="17">
        <v>0.14064985841187599</v>
      </c>
      <c r="AH1034" s="17">
        <v>0.12888754653905499</v>
      </c>
      <c r="AI1034" s="17"/>
      <c r="AJ1034" s="17">
        <v>0.15226306186496999</v>
      </c>
      <c r="AK1034" s="17">
        <v>0.15994893522167</v>
      </c>
      <c r="AL1034" s="17">
        <v>0.1216412481398</v>
      </c>
      <c r="AM1034" s="17">
        <v>7.8927260757198803E-2</v>
      </c>
      <c r="AN1034" s="17">
        <v>9.6218979535718799E-2</v>
      </c>
      <c r="AO1034" s="17"/>
      <c r="AP1034" s="17">
        <v>0.192440681989033</v>
      </c>
      <c r="AQ1034" s="17">
        <v>0.14888688830628399</v>
      </c>
      <c r="AR1034" s="17">
        <v>0.11564570422675299</v>
      </c>
      <c r="AS1034" s="17">
        <v>0.12513951219628</v>
      </c>
      <c r="AT1034" s="17">
        <v>8.3282646791589102E-2</v>
      </c>
      <c r="AU1034" s="17"/>
      <c r="AV1034" s="17">
        <v>0.105511498390223</v>
      </c>
      <c r="AW1034" s="17">
        <v>0.10136506101140701</v>
      </c>
      <c r="AX1034" s="17">
        <v>0.165809162113179</v>
      </c>
      <c r="AY1034" s="17">
        <v>0.19534124321739399</v>
      </c>
      <c r="AZ1034" s="17">
        <v>0.220441278312343</v>
      </c>
    </row>
    <row r="1035" spans="2:52">
      <c r="B1035" t="s">
        <v>107</v>
      </c>
      <c r="C1035" s="17">
        <v>8.6677800695316304E-2</v>
      </c>
      <c r="D1035" s="17">
        <v>5.7885847536049598E-2</v>
      </c>
      <c r="E1035" s="17">
        <v>0.114285612848377</v>
      </c>
      <c r="F1035" s="17"/>
      <c r="G1035" s="17">
        <v>4.6186849575581203E-2</v>
      </c>
      <c r="H1035" s="17">
        <v>9.5676404164346904E-2</v>
      </c>
      <c r="I1035" s="17">
        <v>8.8338192611717894E-2</v>
      </c>
      <c r="J1035" s="17">
        <v>0.110180594147141</v>
      </c>
      <c r="K1035" s="17">
        <v>8.5163281381922099E-2</v>
      </c>
      <c r="L1035" s="17">
        <v>8.6836812189540494E-2</v>
      </c>
      <c r="M1035" s="17"/>
      <c r="N1035" s="17">
        <v>5.2328708620422701E-2</v>
      </c>
      <c r="O1035" s="17">
        <v>8.0127049498595004E-2</v>
      </c>
      <c r="P1035" s="17">
        <v>7.6521811438338305E-2</v>
      </c>
      <c r="Q1035" s="17">
        <v>0.13950094070767499</v>
      </c>
      <c r="R1035" s="17"/>
      <c r="S1035" s="17">
        <v>7.1954514210764306E-2</v>
      </c>
      <c r="T1035" s="17">
        <v>8.7957184419206899E-2</v>
      </c>
      <c r="U1035" s="17">
        <v>8.2412639820314104E-2</v>
      </c>
      <c r="V1035" s="17">
        <v>0.107929865953975</v>
      </c>
      <c r="W1035" s="17">
        <v>0.106987186697814</v>
      </c>
      <c r="X1035" s="17">
        <v>9.8227429070163394E-2</v>
      </c>
      <c r="Y1035" s="17">
        <v>0.10703585636188501</v>
      </c>
      <c r="Z1035" s="17">
        <v>8.2162080873836293E-2</v>
      </c>
      <c r="AA1035" s="17">
        <v>7.0552552524753606E-2</v>
      </c>
      <c r="AB1035" s="17">
        <v>9.2424881704322295E-2</v>
      </c>
      <c r="AC1035" s="17">
        <v>5.9125064668825701E-2</v>
      </c>
      <c r="AD1035" s="17">
        <v>5.4958198287413003E-2</v>
      </c>
      <c r="AE1035" s="17"/>
      <c r="AF1035" s="17">
        <v>8.71324422705054E-2</v>
      </c>
      <c r="AG1035" s="17">
        <v>5.9925644084143997E-2</v>
      </c>
      <c r="AH1035" s="17">
        <v>0.15850579707030199</v>
      </c>
      <c r="AI1035" s="17"/>
      <c r="AJ1035" s="17">
        <v>6.1879002114174998E-2</v>
      </c>
      <c r="AK1035" s="17">
        <v>7.5701440043617105E-2</v>
      </c>
      <c r="AL1035" s="17">
        <v>4.6460815963174598E-2</v>
      </c>
      <c r="AM1035" s="17">
        <v>9.2852476476995502E-2</v>
      </c>
      <c r="AN1035" s="17">
        <v>0.16678630791770699</v>
      </c>
      <c r="AO1035" s="17"/>
      <c r="AP1035" s="17">
        <v>6.1452763075763799E-2</v>
      </c>
      <c r="AQ1035" s="17">
        <v>5.9954392174570499E-2</v>
      </c>
      <c r="AR1035" s="17">
        <v>5.9328544027063002E-2</v>
      </c>
      <c r="AS1035" s="17">
        <v>8.0409389558442498E-2</v>
      </c>
      <c r="AT1035" s="17">
        <v>0.194382328275257</v>
      </c>
      <c r="AU1035" s="17"/>
      <c r="AV1035" s="17">
        <v>0.13236267031186</v>
      </c>
      <c r="AW1035" s="17">
        <v>8.16829494732636E-2</v>
      </c>
      <c r="AX1035" s="17">
        <v>4.9168306029133697E-2</v>
      </c>
      <c r="AY1035" s="17">
        <v>5.5254436771730898E-2</v>
      </c>
      <c r="AZ1035" s="17">
        <v>6.9744153174145201E-2</v>
      </c>
    </row>
    <row r="1036" spans="2:52">
      <c r="B1036" t="s">
        <v>293</v>
      </c>
      <c r="C1036" s="17">
        <v>8.1933826879159496E-2</v>
      </c>
      <c r="D1036" s="17">
        <v>7.9577231539255305E-2</v>
      </c>
      <c r="E1036" s="17">
        <v>8.4302469182388998E-2</v>
      </c>
      <c r="F1036" s="17"/>
      <c r="G1036" s="17">
        <v>0.130584793002402</v>
      </c>
      <c r="H1036" s="17">
        <v>7.6021263881893106E-2</v>
      </c>
      <c r="I1036" s="17">
        <v>8.6420845309160499E-2</v>
      </c>
      <c r="J1036" s="17">
        <v>7.5154561265386305E-2</v>
      </c>
      <c r="K1036" s="17">
        <v>7.3202464388811103E-2</v>
      </c>
      <c r="L1036" s="17">
        <v>6.2113617794429497E-2</v>
      </c>
      <c r="M1036" s="17"/>
      <c r="N1036" s="17">
        <v>6.8843719573034201E-2</v>
      </c>
      <c r="O1036" s="17">
        <v>8.4986651876379396E-2</v>
      </c>
      <c r="P1036" s="17">
        <v>8.9370815190067093E-2</v>
      </c>
      <c r="Q1036" s="17">
        <v>8.6296435001198102E-2</v>
      </c>
      <c r="R1036" s="17"/>
      <c r="S1036" s="17">
        <v>8.1468469756815695E-2</v>
      </c>
      <c r="T1036" s="17">
        <v>7.6605957720495998E-2</v>
      </c>
      <c r="U1036" s="17">
        <v>8.8574807916245196E-2</v>
      </c>
      <c r="V1036" s="17">
        <v>8.60473761812654E-2</v>
      </c>
      <c r="W1036" s="17">
        <v>8.3834100094247299E-2</v>
      </c>
      <c r="X1036" s="17">
        <v>5.7115943225997799E-2</v>
      </c>
      <c r="Y1036" s="17">
        <v>6.4012007132639201E-2</v>
      </c>
      <c r="Z1036" s="17">
        <v>7.1050193332845096E-2</v>
      </c>
      <c r="AA1036" s="17">
        <v>9.0570257825075606E-2</v>
      </c>
      <c r="AB1036" s="17">
        <v>9.8279494736437101E-2</v>
      </c>
      <c r="AC1036" s="17">
        <v>9.6582540759756003E-2</v>
      </c>
      <c r="AD1036" s="17">
        <v>0.104351426190855</v>
      </c>
      <c r="AE1036" s="17"/>
      <c r="AF1036" s="17">
        <v>7.4334669196725406E-2</v>
      </c>
      <c r="AG1036" s="17">
        <v>7.7888929018902806E-2</v>
      </c>
      <c r="AH1036" s="17">
        <v>9.3619540330618298E-2</v>
      </c>
      <c r="AI1036" s="17"/>
      <c r="AJ1036" s="17">
        <v>5.2807477648494798E-2</v>
      </c>
      <c r="AK1036" s="17">
        <v>8.86620540245808E-2</v>
      </c>
      <c r="AL1036" s="17">
        <v>7.5696458634512395E-2</v>
      </c>
      <c r="AM1036" s="17">
        <v>0.13156429044589299</v>
      </c>
      <c r="AN1036" s="17">
        <v>9.6989942235195997E-2</v>
      </c>
      <c r="AO1036" s="17"/>
      <c r="AP1036" s="17">
        <v>3.99885641028929E-2</v>
      </c>
      <c r="AQ1036" s="17">
        <v>8.1277412600897506E-2</v>
      </c>
      <c r="AR1036" s="17">
        <v>0.106411698656125</v>
      </c>
      <c r="AS1036" s="17">
        <v>9.4018656549505294E-2</v>
      </c>
      <c r="AT1036" s="17">
        <v>7.6094418720605503E-2</v>
      </c>
      <c r="AU1036" s="17"/>
      <c r="AV1036" s="17">
        <v>9.8085259115727394E-2</v>
      </c>
      <c r="AW1036" s="17">
        <v>8.4605393969960294E-2</v>
      </c>
      <c r="AX1036" s="17">
        <v>7.3413306823595703E-2</v>
      </c>
      <c r="AY1036" s="17">
        <v>5.0059495015767397E-2</v>
      </c>
      <c r="AZ1036" s="17">
        <v>9.95211668634505E-2</v>
      </c>
    </row>
    <row r="1037" spans="2:52">
      <c r="B1037" t="s">
        <v>294</v>
      </c>
      <c r="C1037" s="17">
        <v>5.6025104339483899E-2</v>
      </c>
      <c r="D1037" s="17">
        <v>6.2276654742291798E-2</v>
      </c>
      <c r="E1037" s="17">
        <v>5.0279132297871398E-2</v>
      </c>
      <c r="F1037" s="17"/>
      <c r="G1037" s="17">
        <v>6.9256087856855303E-2</v>
      </c>
      <c r="H1037" s="17">
        <v>4.4932151307606201E-2</v>
      </c>
      <c r="I1037" s="17">
        <v>5.5115328764938999E-2</v>
      </c>
      <c r="J1037" s="17">
        <v>6.0237050654851798E-2</v>
      </c>
      <c r="K1037" s="17">
        <v>5.9390786397513301E-2</v>
      </c>
      <c r="L1037" s="17">
        <v>5.1337225152745199E-2</v>
      </c>
      <c r="M1037" s="17"/>
      <c r="N1037" s="17">
        <v>4.4805083340175599E-2</v>
      </c>
      <c r="O1037" s="17">
        <v>5.6260197310989302E-2</v>
      </c>
      <c r="P1037" s="17">
        <v>6.5108029516530996E-2</v>
      </c>
      <c r="Q1037" s="17">
        <v>5.8587625461976503E-2</v>
      </c>
      <c r="R1037" s="17"/>
      <c r="S1037" s="17">
        <v>5.64768480028126E-2</v>
      </c>
      <c r="T1037" s="17">
        <v>4.9681269111409299E-2</v>
      </c>
      <c r="U1037" s="17">
        <v>3.6852026015843801E-2</v>
      </c>
      <c r="V1037" s="17">
        <v>5.8927416464998897E-2</v>
      </c>
      <c r="W1037" s="17">
        <v>7.2587389937403102E-2</v>
      </c>
      <c r="X1037" s="17">
        <v>6.0908647209875599E-2</v>
      </c>
      <c r="Y1037" s="17">
        <v>5.8271775306108199E-2</v>
      </c>
      <c r="Z1037" s="17">
        <v>3.8261835895272503E-2</v>
      </c>
      <c r="AA1037" s="17">
        <v>6.0032587403932303E-2</v>
      </c>
      <c r="AB1037" s="17">
        <v>5.5186977125982299E-2</v>
      </c>
      <c r="AC1037" s="17">
        <v>5.14607173145228E-2</v>
      </c>
      <c r="AD1037" s="17">
        <v>8.3652066361553007E-2</v>
      </c>
      <c r="AE1037" s="17"/>
      <c r="AF1037" s="17">
        <v>4.7957707956211702E-2</v>
      </c>
      <c r="AG1037" s="17">
        <v>6.0784678078672001E-2</v>
      </c>
      <c r="AH1037" s="17">
        <v>5.74046869327298E-2</v>
      </c>
      <c r="AI1037" s="17"/>
      <c r="AJ1037" s="17">
        <v>4.8862419297200102E-2</v>
      </c>
      <c r="AK1037" s="17">
        <v>6.1586257121970397E-2</v>
      </c>
      <c r="AL1037" s="17">
        <v>4.0803636961634103E-2</v>
      </c>
      <c r="AM1037" s="17">
        <v>6.5057763092199405E-2</v>
      </c>
      <c r="AN1037" s="17">
        <v>5.4918408963434903E-2</v>
      </c>
      <c r="AO1037" s="17"/>
      <c r="AP1037" s="17">
        <v>3.2178567044609703E-2</v>
      </c>
      <c r="AQ1037" s="17">
        <v>5.4373443369666499E-2</v>
      </c>
      <c r="AR1037" s="17">
        <v>7.41914290447203E-2</v>
      </c>
      <c r="AS1037" s="17">
        <v>6.9262693881522799E-2</v>
      </c>
      <c r="AT1037" s="17">
        <v>3.8377348357410301E-2</v>
      </c>
      <c r="AU1037" s="17"/>
      <c r="AV1037" s="17">
        <v>7.4456562559634495E-2</v>
      </c>
      <c r="AW1037" s="17">
        <v>5.0400815134699503E-2</v>
      </c>
      <c r="AX1037" s="17">
        <v>4.1104591724439997E-2</v>
      </c>
      <c r="AY1037" s="17">
        <v>5.95586149377813E-2</v>
      </c>
      <c r="AZ1037" s="17">
        <v>6.7283851393296207E-2</v>
      </c>
    </row>
    <row r="1038" spans="2:52">
      <c r="B1038" t="s">
        <v>295</v>
      </c>
      <c r="C1038" s="17">
        <v>4.30606297862191E-2</v>
      </c>
      <c r="D1038" s="17">
        <v>4.9331893552425503E-2</v>
      </c>
      <c r="E1038" s="17">
        <v>3.6768785241224698E-2</v>
      </c>
      <c r="F1038" s="17"/>
      <c r="G1038" s="17">
        <v>6.7962279577995194E-2</v>
      </c>
      <c r="H1038" s="17">
        <v>4.8709145522877799E-2</v>
      </c>
      <c r="I1038" s="17">
        <v>5.2350569798187203E-2</v>
      </c>
      <c r="J1038" s="17">
        <v>3.7715971066821903E-2</v>
      </c>
      <c r="K1038" s="17">
        <v>2.99070272438841E-2</v>
      </c>
      <c r="L1038" s="17">
        <v>2.74919307218318E-2</v>
      </c>
      <c r="M1038" s="17"/>
      <c r="N1038" s="17">
        <v>2.6310752098454598E-2</v>
      </c>
      <c r="O1038" s="17">
        <v>4.1846527646805298E-2</v>
      </c>
      <c r="P1038" s="17">
        <v>6.3983548266319204E-2</v>
      </c>
      <c r="Q1038" s="17">
        <v>4.2542622484858697E-2</v>
      </c>
      <c r="R1038" s="17"/>
      <c r="S1038" s="17">
        <v>5.8364571009179203E-2</v>
      </c>
      <c r="T1038" s="17">
        <v>4.9246144121907698E-2</v>
      </c>
      <c r="U1038" s="17">
        <v>3.8508853312029301E-2</v>
      </c>
      <c r="V1038" s="17">
        <v>4.0609392586284002E-2</v>
      </c>
      <c r="W1038" s="17">
        <v>4.68467663250558E-2</v>
      </c>
      <c r="X1038" s="17">
        <v>3.7698879695618602E-2</v>
      </c>
      <c r="Y1038" s="17">
        <v>2.7092482921510501E-2</v>
      </c>
      <c r="Z1038" s="17">
        <v>2.3167501635386101E-2</v>
      </c>
      <c r="AA1038" s="17">
        <v>4.7932670661788898E-2</v>
      </c>
      <c r="AB1038" s="17">
        <v>3.6597466374100197E-2</v>
      </c>
      <c r="AC1038" s="17">
        <v>4.3629767150742703E-2</v>
      </c>
      <c r="AD1038" s="17">
        <v>4.1266709308908398E-2</v>
      </c>
      <c r="AE1038" s="17"/>
      <c r="AF1038" s="17">
        <v>4.1497253424357602E-2</v>
      </c>
      <c r="AG1038" s="17">
        <v>3.96042207539491E-2</v>
      </c>
      <c r="AH1038" s="17">
        <v>5.17560788092832E-2</v>
      </c>
      <c r="AI1038" s="17"/>
      <c r="AJ1038" s="17">
        <v>3.3369273754642402E-2</v>
      </c>
      <c r="AK1038" s="17">
        <v>4.7263637885661999E-2</v>
      </c>
      <c r="AL1038" s="17">
        <v>4.4335593223185997E-2</v>
      </c>
      <c r="AM1038" s="17">
        <v>5.4504581191137401E-2</v>
      </c>
      <c r="AN1038" s="17">
        <v>4.6976505882607801E-2</v>
      </c>
      <c r="AO1038" s="17"/>
      <c r="AP1038" s="17">
        <v>2.5462044550766599E-2</v>
      </c>
      <c r="AQ1038" s="17">
        <v>4.7329842479780497E-2</v>
      </c>
      <c r="AR1038" s="17">
        <v>4.0595538343067797E-2</v>
      </c>
      <c r="AS1038" s="17">
        <v>5.6309558889150499E-2</v>
      </c>
      <c r="AT1038" s="17">
        <v>2.1368043350942899E-2</v>
      </c>
      <c r="AU1038" s="17"/>
      <c r="AV1038" s="17">
        <v>4.9200449658748202E-2</v>
      </c>
      <c r="AW1038" s="17">
        <v>5.3145589646556399E-2</v>
      </c>
      <c r="AX1038" s="17">
        <v>2.6347225847046601E-2</v>
      </c>
      <c r="AY1038" s="17">
        <v>4.1592404349226397E-2</v>
      </c>
      <c r="AZ1038" s="17">
        <v>0</v>
      </c>
    </row>
    <row r="1039" spans="2:52">
      <c r="B1039" t="s">
        <v>296</v>
      </c>
      <c r="C1039" s="17">
        <v>3.5285375366389302E-2</v>
      </c>
      <c r="D1039" s="17">
        <v>4.0370673911556597E-2</v>
      </c>
      <c r="E1039" s="17">
        <v>3.0546668181196199E-2</v>
      </c>
      <c r="F1039" s="17"/>
      <c r="G1039" s="17">
        <v>5.1166444976965798E-2</v>
      </c>
      <c r="H1039" s="17">
        <v>4.7157885548841497E-2</v>
      </c>
      <c r="I1039" s="17">
        <v>3.1029199343958001E-2</v>
      </c>
      <c r="J1039" s="17">
        <v>3.0264873394162999E-2</v>
      </c>
      <c r="K1039" s="17">
        <v>3.9247260712295298E-2</v>
      </c>
      <c r="L1039" s="17">
        <v>1.9921683733713499E-2</v>
      </c>
      <c r="M1039" s="17"/>
      <c r="N1039" s="17">
        <v>2.0199325100680201E-2</v>
      </c>
      <c r="O1039" s="17">
        <v>3.9843235076600397E-2</v>
      </c>
      <c r="P1039" s="17">
        <v>3.7423507297645098E-2</v>
      </c>
      <c r="Q1039" s="17">
        <v>4.4360171593757498E-2</v>
      </c>
      <c r="R1039" s="17"/>
      <c r="S1039" s="17">
        <v>4.8505590248352597E-2</v>
      </c>
      <c r="T1039" s="17">
        <v>2.8746648650951102E-2</v>
      </c>
      <c r="U1039" s="17">
        <v>2.1415236704307401E-2</v>
      </c>
      <c r="V1039" s="17">
        <v>2.6348246768122301E-2</v>
      </c>
      <c r="W1039" s="17">
        <v>4.0172110348927599E-2</v>
      </c>
      <c r="X1039" s="17">
        <v>3.91586715279654E-2</v>
      </c>
      <c r="Y1039" s="17">
        <v>1.9908753573689899E-2</v>
      </c>
      <c r="Z1039" s="17">
        <v>3.3319224926496797E-2</v>
      </c>
      <c r="AA1039" s="17">
        <v>4.1844689547716599E-2</v>
      </c>
      <c r="AB1039" s="17">
        <v>2.1125623691038199E-2</v>
      </c>
      <c r="AC1039" s="17">
        <v>6.2573262921480494E-2</v>
      </c>
      <c r="AD1039" s="17">
        <v>5.9275697194962999E-2</v>
      </c>
      <c r="AE1039" s="17"/>
      <c r="AF1039" s="17">
        <v>2.89695122710882E-2</v>
      </c>
      <c r="AG1039" s="17">
        <v>3.7070582701334197E-2</v>
      </c>
      <c r="AH1039" s="17">
        <v>3.6330781897768297E-2</v>
      </c>
      <c r="AI1039" s="17"/>
      <c r="AJ1039" s="17">
        <v>2.2194664139753899E-2</v>
      </c>
      <c r="AK1039" s="17">
        <v>4.5708467694918403E-2</v>
      </c>
      <c r="AL1039" s="17">
        <v>2.4272353164467499E-2</v>
      </c>
      <c r="AM1039" s="17">
        <v>1.70562003767636E-2</v>
      </c>
      <c r="AN1039" s="17">
        <v>3.9323162705382102E-2</v>
      </c>
      <c r="AO1039" s="17"/>
      <c r="AP1039" s="17">
        <v>2.0243409135125699E-2</v>
      </c>
      <c r="AQ1039" s="17">
        <v>3.89067331883046E-2</v>
      </c>
      <c r="AR1039" s="17">
        <v>3.0121871500714398E-2</v>
      </c>
      <c r="AS1039" s="17">
        <v>3.3818203370198502E-2</v>
      </c>
      <c r="AT1039" s="17">
        <v>1.37084601093351E-2</v>
      </c>
      <c r="AU1039" s="17"/>
      <c r="AV1039" s="17">
        <v>4.2022906683096301E-2</v>
      </c>
      <c r="AW1039" s="17">
        <v>2.7145464401488101E-2</v>
      </c>
      <c r="AX1039" s="17">
        <v>3.3044670674652603E-2</v>
      </c>
      <c r="AY1039" s="17">
        <v>4.2394955924884202E-2</v>
      </c>
      <c r="AZ1039" s="17">
        <v>1.12873802497915E-2</v>
      </c>
    </row>
    <row r="1040" spans="2:52">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row>
    <row r="1041" spans="2:52">
      <c r="B1041" s="6" t="s">
        <v>297</v>
      </c>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row>
    <row r="1042" spans="2:52">
      <c r="B1042" s="24" t="s">
        <v>15</v>
      </c>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row>
    <row r="1043" spans="2:52">
      <c r="B1043" t="s">
        <v>298</v>
      </c>
      <c r="C1043" s="17">
        <v>0.55371242356839701</v>
      </c>
      <c r="D1043" s="17">
        <v>0.52204238477253795</v>
      </c>
      <c r="E1043" s="17">
        <v>0.58509734911994005</v>
      </c>
      <c r="F1043" s="17"/>
      <c r="G1043" s="17">
        <v>0.418013766181903</v>
      </c>
      <c r="H1043" s="17">
        <v>0.43447358592325402</v>
      </c>
      <c r="I1043" s="17">
        <v>0.50552545298145801</v>
      </c>
      <c r="J1043" s="17">
        <v>0.54480455288936303</v>
      </c>
      <c r="K1043" s="17">
        <v>0.63596886060453595</v>
      </c>
      <c r="L1043" s="17">
        <v>0.73254198179482299</v>
      </c>
      <c r="M1043" s="17"/>
      <c r="N1043" s="17">
        <v>0.57480050242039904</v>
      </c>
      <c r="O1043" s="17">
        <v>0.59208195703400601</v>
      </c>
      <c r="P1043" s="17">
        <v>0.482126653136776</v>
      </c>
      <c r="Q1043" s="17">
        <v>0.55175132771392998</v>
      </c>
      <c r="R1043" s="17"/>
      <c r="S1043" s="17">
        <v>0.46701511834113901</v>
      </c>
      <c r="T1043" s="17">
        <v>0.58809921533930598</v>
      </c>
      <c r="U1043" s="17">
        <v>0.58900296437208</v>
      </c>
      <c r="V1043" s="17">
        <v>0.55122538457480896</v>
      </c>
      <c r="W1043" s="17">
        <v>0.54893187588675396</v>
      </c>
      <c r="X1043" s="17">
        <v>0.57307980734964503</v>
      </c>
      <c r="Y1043" s="17">
        <v>0.51148970846106301</v>
      </c>
      <c r="Z1043" s="17">
        <v>0.52095741620844505</v>
      </c>
      <c r="AA1043" s="17">
        <v>0.53862958020108798</v>
      </c>
      <c r="AB1043" s="17">
        <v>0.61181774911739195</v>
      </c>
      <c r="AC1043" s="17">
        <v>0.58867199775958301</v>
      </c>
      <c r="AD1043" s="17">
        <v>0.65468525663905996</v>
      </c>
      <c r="AE1043" s="17"/>
      <c r="AF1043" s="17">
        <v>0.58126702347108405</v>
      </c>
      <c r="AG1043" s="17">
        <v>0.56915172703634398</v>
      </c>
      <c r="AH1043" s="17">
        <v>0.48689697081531302</v>
      </c>
      <c r="AI1043" s="17"/>
      <c r="AJ1043" s="17">
        <v>0.60683562830194604</v>
      </c>
      <c r="AK1043" s="17">
        <v>0.510463700143024</v>
      </c>
      <c r="AL1043" s="17">
        <v>0.631209752915047</v>
      </c>
      <c r="AM1043" s="17">
        <v>0.39975176076137497</v>
      </c>
      <c r="AN1043" s="17">
        <v>0.50045920909333197</v>
      </c>
      <c r="AO1043" s="17"/>
      <c r="AP1043" s="17">
        <v>0.57675754483908004</v>
      </c>
      <c r="AQ1043" s="17">
        <v>0.54159671474003501</v>
      </c>
      <c r="AR1043" s="17">
        <v>0.63137385744093599</v>
      </c>
      <c r="AS1043" s="17">
        <v>0.54288574945282198</v>
      </c>
      <c r="AT1043" s="17">
        <v>0.59741067417114102</v>
      </c>
      <c r="AU1043" s="17"/>
      <c r="AV1043" s="17">
        <v>0.53794251567299001</v>
      </c>
      <c r="AW1043" s="17">
        <v>0.55768114373196898</v>
      </c>
      <c r="AX1043" s="17">
        <v>0.54730168706934301</v>
      </c>
      <c r="AY1043" s="17">
        <v>0.54531438580695002</v>
      </c>
      <c r="AZ1043" s="17">
        <v>0.63327879219971805</v>
      </c>
    </row>
    <row r="1044" spans="2:52">
      <c r="B1044" t="s">
        <v>299</v>
      </c>
      <c r="C1044" s="17">
        <v>0.49814816861391398</v>
      </c>
      <c r="D1044" s="17">
        <v>0.50182436907891304</v>
      </c>
      <c r="E1044" s="17">
        <v>0.49431993627873499</v>
      </c>
      <c r="F1044" s="17"/>
      <c r="G1044" s="17">
        <v>0.40175826755675298</v>
      </c>
      <c r="H1044" s="17">
        <v>0.41798490372014802</v>
      </c>
      <c r="I1044" s="17">
        <v>0.43577995158761501</v>
      </c>
      <c r="J1044" s="17">
        <v>0.47828908470433801</v>
      </c>
      <c r="K1044" s="17">
        <v>0.57334209623354504</v>
      </c>
      <c r="L1044" s="17">
        <v>0.64414195683738995</v>
      </c>
      <c r="M1044" s="17"/>
      <c r="N1044" s="17">
        <v>0.56572890639294804</v>
      </c>
      <c r="O1044" s="17">
        <v>0.503044859973241</v>
      </c>
      <c r="P1044" s="17">
        <v>0.45807552483964897</v>
      </c>
      <c r="Q1044" s="17">
        <v>0.45523021167253502</v>
      </c>
      <c r="R1044" s="17"/>
      <c r="S1044" s="17">
        <v>0.48311927636774898</v>
      </c>
      <c r="T1044" s="17">
        <v>0.51276786356631499</v>
      </c>
      <c r="U1044" s="17">
        <v>0.56954546021193697</v>
      </c>
      <c r="V1044" s="17">
        <v>0.48810916563434498</v>
      </c>
      <c r="W1044" s="17">
        <v>0.49895571197462801</v>
      </c>
      <c r="X1044" s="17">
        <v>0.43188672128804201</v>
      </c>
      <c r="Y1044" s="17">
        <v>0.50962163525394999</v>
      </c>
      <c r="Z1044" s="17">
        <v>0.47317176809329697</v>
      </c>
      <c r="AA1044" s="17">
        <v>0.48717083721798199</v>
      </c>
      <c r="AB1044" s="17">
        <v>0.52354827550613103</v>
      </c>
      <c r="AC1044" s="17">
        <v>0.50322338597709304</v>
      </c>
      <c r="AD1044" s="17">
        <v>0.49986220091332401</v>
      </c>
      <c r="AE1044" s="17"/>
      <c r="AF1044" s="17">
        <v>0.48564771187056699</v>
      </c>
      <c r="AG1044" s="17">
        <v>0.55498648855346799</v>
      </c>
      <c r="AH1044" s="17">
        <v>0.40125008320768601</v>
      </c>
      <c r="AI1044" s="17"/>
      <c r="AJ1044" s="17">
        <v>0.52354674712874105</v>
      </c>
      <c r="AK1044" s="17">
        <v>0.47717245662884999</v>
      </c>
      <c r="AL1044" s="17">
        <v>0.64467952609971102</v>
      </c>
      <c r="AM1044" s="17">
        <v>0.45120829346833802</v>
      </c>
      <c r="AN1044" s="17">
        <v>0.438470833392959</v>
      </c>
      <c r="AO1044" s="17"/>
      <c r="AP1044" s="17">
        <v>0.51974589861583897</v>
      </c>
      <c r="AQ1044" s="17">
        <v>0.49815748926617898</v>
      </c>
      <c r="AR1044" s="17">
        <v>0.60787319070269097</v>
      </c>
      <c r="AS1044" s="17">
        <v>0.44368237719035503</v>
      </c>
      <c r="AT1044" s="17">
        <v>0.46982371622893399</v>
      </c>
      <c r="AU1044" s="17"/>
      <c r="AV1044" s="17">
        <v>0.44440704827564398</v>
      </c>
      <c r="AW1044" s="17">
        <v>0.48519220498770399</v>
      </c>
      <c r="AX1044" s="17">
        <v>0.53708435537766397</v>
      </c>
      <c r="AY1044" s="17">
        <v>0.53666636794931599</v>
      </c>
      <c r="AZ1044" s="17">
        <v>0.584905515915917</v>
      </c>
    </row>
    <row r="1045" spans="2:52">
      <c r="B1045" t="s">
        <v>300</v>
      </c>
      <c r="C1045" s="17">
        <v>0.458360837347559</v>
      </c>
      <c r="D1045" s="17">
        <v>0.39272018234143702</v>
      </c>
      <c r="E1045" s="17">
        <v>0.52138008994109097</v>
      </c>
      <c r="F1045" s="17"/>
      <c r="G1045" s="17">
        <v>0.46038458920821301</v>
      </c>
      <c r="H1045" s="17">
        <v>0.463557204202452</v>
      </c>
      <c r="I1045" s="17">
        <v>0.47980016716692903</v>
      </c>
      <c r="J1045" s="17">
        <v>0.46593645985858301</v>
      </c>
      <c r="K1045" s="17">
        <v>0.45258227670614298</v>
      </c>
      <c r="L1045" s="17">
        <v>0.43302938283063402</v>
      </c>
      <c r="M1045" s="17"/>
      <c r="N1045" s="17">
        <v>0.43187606038941501</v>
      </c>
      <c r="O1045" s="17">
        <v>0.45287562838219397</v>
      </c>
      <c r="P1045" s="17">
        <v>0.43997138573323502</v>
      </c>
      <c r="Q1045" s="17">
        <v>0.50944382226130802</v>
      </c>
      <c r="R1045" s="17"/>
      <c r="S1045" s="17">
        <v>0.44146377003641601</v>
      </c>
      <c r="T1045" s="17">
        <v>0.44827411395547501</v>
      </c>
      <c r="U1045" s="17">
        <v>0.47792513823731397</v>
      </c>
      <c r="V1045" s="17">
        <v>0.43985766380406099</v>
      </c>
      <c r="W1045" s="17">
        <v>0.433617035757415</v>
      </c>
      <c r="X1045" s="17">
        <v>0.44443559927808102</v>
      </c>
      <c r="Y1045" s="17">
        <v>0.49589601122882898</v>
      </c>
      <c r="Z1045" s="17">
        <v>0.43903667289110998</v>
      </c>
      <c r="AA1045" s="17">
        <v>0.46594258850680198</v>
      </c>
      <c r="AB1045" s="17">
        <v>0.45027641210521502</v>
      </c>
      <c r="AC1045" s="17">
        <v>0.47204087478189899</v>
      </c>
      <c r="AD1045" s="17">
        <v>0.58309510651304297</v>
      </c>
      <c r="AE1045" s="17"/>
      <c r="AF1045" s="17">
        <v>0.405487246863238</v>
      </c>
      <c r="AG1045" s="17">
        <v>0.48027824944511499</v>
      </c>
      <c r="AH1045" s="17">
        <v>0.47647138242321702</v>
      </c>
      <c r="AI1045" s="17"/>
      <c r="AJ1045" s="17">
        <v>0.39631377651056598</v>
      </c>
      <c r="AK1045" s="17">
        <v>0.49006051671742301</v>
      </c>
      <c r="AL1045" s="17">
        <v>0.49884337158444397</v>
      </c>
      <c r="AM1045" s="17">
        <v>0.33342359601577398</v>
      </c>
      <c r="AN1045" s="17">
        <v>0.49716885404883598</v>
      </c>
      <c r="AO1045" s="17"/>
      <c r="AP1045" s="17">
        <v>0.37979315481474601</v>
      </c>
      <c r="AQ1045" s="17">
        <v>0.512174724919498</v>
      </c>
      <c r="AR1045" s="17">
        <v>0.51813276848240597</v>
      </c>
      <c r="AS1045" s="17">
        <v>0.31864740996664798</v>
      </c>
      <c r="AT1045" s="17">
        <v>0.48727813947123</v>
      </c>
      <c r="AU1045" s="17"/>
      <c r="AV1045" s="17">
        <v>0.48831850822343897</v>
      </c>
      <c r="AW1045" s="17">
        <v>0.44326913258856399</v>
      </c>
      <c r="AX1045" s="17">
        <v>0.45139058163874402</v>
      </c>
      <c r="AY1045" s="17">
        <v>0.46342705733964501</v>
      </c>
      <c r="AZ1045" s="17">
        <v>0.47801788339289297</v>
      </c>
    </row>
    <row r="1046" spans="2:52">
      <c r="B1046" t="s">
        <v>301</v>
      </c>
      <c r="C1046" s="17">
        <v>0.41514389989690098</v>
      </c>
      <c r="D1046" s="17">
        <v>0.43885242145909598</v>
      </c>
      <c r="E1046" s="17">
        <v>0.39332316166285802</v>
      </c>
      <c r="F1046" s="17"/>
      <c r="G1046" s="17">
        <v>0.323576644818939</v>
      </c>
      <c r="H1046" s="17">
        <v>0.32327662729867701</v>
      </c>
      <c r="I1046" s="17">
        <v>0.36438943229624499</v>
      </c>
      <c r="J1046" s="17">
        <v>0.39646091167075898</v>
      </c>
      <c r="K1046" s="17">
        <v>0.48632329226997301</v>
      </c>
      <c r="L1046" s="17">
        <v>0.55975654064398594</v>
      </c>
      <c r="M1046" s="17"/>
      <c r="N1046" s="17">
        <v>0.46849745991210401</v>
      </c>
      <c r="O1046" s="17">
        <v>0.44822478952384598</v>
      </c>
      <c r="P1046" s="17">
        <v>0.35822645191038499</v>
      </c>
      <c r="Q1046" s="17">
        <v>0.37524242565388899</v>
      </c>
      <c r="R1046" s="17"/>
      <c r="S1046" s="17">
        <v>0.42360892773019299</v>
      </c>
      <c r="T1046" s="17">
        <v>0.451026561045204</v>
      </c>
      <c r="U1046" s="17">
        <v>0.437576317973008</v>
      </c>
      <c r="V1046" s="17">
        <v>0.41897078735370302</v>
      </c>
      <c r="W1046" s="17">
        <v>0.385471242464624</v>
      </c>
      <c r="X1046" s="17">
        <v>0.40336472079964603</v>
      </c>
      <c r="Y1046" s="17">
        <v>0.41460661335514998</v>
      </c>
      <c r="Z1046" s="17">
        <v>0.41165694890521098</v>
      </c>
      <c r="AA1046" s="17">
        <v>0.38119360927028301</v>
      </c>
      <c r="AB1046" s="17">
        <v>0.41666507951146597</v>
      </c>
      <c r="AC1046" s="17">
        <v>0.36567825324690201</v>
      </c>
      <c r="AD1046" s="17">
        <v>0.46187551142761202</v>
      </c>
      <c r="AE1046" s="17"/>
      <c r="AF1046" s="17">
        <v>0.45194601904322201</v>
      </c>
      <c r="AG1046" s="17">
        <v>0.43210914701762598</v>
      </c>
      <c r="AH1046" s="17">
        <v>0.33757430539536099</v>
      </c>
      <c r="AI1046" s="17"/>
      <c r="AJ1046" s="17">
        <v>0.47991868955657002</v>
      </c>
      <c r="AK1046" s="17">
        <v>0.36021717372260198</v>
      </c>
      <c r="AL1046" s="17">
        <v>0.53225191685110096</v>
      </c>
      <c r="AM1046" s="17">
        <v>0.31847088283702002</v>
      </c>
      <c r="AN1046" s="17">
        <v>0.34812569346231798</v>
      </c>
      <c r="AO1046" s="17"/>
      <c r="AP1046" s="17">
        <v>0.47361711449170502</v>
      </c>
      <c r="AQ1046" s="17">
        <v>0.386677881960105</v>
      </c>
      <c r="AR1046" s="17">
        <v>0.50331962441076605</v>
      </c>
      <c r="AS1046" s="17">
        <v>0.44738244537941002</v>
      </c>
      <c r="AT1046" s="17">
        <v>0.40669027822032</v>
      </c>
      <c r="AU1046" s="17"/>
      <c r="AV1046" s="17">
        <v>0.364030751026995</v>
      </c>
      <c r="AW1046" s="17">
        <v>0.40811896568767603</v>
      </c>
      <c r="AX1046" s="17">
        <v>0.43271334273642198</v>
      </c>
      <c r="AY1046" s="17">
        <v>0.44419796850909898</v>
      </c>
      <c r="AZ1046" s="17">
        <v>0.49109101845085201</v>
      </c>
    </row>
    <row r="1047" spans="2:52">
      <c r="B1047" t="s">
        <v>302</v>
      </c>
      <c r="C1047" s="17">
        <v>0.328634736057975</v>
      </c>
      <c r="D1047" s="17">
        <v>0.317060393632902</v>
      </c>
      <c r="E1047" s="17">
        <v>0.34013783553411198</v>
      </c>
      <c r="F1047" s="17"/>
      <c r="G1047" s="17">
        <v>0.40237881061429598</v>
      </c>
      <c r="H1047" s="17">
        <v>0.33555613893738201</v>
      </c>
      <c r="I1047" s="17">
        <v>0.31119848264611799</v>
      </c>
      <c r="J1047" s="17">
        <v>0.30718272738276398</v>
      </c>
      <c r="K1047" s="17">
        <v>0.30935981144034302</v>
      </c>
      <c r="L1047" s="17">
        <v>0.31851600335857799</v>
      </c>
      <c r="M1047" s="17"/>
      <c r="N1047" s="17">
        <v>0.34041502442453098</v>
      </c>
      <c r="O1047" s="17">
        <v>0.32817343617212502</v>
      </c>
      <c r="P1047" s="17">
        <v>0.33331938450980603</v>
      </c>
      <c r="Q1047" s="17">
        <v>0.31029694135177299</v>
      </c>
      <c r="R1047" s="17"/>
      <c r="S1047" s="17">
        <v>0.36326733580847398</v>
      </c>
      <c r="T1047" s="17">
        <v>0.34016589462492403</v>
      </c>
      <c r="U1047" s="17">
        <v>0.36676749239941497</v>
      </c>
      <c r="V1047" s="17">
        <v>0.29579412431799201</v>
      </c>
      <c r="W1047" s="17">
        <v>0.29415817362207097</v>
      </c>
      <c r="X1047" s="17">
        <v>0.29996267384516601</v>
      </c>
      <c r="Y1047" s="17">
        <v>0.32194414736682497</v>
      </c>
      <c r="Z1047" s="17">
        <v>0.294885238247315</v>
      </c>
      <c r="AA1047" s="17">
        <v>0.327263014083088</v>
      </c>
      <c r="AB1047" s="17">
        <v>0.32343229566695197</v>
      </c>
      <c r="AC1047" s="17">
        <v>0.31437186379466903</v>
      </c>
      <c r="AD1047" s="17">
        <v>0.38760372862576697</v>
      </c>
      <c r="AE1047" s="17"/>
      <c r="AF1047" s="17">
        <v>0.28074546245624799</v>
      </c>
      <c r="AG1047" s="17">
        <v>0.34613688144001797</v>
      </c>
      <c r="AH1047" s="17">
        <v>0.313099430995331</v>
      </c>
      <c r="AI1047" s="17"/>
      <c r="AJ1047" s="17">
        <v>0.30554617685535801</v>
      </c>
      <c r="AK1047" s="17">
        <v>0.35136842710064697</v>
      </c>
      <c r="AL1047" s="17">
        <v>0.311920565837292</v>
      </c>
      <c r="AM1047" s="17">
        <v>0.223847252289916</v>
      </c>
      <c r="AN1047" s="17">
        <v>0.30263806047109698</v>
      </c>
      <c r="AO1047" s="17"/>
      <c r="AP1047" s="17">
        <v>0.30390705776127003</v>
      </c>
      <c r="AQ1047" s="17">
        <v>0.36088450960935498</v>
      </c>
      <c r="AR1047" s="17">
        <v>0.35495212389796099</v>
      </c>
      <c r="AS1047" s="17">
        <v>0.25012662982796802</v>
      </c>
      <c r="AT1047" s="17">
        <v>0.33462920457689999</v>
      </c>
      <c r="AU1047" s="17"/>
      <c r="AV1047" s="17">
        <v>0.28758669653924301</v>
      </c>
      <c r="AW1047" s="17">
        <v>0.34369007733944801</v>
      </c>
      <c r="AX1047" s="17">
        <v>0.35349224277470598</v>
      </c>
      <c r="AY1047" s="17">
        <v>0.37354813653968899</v>
      </c>
      <c r="AZ1047" s="17">
        <v>0.342503340954247</v>
      </c>
    </row>
    <row r="1048" spans="2:52">
      <c r="B1048" t="s">
        <v>303</v>
      </c>
      <c r="C1048" s="17">
        <v>0.32233239995338198</v>
      </c>
      <c r="D1048" s="17">
        <v>0.36734216165843397</v>
      </c>
      <c r="E1048" s="17">
        <v>0.27962766487101398</v>
      </c>
      <c r="F1048" s="17"/>
      <c r="G1048" s="17">
        <v>0.205938200656412</v>
      </c>
      <c r="H1048" s="17">
        <v>0.23804633491389801</v>
      </c>
      <c r="I1048" s="17">
        <v>0.25035620716229501</v>
      </c>
      <c r="J1048" s="17">
        <v>0.28527329103974902</v>
      </c>
      <c r="K1048" s="17">
        <v>0.39564603044855901</v>
      </c>
      <c r="L1048" s="17">
        <v>0.50805946042661998</v>
      </c>
      <c r="M1048" s="17"/>
      <c r="N1048" s="17">
        <v>0.346021974511659</v>
      </c>
      <c r="O1048" s="17">
        <v>0.32182240685631103</v>
      </c>
      <c r="P1048" s="17">
        <v>0.31478770251592803</v>
      </c>
      <c r="Q1048" s="17">
        <v>0.30278887572780999</v>
      </c>
      <c r="R1048" s="17"/>
      <c r="S1048" s="17">
        <v>0.27331041487553798</v>
      </c>
      <c r="T1048" s="17">
        <v>0.36125208101855499</v>
      </c>
      <c r="U1048" s="17">
        <v>0.35672399378917802</v>
      </c>
      <c r="V1048" s="17">
        <v>0.32265609568263798</v>
      </c>
      <c r="W1048" s="17">
        <v>0.32792055933152697</v>
      </c>
      <c r="X1048" s="17">
        <v>0.30354680376321103</v>
      </c>
      <c r="Y1048" s="17">
        <v>0.35822110455260198</v>
      </c>
      <c r="Z1048" s="17">
        <v>0.31221849072828101</v>
      </c>
      <c r="AA1048" s="17">
        <v>0.33659020543589002</v>
      </c>
      <c r="AB1048" s="17">
        <v>0.28307937205343903</v>
      </c>
      <c r="AC1048" s="17">
        <v>0.33008512882484298</v>
      </c>
      <c r="AD1048" s="17">
        <v>0.303417644888615</v>
      </c>
      <c r="AE1048" s="17"/>
      <c r="AF1048" s="17">
        <v>0.41396656804839599</v>
      </c>
      <c r="AG1048" s="17">
        <v>0.30521477497828903</v>
      </c>
      <c r="AH1048" s="17">
        <v>0.23228238197767001</v>
      </c>
      <c r="AI1048" s="17"/>
      <c r="AJ1048" s="17">
        <v>0.469521581630646</v>
      </c>
      <c r="AK1048" s="17">
        <v>0.23821429361001001</v>
      </c>
      <c r="AL1048" s="17">
        <v>0.33718623397503</v>
      </c>
      <c r="AM1048" s="17">
        <v>0.27132725573658301</v>
      </c>
      <c r="AN1048" s="17">
        <v>0.23166396867154901</v>
      </c>
      <c r="AO1048" s="17"/>
      <c r="AP1048" s="17">
        <v>0.45844366588848601</v>
      </c>
      <c r="AQ1048" s="17">
        <v>0.26662254413598302</v>
      </c>
      <c r="AR1048" s="17">
        <v>0.31753336277595001</v>
      </c>
      <c r="AS1048" s="17">
        <v>0.45417228206583898</v>
      </c>
      <c r="AT1048" s="17">
        <v>0.31936208550734302</v>
      </c>
      <c r="AU1048" s="17"/>
      <c r="AV1048" s="17">
        <v>0.347745208673858</v>
      </c>
      <c r="AW1048" s="17">
        <v>0.29579763887585497</v>
      </c>
      <c r="AX1048" s="17">
        <v>0.29507302930875301</v>
      </c>
      <c r="AY1048" s="17">
        <v>0.30042173535424699</v>
      </c>
      <c r="AZ1048" s="17">
        <v>0.36865914258120702</v>
      </c>
    </row>
    <row r="1049" spans="2:52">
      <c r="B1049" t="s">
        <v>304</v>
      </c>
      <c r="C1049" s="17">
        <v>0.28969388470667301</v>
      </c>
      <c r="D1049" s="17">
        <v>0.36712847451652098</v>
      </c>
      <c r="E1049" s="17">
        <v>0.215535346656203</v>
      </c>
      <c r="F1049" s="17"/>
      <c r="G1049" s="17">
        <v>0.249267484380441</v>
      </c>
      <c r="H1049" s="17">
        <v>0.25143526540940903</v>
      </c>
      <c r="I1049" s="17">
        <v>0.295104021815076</v>
      </c>
      <c r="J1049" s="17">
        <v>0.288476589008066</v>
      </c>
      <c r="K1049" s="17">
        <v>0.30078412878747002</v>
      </c>
      <c r="L1049" s="17">
        <v>0.33693474920308403</v>
      </c>
      <c r="M1049" s="17"/>
      <c r="N1049" s="17">
        <v>0.35944593254483498</v>
      </c>
      <c r="O1049" s="17">
        <v>0.30182453837914203</v>
      </c>
      <c r="P1049" s="17">
        <v>0.244565962268008</v>
      </c>
      <c r="Q1049" s="17">
        <v>0.24196819531128599</v>
      </c>
      <c r="R1049" s="17"/>
      <c r="S1049" s="17">
        <v>0.344761198761392</v>
      </c>
      <c r="T1049" s="17">
        <v>0.26139895440542499</v>
      </c>
      <c r="U1049" s="17">
        <v>0.29813259456643498</v>
      </c>
      <c r="V1049" s="17">
        <v>0.29436576066799702</v>
      </c>
      <c r="W1049" s="17">
        <v>0.231111993330441</v>
      </c>
      <c r="X1049" s="17">
        <v>0.23505974047756101</v>
      </c>
      <c r="Y1049" s="17">
        <v>0.29621252717080299</v>
      </c>
      <c r="Z1049" s="17">
        <v>0.318884552191676</v>
      </c>
      <c r="AA1049" s="17">
        <v>0.28998666902200299</v>
      </c>
      <c r="AB1049" s="17">
        <v>0.32573803209360103</v>
      </c>
      <c r="AC1049" s="17">
        <v>0.25764449086347302</v>
      </c>
      <c r="AD1049" s="17">
        <v>0.307319789363033</v>
      </c>
      <c r="AE1049" s="17"/>
      <c r="AF1049" s="17">
        <v>0.27392383482916999</v>
      </c>
      <c r="AG1049" s="17">
        <v>0.32843213193022602</v>
      </c>
      <c r="AH1049" s="17">
        <v>0.245901030558448</v>
      </c>
      <c r="AI1049" s="17"/>
      <c r="AJ1049" s="17">
        <v>0.31725922234908799</v>
      </c>
      <c r="AK1049" s="17">
        <v>0.28410875031921201</v>
      </c>
      <c r="AL1049" s="17">
        <v>0.38011277521484599</v>
      </c>
      <c r="AM1049" s="17">
        <v>0.259345575079103</v>
      </c>
      <c r="AN1049" s="17">
        <v>0.22773860463909301</v>
      </c>
      <c r="AO1049" s="17"/>
      <c r="AP1049" s="17">
        <v>0.31919428988736798</v>
      </c>
      <c r="AQ1049" s="17">
        <v>0.30262524275268299</v>
      </c>
      <c r="AR1049" s="17">
        <v>0.33339267347981899</v>
      </c>
      <c r="AS1049" s="17">
        <v>0.293560562866921</v>
      </c>
      <c r="AT1049" s="17">
        <v>0.22989129176519499</v>
      </c>
      <c r="AU1049" s="17"/>
      <c r="AV1049" s="17">
        <v>0.237570346399155</v>
      </c>
      <c r="AW1049" s="17">
        <v>0.25066535785092797</v>
      </c>
      <c r="AX1049" s="17">
        <v>0.35061927471561299</v>
      </c>
      <c r="AY1049" s="17">
        <v>0.32461477066071898</v>
      </c>
      <c r="AZ1049" s="17">
        <v>0.39592162690883798</v>
      </c>
    </row>
    <row r="1050" spans="2:52">
      <c r="B1050" t="s">
        <v>305</v>
      </c>
      <c r="C1050" s="17">
        <v>0.28674233876779998</v>
      </c>
      <c r="D1050" s="17">
        <v>0.30628699046719599</v>
      </c>
      <c r="E1050" s="17">
        <v>0.26812513307247798</v>
      </c>
      <c r="F1050" s="17"/>
      <c r="G1050" s="17">
        <v>0.35326143369565899</v>
      </c>
      <c r="H1050" s="17">
        <v>0.31762319077428802</v>
      </c>
      <c r="I1050" s="17">
        <v>0.30318993168972502</v>
      </c>
      <c r="J1050" s="17">
        <v>0.256473852065224</v>
      </c>
      <c r="K1050" s="17">
        <v>0.21855370644595301</v>
      </c>
      <c r="L1050" s="17">
        <v>0.27426821302231302</v>
      </c>
      <c r="M1050" s="17"/>
      <c r="N1050" s="17">
        <v>0.28699228105844798</v>
      </c>
      <c r="O1050" s="17">
        <v>0.29959662858675501</v>
      </c>
      <c r="P1050" s="17">
        <v>0.29396078600887099</v>
      </c>
      <c r="Q1050" s="17">
        <v>0.26719139021603899</v>
      </c>
      <c r="R1050" s="17"/>
      <c r="S1050" s="17">
        <v>0.35724057595935499</v>
      </c>
      <c r="T1050" s="17">
        <v>0.28446068448883799</v>
      </c>
      <c r="U1050" s="17">
        <v>0.294021214983329</v>
      </c>
      <c r="V1050" s="17">
        <v>0.25431177024102603</v>
      </c>
      <c r="W1050" s="17">
        <v>0.27504520136280303</v>
      </c>
      <c r="X1050" s="17">
        <v>0.256703006580346</v>
      </c>
      <c r="Y1050" s="17">
        <v>0.26458844962254202</v>
      </c>
      <c r="Z1050" s="17">
        <v>0.26267887228557901</v>
      </c>
      <c r="AA1050" s="17">
        <v>0.28024867027530498</v>
      </c>
      <c r="AB1050" s="17">
        <v>0.27928386991599002</v>
      </c>
      <c r="AC1050" s="17">
        <v>0.26318907566968103</v>
      </c>
      <c r="AD1050" s="17">
        <v>0.339547750716785</v>
      </c>
      <c r="AE1050" s="17"/>
      <c r="AF1050" s="17">
        <v>0.25674433613480202</v>
      </c>
      <c r="AG1050" s="17">
        <v>0.29310604265364898</v>
      </c>
      <c r="AH1050" s="17">
        <v>0.28582572636283499</v>
      </c>
      <c r="AI1050" s="17"/>
      <c r="AJ1050" s="17">
        <v>0.28165808052151398</v>
      </c>
      <c r="AK1050" s="17">
        <v>0.30903675890610399</v>
      </c>
      <c r="AL1050" s="17">
        <v>0.28688377319625702</v>
      </c>
      <c r="AM1050" s="17">
        <v>0.298381366311472</v>
      </c>
      <c r="AN1050" s="17">
        <v>0.26183898474335299</v>
      </c>
      <c r="AO1050" s="17"/>
      <c r="AP1050" s="17">
        <v>0.32032021634915098</v>
      </c>
      <c r="AQ1050" s="17">
        <v>0.319276718431585</v>
      </c>
      <c r="AR1050" s="17">
        <v>0.32115668039567902</v>
      </c>
      <c r="AS1050" s="17">
        <v>0.207369730251871</v>
      </c>
      <c r="AT1050" s="17">
        <v>0.235719577158534</v>
      </c>
      <c r="AU1050" s="17"/>
      <c r="AV1050" s="17">
        <v>0.241035493253415</v>
      </c>
      <c r="AW1050" s="17">
        <v>0.27550705530321401</v>
      </c>
      <c r="AX1050" s="17">
        <v>0.31786430473905303</v>
      </c>
      <c r="AY1050" s="17">
        <v>0.33184588873856102</v>
      </c>
      <c r="AZ1050" s="17">
        <v>0.38631781966939699</v>
      </c>
    </row>
    <row r="1051" spans="2:52">
      <c r="B1051" t="s">
        <v>306</v>
      </c>
      <c r="C1051" s="17">
        <v>0.24616102041913299</v>
      </c>
      <c r="D1051" s="17">
        <v>0.295939638494012</v>
      </c>
      <c r="E1051" s="17">
        <v>0.19915129295999301</v>
      </c>
      <c r="F1051" s="17"/>
      <c r="G1051" s="17">
        <v>0.19116931588543401</v>
      </c>
      <c r="H1051" s="17">
        <v>0.20304464793646701</v>
      </c>
      <c r="I1051" s="17">
        <v>0.24072709256774499</v>
      </c>
      <c r="J1051" s="17">
        <v>0.24907820959055799</v>
      </c>
      <c r="K1051" s="17">
        <v>0.27568381950788601</v>
      </c>
      <c r="L1051" s="17">
        <v>0.30015594196005502</v>
      </c>
      <c r="M1051" s="17"/>
      <c r="N1051" s="17">
        <v>0.28147942827034</v>
      </c>
      <c r="O1051" s="17">
        <v>0.245717499423935</v>
      </c>
      <c r="P1051" s="17">
        <v>0.241320832065819</v>
      </c>
      <c r="Q1051" s="17">
        <v>0.21459429841894001</v>
      </c>
      <c r="R1051" s="17"/>
      <c r="S1051" s="17">
        <v>0.23134426029413499</v>
      </c>
      <c r="T1051" s="17">
        <v>0.26501922230130298</v>
      </c>
      <c r="U1051" s="17">
        <v>0.27892282400360302</v>
      </c>
      <c r="V1051" s="17">
        <v>0.24435653572893901</v>
      </c>
      <c r="W1051" s="17">
        <v>0.27113375956753299</v>
      </c>
      <c r="X1051" s="17">
        <v>0.237293504471113</v>
      </c>
      <c r="Y1051" s="17">
        <v>0.220793180335041</v>
      </c>
      <c r="Z1051" s="17">
        <v>0.24957618470785101</v>
      </c>
      <c r="AA1051" s="17">
        <v>0.22785803097607499</v>
      </c>
      <c r="AB1051" s="17">
        <v>0.26823082204773702</v>
      </c>
      <c r="AC1051" s="17">
        <v>0.19117068366359199</v>
      </c>
      <c r="AD1051" s="17">
        <v>0.275619480896169</v>
      </c>
      <c r="AE1051" s="17"/>
      <c r="AF1051" s="17">
        <v>0.25322197953563103</v>
      </c>
      <c r="AG1051" s="17">
        <v>0.27816935722544101</v>
      </c>
      <c r="AH1051" s="17">
        <v>0.19170111184033201</v>
      </c>
      <c r="AI1051" s="17"/>
      <c r="AJ1051" s="17">
        <v>0.27580590035381097</v>
      </c>
      <c r="AK1051" s="17">
        <v>0.23634081320748801</v>
      </c>
      <c r="AL1051" s="17">
        <v>0.28433216321942401</v>
      </c>
      <c r="AM1051" s="17">
        <v>0.23778251523173399</v>
      </c>
      <c r="AN1051" s="17">
        <v>0.20184741612847401</v>
      </c>
      <c r="AO1051" s="17"/>
      <c r="AP1051" s="17">
        <v>0.26366981438455001</v>
      </c>
      <c r="AQ1051" s="17">
        <v>0.24058825785504101</v>
      </c>
      <c r="AR1051" s="17">
        <v>0.285653088373442</v>
      </c>
      <c r="AS1051" s="17">
        <v>0.27793621992338802</v>
      </c>
      <c r="AT1051" s="17">
        <v>0.23503827056719601</v>
      </c>
      <c r="AU1051" s="17"/>
      <c r="AV1051" s="17">
        <v>0.227906270051451</v>
      </c>
      <c r="AW1051" s="17">
        <v>0.24579290945039201</v>
      </c>
      <c r="AX1051" s="17">
        <v>0.26137298504787299</v>
      </c>
      <c r="AY1051" s="17">
        <v>0.23288458801825401</v>
      </c>
      <c r="AZ1051" s="17">
        <v>0.25765207579550597</v>
      </c>
    </row>
    <row r="1052" spans="2:52">
      <c r="B1052" t="s">
        <v>307</v>
      </c>
      <c r="C1052" s="17">
        <v>0.17748112920565101</v>
      </c>
      <c r="D1052" s="17">
        <v>0.17135586102587599</v>
      </c>
      <c r="E1052" s="17">
        <v>0.18457171154074001</v>
      </c>
      <c r="F1052" s="17"/>
      <c r="G1052" s="17">
        <v>0.21687781948440599</v>
      </c>
      <c r="H1052" s="17">
        <v>0.186447051044378</v>
      </c>
      <c r="I1052" s="17">
        <v>0.19297948961254</v>
      </c>
      <c r="J1052" s="17">
        <v>0.185280746127468</v>
      </c>
      <c r="K1052" s="17">
        <v>0.16996242053324701</v>
      </c>
      <c r="L1052" s="17">
        <v>0.130044709908444</v>
      </c>
      <c r="M1052" s="17"/>
      <c r="N1052" s="17">
        <v>0.180754603170206</v>
      </c>
      <c r="O1052" s="17">
        <v>0.180854911236555</v>
      </c>
      <c r="P1052" s="17">
        <v>0.16136247851629601</v>
      </c>
      <c r="Q1052" s="17">
        <v>0.18475689256657399</v>
      </c>
      <c r="R1052" s="17"/>
      <c r="S1052" s="17">
        <v>0.22322616202578999</v>
      </c>
      <c r="T1052" s="17">
        <v>0.15130348358221701</v>
      </c>
      <c r="U1052" s="17">
        <v>0.201068154895752</v>
      </c>
      <c r="V1052" s="17">
        <v>0.15317426466017001</v>
      </c>
      <c r="W1052" s="17">
        <v>0.15134761863437399</v>
      </c>
      <c r="X1052" s="17">
        <v>0.184537855570992</v>
      </c>
      <c r="Y1052" s="17">
        <v>0.17545875150412099</v>
      </c>
      <c r="Z1052" s="17">
        <v>0.15964465991888099</v>
      </c>
      <c r="AA1052" s="17">
        <v>0.17165604074760499</v>
      </c>
      <c r="AB1052" s="17">
        <v>0.17197779070546801</v>
      </c>
      <c r="AC1052" s="17">
        <v>0.13087333405888699</v>
      </c>
      <c r="AD1052" s="17">
        <v>0.27199940191146399</v>
      </c>
      <c r="AE1052" s="17"/>
      <c r="AF1052" s="17">
        <v>0.135682053492923</v>
      </c>
      <c r="AG1052" s="17">
        <v>0.20682383671142299</v>
      </c>
      <c r="AH1052" s="17">
        <v>0.16525829890099999</v>
      </c>
      <c r="AI1052" s="17"/>
      <c r="AJ1052" s="17">
        <v>0.13757529539869701</v>
      </c>
      <c r="AK1052" s="17">
        <v>0.20567979318735599</v>
      </c>
      <c r="AL1052" s="17">
        <v>0.20540538506046099</v>
      </c>
      <c r="AM1052" s="17">
        <v>0.12765697490585201</v>
      </c>
      <c r="AN1052" s="17">
        <v>0.148862579114074</v>
      </c>
      <c r="AO1052" s="17"/>
      <c r="AP1052" s="17">
        <v>0.14018642498143499</v>
      </c>
      <c r="AQ1052" s="17">
        <v>0.20674719677723799</v>
      </c>
      <c r="AR1052" s="17">
        <v>0.20532205162098299</v>
      </c>
      <c r="AS1052" s="17">
        <v>0.134388216473591</v>
      </c>
      <c r="AT1052" s="17">
        <v>0.13897728197755699</v>
      </c>
      <c r="AU1052" s="17"/>
      <c r="AV1052" s="17">
        <v>0.14425050296405301</v>
      </c>
      <c r="AW1052" s="17">
        <v>0.16657726139323301</v>
      </c>
      <c r="AX1052" s="17">
        <v>0.196759875285272</v>
      </c>
      <c r="AY1052" s="17">
        <v>0.27767640877615801</v>
      </c>
      <c r="AZ1052" s="17">
        <v>0.25570009730362098</v>
      </c>
    </row>
    <row r="1053" spans="2:52">
      <c r="B1053" t="s">
        <v>308</v>
      </c>
      <c r="C1053" s="17">
        <v>0.15397375683053499</v>
      </c>
      <c r="D1053" s="17">
        <v>0.220004823077453</v>
      </c>
      <c r="E1053" s="17">
        <v>9.0136822230751201E-2</v>
      </c>
      <c r="F1053" s="17"/>
      <c r="G1053" s="17">
        <v>0.13453079555845901</v>
      </c>
      <c r="H1053" s="17">
        <v>0.15846710778570799</v>
      </c>
      <c r="I1053" s="17">
        <v>0.15396215266303601</v>
      </c>
      <c r="J1053" s="17">
        <v>0.16834822023566101</v>
      </c>
      <c r="K1053" s="17">
        <v>0.15620730029104499</v>
      </c>
      <c r="L1053" s="17">
        <v>0.15007152782326599</v>
      </c>
      <c r="M1053" s="17"/>
      <c r="N1053" s="17">
        <v>0.20096209019679601</v>
      </c>
      <c r="O1053" s="17">
        <v>0.15625661841401201</v>
      </c>
      <c r="P1053" s="17">
        <v>0.14084901167337799</v>
      </c>
      <c r="Q1053" s="17">
        <v>0.112239197320676</v>
      </c>
      <c r="R1053" s="17"/>
      <c r="S1053" s="17">
        <v>0.18167085580772099</v>
      </c>
      <c r="T1053" s="17">
        <v>0.16452913478354</v>
      </c>
      <c r="U1053" s="17">
        <v>0.161288601132897</v>
      </c>
      <c r="V1053" s="17">
        <v>0.119916752594924</v>
      </c>
      <c r="W1053" s="17">
        <v>0.15471456275597001</v>
      </c>
      <c r="X1053" s="17">
        <v>0.13461580603532</v>
      </c>
      <c r="Y1053" s="17">
        <v>0.15050238475703201</v>
      </c>
      <c r="Z1053" s="17">
        <v>0.11720132446069501</v>
      </c>
      <c r="AA1053" s="17">
        <v>0.124450198968255</v>
      </c>
      <c r="AB1053" s="17">
        <v>0.19827659419148799</v>
      </c>
      <c r="AC1053" s="17">
        <v>0.164151441948195</v>
      </c>
      <c r="AD1053" s="17">
        <v>0.13467592679556301</v>
      </c>
      <c r="AE1053" s="17"/>
      <c r="AF1053" s="17">
        <v>0.15377572760654201</v>
      </c>
      <c r="AG1053" s="17">
        <v>0.172393598925251</v>
      </c>
      <c r="AH1053" s="17">
        <v>0.12254200380045201</v>
      </c>
      <c r="AI1053" s="17"/>
      <c r="AJ1053" s="17">
        <v>0.17243762663862799</v>
      </c>
      <c r="AK1053" s="17">
        <v>0.15638274505495001</v>
      </c>
      <c r="AL1053" s="17">
        <v>0.19922743631766299</v>
      </c>
      <c r="AM1053" s="17">
        <v>0.15909453788160399</v>
      </c>
      <c r="AN1053" s="17">
        <v>0.11443914642884299</v>
      </c>
      <c r="AO1053" s="17"/>
      <c r="AP1053" s="17">
        <v>0.18002396728078901</v>
      </c>
      <c r="AQ1053" s="17">
        <v>0.15779810697447799</v>
      </c>
      <c r="AR1053" s="17">
        <v>0.18504122228929201</v>
      </c>
      <c r="AS1053" s="17">
        <v>0.141700564964715</v>
      </c>
      <c r="AT1053" s="17">
        <v>0.104575809760236</v>
      </c>
      <c r="AU1053" s="17"/>
      <c r="AV1053" s="17">
        <v>0.108924994863696</v>
      </c>
      <c r="AW1053" s="17">
        <v>0.13456014544957801</v>
      </c>
      <c r="AX1053" s="17">
        <v>0.20054873740061099</v>
      </c>
      <c r="AY1053" s="17">
        <v>0.189165889320068</v>
      </c>
      <c r="AZ1053" s="17">
        <v>0.24114070963982301</v>
      </c>
    </row>
    <row r="1054" spans="2:52">
      <c r="B1054" t="s">
        <v>309</v>
      </c>
      <c r="C1054" s="17">
        <v>0.13955376610760001</v>
      </c>
      <c r="D1054" s="17">
        <v>0.173130756952938</v>
      </c>
      <c r="E1054" s="17">
        <v>0.107223235784435</v>
      </c>
      <c r="F1054" s="17"/>
      <c r="G1054" s="17">
        <v>0.169417216376376</v>
      </c>
      <c r="H1054" s="17">
        <v>0.14529139768421101</v>
      </c>
      <c r="I1054" s="17">
        <v>0.133459782807548</v>
      </c>
      <c r="J1054" s="17">
        <v>0.12737318302458001</v>
      </c>
      <c r="K1054" s="17">
        <v>0.11865366644441901</v>
      </c>
      <c r="L1054" s="17">
        <v>0.14390263352325799</v>
      </c>
      <c r="M1054" s="17"/>
      <c r="N1054" s="17">
        <v>0.13980174783329499</v>
      </c>
      <c r="O1054" s="17">
        <v>0.14902968320402399</v>
      </c>
      <c r="P1054" s="17">
        <v>0.14437104592768199</v>
      </c>
      <c r="Q1054" s="17">
        <v>0.126830907924011</v>
      </c>
      <c r="R1054" s="17"/>
      <c r="S1054" s="17">
        <v>0.17767065126651299</v>
      </c>
      <c r="T1054" s="17">
        <v>0.121361563665168</v>
      </c>
      <c r="U1054" s="17">
        <v>0.123468367075406</v>
      </c>
      <c r="V1054" s="17">
        <v>0.13469703408727099</v>
      </c>
      <c r="W1054" s="17">
        <v>0.123216093309772</v>
      </c>
      <c r="X1054" s="17">
        <v>0.12194117052542899</v>
      </c>
      <c r="Y1054" s="17">
        <v>0.145748877263121</v>
      </c>
      <c r="Z1054" s="17">
        <v>0.114756442092667</v>
      </c>
      <c r="AA1054" s="17">
        <v>0.137682100497936</v>
      </c>
      <c r="AB1054" s="17">
        <v>0.16240666094051301</v>
      </c>
      <c r="AC1054" s="17">
        <v>9.9095062965376998E-2</v>
      </c>
      <c r="AD1054" s="17">
        <v>0.21121950109655799</v>
      </c>
      <c r="AE1054" s="17"/>
      <c r="AF1054" s="17">
        <v>0.14196561120847301</v>
      </c>
      <c r="AG1054" s="17">
        <v>0.13802512856115901</v>
      </c>
      <c r="AH1054" s="17">
        <v>0.122584826215292</v>
      </c>
      <c r="AI1054" s="17"/>
      <c r="AJ1054" s="17">
        <v>0.15436278668929099</v>
      </c>
      <c r="AK1054" s="17">
        <v>0.141542796818688</v>
      </c>
      <c r="AL1054" s="17">
        <v>0.112418083497956</v>
      </c>
      <c r="AM1054" s="17">
        <v>0.17790205076985199</v>
      </c>
      <c r="AN1054" s="17">
        <v>9.8826602808312999E-2</v>
      </c>
      <c r="AO1054" s="17"/>
      <c r="AP1054" s="17">
        <v>0.15682852435719999</v>
      </c>
      <c r="AQ1054" s="17">
        <v>0.15232451436155001</v>
      </c>
      <c r="AR1054" s="17">
        <v>0.102031431321244</v>
      </c>
      <c r="AS1054" s="17">
        <v>0.147673218905086</v>
      </c>
      <c r="AT1054" s="17">
        <v>0.115155347952376</v>
      </c>
      <c r="AU1054" s="17"/>
      <c r="AV1054" s="17">
        <v>0.13154474283095299</v>
      </c>
      <c r="AW1054" s="17">
        <v>0.13009174649998301</v>
      </c>
      <c r="AX1054" s="17">
        <v>0.15455921301412601</v>
      </c>
      <c r="AY1054" s="17">
        <v>0.156314805325245</v>
      </c>
      <c r="AZ1054" s="17">
        <v>0.23392839400557899</v>
      </c>
    </row>
    <row r="1055" spans="2:52">
      <c r="B1055" t="s">
        <v>310</v>
      </c>
      <c r="C1055" s="17">
        <v>0.12461534038438001</v>
      </c>
      <c r="D1055" s="17">
        <v>0.173927526480297</v>
      </c>
      <c r="E1055" s="17">
        <v>7.6457316912939097E-2</v>
      </c>
      <c r="F1055" s="17"/>
      <c r="G1055" s="17">
        <v>0.149752591581017</v>
      </c>
      <c r="H1055" s="17">
        <v>0.13649241678282201</v>
      </c>
      <c r="I1055" s="17">
        <v>0.122158206630702</v>
      </c>
      <c r="J1055" s="17">
        <v>0.13745293956391999</v>
      </c>
      <c r="K1055" s="17">
        <v>0.106570243335324</v>
      </c>
      <c r="L1055" s="17">
        <v>0.101893973713403</v>
      </c>
      <c r="M1055" s="17"/>
      <c r="N1055" s="17">
        <v>0.13696985587847901</v>
      </c>
      <c r="O1055" s="17">
        <v>0.1339198841399</v>
      </c>
      <c r="P1055" s="17">
        <v>0.11254406851776499</v>
      </c>
      <c r="Q1055" s="17">
        <v>0.11274252774874</v>
      </c>
      <c r="R1055" s="17"/>
      <c r="S1055" s="17">
        <v>0.13989200523752901</v>
      </c>
      <c r="T1055" s="17">
        <v>0.119252051734662</v>
      </c>
      <c r="U1055" s="17">
        <v>0.13079219872527201</v>
      </c>
      <c r="V1055" s="17">
        <v>0.11166728015642199</v>
      </c>
      <c r="W1055" s="17">
        <v>0.13962835290648801</v>
      </c>
      <c r="X1055" s="17">
        <v>0.12691118784627001</v>
      </c>
      <c r="Y1055" s="17">
        <v>0.108023966305172</v>
      </c>
      <c r="Z1055" s="17">
        <v>0.13468831244006099</v>
      </c>
      <c r="AA1055" s="17">
        <v>0.101878151994603</v>
      </c>
      <c r="AB1055" s="17">
        <v>0.12439396386339401</v>
      </c>
      <c r="AC1055" s="17">
        <v>0.146168191867943</v>
      </c>
      <c r="AD1055" s="17">
        <v>0.13594842173379301</v>
      </c>
      <c r="AE1055" s="17"/>
      <c r="AF1055" s="17">
        <v>0.128996407062347</v>
      </c>
      <c r="AG1055" s="17">
        <v>0.119311978241551</v>
      </c>
      <c r="AH1055" s="17">
        <v>0.112921606928441</v>
      </c>
      <c r="AI1055" s="17"/>
      <c r="AJ1055" s="17">
        <v>0.14380230534466401</v>
      </c>
      <c r="AK1055" s="17">
        <v>0.123315415737837</v>
      </c>
      <c r="AL1055" s="17">
        <v>0.107814737642146</v>
      </c>
      <c r="AM1055" s="17">
        <v>0.15263481791428399</v>
      </c>
      <c r="AN1055" s="17">
        <v>8.8924437498075506E-2</v>
      </c>
      <c r="AO1055" s="17"/>
      <c r="AP1055" s="17">
        <v>0.14852553413380901</v>
      </c>
      <c r="AQ1055" s="17">
        <v>0.13734408358671299</v>
      </c>
      <c r="AR1055" s="17">
        <v>8.3835306284378894E-2</v>
      </c>
      <c r="AS1055" s="17">
        <v>0.12942178046502101</v>
      </c>
      <c r="AT1055" s="17">
        <v>8.2661256789761495E-2</v>
      </c>
      <c r="AU1055" s="17"/>
      <c r="AV1055" s="17">
        <v>0.11219296437934199</v>
      </c>
      <c r="AW1055" s="17">
        <v>0.118108943530478</v>
      </c>
      <c r="AX1055" s="17">
        <v>0.12694508045178099</v>
      </c>
      <c r="AY1055" s="17">
        <v>0.153905911363409</v>
      </c>
      <c r="AZ1055" s="17">
        <v>0.25795289920705899</v>
      </c>
    </row>
    <row r="1056" spans="2:52">
      <c r="B1056" t="s">
        <v>311</v>
      </c>
      <c r="C1056" s="17">
        <v>0.110723418445049</v>
      </c>
      <c r="D1056" s="17">
        <v>0.113443649813855</v>
      </c>
      <c r="E1056" s="17">
        <v>0.10739118554061899</v>
      </c>
      <c r="F1056" s="17"/>
      <c r="G1056" s="17">
        <v>0.165778534015495</v>
      </c>
      <c r="H1056" s="17">
        <v>0.16399395471626399</v>
      </c>
      <c r="I1056" s="17">
        <v>0.10953106110522801</v>
      </c>
      <c r="J1056" s="17">
        <v>9.5289646855384103E-2</v>
      </c>
      <c r="K1056" s="17">
        <v>9.2170798848992194E-2</v>
      </c>
      <c r="L1056" s="17">
        <v>5.6602755469003702E-2</v>
      </c>
      <c r="M1056" s="17"/>
      <c r="N1056" s="17">
        <v>0.116743966327455</v>
      </c>
      <c r="O1056" s="17">
        <v>0.11535833873736299</v>
      </c>
      <c r="P1056" s="17">
        <v>9.3511067602580503E-2</v>
      </c>
      <c r="Q1056" s="17">
        <v>0.113898188001015</v>
      </c>
      <c r="R1056" s="17"/>
      <c r="S1056" s="17">
        <v>0.18896809605780299</v>
      </c>
      <c r="T1056" s="17">
        <v>0.102957125497327</v>
      </c>
      <c r="U1056" s="17">
        <v>0.116527447839661</v>
      </c>
      <c r="V1056" s="17">
        <v>0.102102934923277</v>
      </c>
      <c r="W1056" s="17">
        <v>8.7686028906268698E-2</v>
      </c>
      <c r="X1056" s="17">
        <v>0.106015504253388</v>
      </c>
      <c r="Y1056" s="17">
        <v>7.9033573674527596E-2</v>
      </c>
      <c r="Z1056" s="17">
        <v>8.5454610655826393E-2</v>
      </c>
      <c r="AA1056" s="17">
        <v>9.6164002085320499E-2</v>
      </c>
      <c r="AB1056" s="17">
        <v>8.2686616186515904E-2</v>
      </c>
      <c r="AC1056" s="17">
        <v>0.123262521740754</v>
      </c>
      <c r="AD1056" s="17">
        <v>9.2301155760519907E-2</v>
      </c>
      <c r="AE1056" s="17"/>
      <c r="AF1056" s="17">
        <v>8.2674682966854193E-2</v>
      </c>
      <c r="AG1056" s="17">
        <v>0.12227924796179</v>
      </c>
      <c r="AH1056" s="17">
        <v>0.10415896019199</v>
      </c>
      <c r="AI1056" s="17"/>
      <c r="AJ1056" s="17">
        <v>8.8313629937527199E-2</v>
      </c>
      <c r="AK1056" s="17">
        <v>0.14023952456126099</v>
      </c>
      <c r="AL1056" s="17">
        <v>9.7605618467700203E-2</v>
      </c>
      <c r="AM1056" s="17">
        <v>9.2676471275616498E-2</v>
      </c>
      <c r="AN1056" s="17">
        <v>8.4898527233520302E-2</v>
      </c>
      <c r="AO1056" s="17"/>
      <c r="AP1056" s="17">
        <v>0.100849724585623</v>
      </c>
      <c r="AQ1056" s="17">
        <v>0.12958184640172901</v>
      </c>
      <c r="AR1056" s="17">
        <v>0.103637930768368</v>
      </c>
      <c r="AS1056" s="17">
        <v>4.8533566436439003E-2</v>
      </c>
      <c r="AT1056" s="17">
        <v>8.64401046977471E-2</v>
      </c>
      <c r="AU1056" s="17"/>
      <c r="AV1056" s="17">
        <v>7.4790882564959402E-2</v>
      </c>
      <c r="AW1056" s="17">
        <v>0.10648843541896499</v>
      </c>
      <c r="AX1056" s="17">
        <v>0.13064100717598101</v>
      </c>
      <c r="AY1056" s="17">
        <v>0.17123821712405901</v>
      </c>
      <c r="AZ1056" s="17">
        <v>0.129809541618498</v>
      </c>
    </row>
    <row r="1057" spans="2:52">
      <c r="B1057" t="s">
        <v>107</v>
      </c>
      <c r="C1057" s="17">
        <v>7.29014085992674E-2</v>
      </c>
      <c r="D1057" s="17">
        <v>6.0965573281709699E-2</v>
      </c>
      <c r="E1057" s="17">
        <v>8.3980149516796304E-2</v>
      </c>
      <c r="F1057" s="17"/>
      <c r="G1057" s="17">
        <v>2.8297870462677999E-2</v>
      </c>
      <c r="H1057" s="17">
        <v>8.0931735710705804E-2</v>
      </c>
      <c r="I1057" s="17">
        <v>6.6298913530822401E-2</v>
      </c>
      <c r="J1057" s="17">
        <v>0.106799827758014</v>
      </c>
      <c r="K1057" s="17">
        <v>8.6397963554656093E-2</v>
      </c>
      <c r="L1057" s="17">
        <v>6.4796136973018295E-2</v>
      </c>
      <c r="M1057" s="17"/>
      <c r="N1057" s="17">
        <v>4.9645258202602398E-2</v>
      </c>
      <c r="O1057" s="17">
        <v>7.17412563327776E-2</v>
      </c>
      <c r="P1057" s="17">
        <v>6.2544922780632006E-2</v>
      </c>
      <c r="Q1057" s="17">
        <v>0.108149319089294</v>
      </c>
      <c r="R1057" s="17"/>
      <c r="S1057" s="17">
        <v>5.7357480566913997E-2</v>
      </c>
      <c r="T1057" s="17">
        <v>8.27609568080548E-2</v>
      </c>
      <c r="U1057" s="17">
        <v>6.2598663688210598E-2</v>
      </c>
      <c r="V1057" s="17">
        <v>8.6022979931390103E-2</v>
      </c>
      <c r="W1057" s="17">
        <v>8.7056642836723097E-2</v>
      </c>
      <c r="X1057" s="17">
        <v>7.2218854779686106E-2</v>
      </c>
      <c r="Y1057" s="17">
        <v>6.9254299322115298E-2</v>
      </c>
      <c r="Z1057" s="17">
        <v>6.6304448110754297E-2</v>
      </c>
      <c r="AA1057" s="17">
        <v>6.9831157224725507E-2</v>
      </c>
      <c r="AB1057" s="17">
        <v>7.0998959097588701E-2</v>
      </c>
      <c r="AC1057" s="17">
        <v>8.0085637275169597E-2</v>
      </c>
      <c r="AD1057" s="17">
        <v>8.3354033424946794E-2</v>
      </c>
      <c r="AE1057" s="17"/>
      <c r="AF1057" s="17">
        <v>7.4912208796105398E-2</v>
      </c>
      <c r="AG1057" s="17">
        <v>5.2637745638634902E-2</v>
      </c>
      <c r="AH1057" s="17">
        <v>0.12937732819862199</v>
      </c>
      <c r="AI1057" s="17"/>
      <c r="AJ1057" s="17">
        <v>5.6208956959755203E-2</v>
      </c>
      <c r="AK1057" s="17">
        <v>6.43193727921509E-2</v>
      </c>
      <c r="AL1057" s="17">
        <v>3.9761701644267601E-2</v>
      </c>
      <c r="AM1057" s="17">
        <v>8.5280515446729904E-2</v>
      </c>
      <c r="AN1057" s="17">
        <v>0.13959494191374899</v>
      </c>
      <c r="AO1057" s="17"/>
      <c r="AP1057" s="17">
        <v>5.6843975324297698E-2</v>
      </c>
      <c r="AQ1057" s="17">
        <v>4.1571612367654102E-2</v>
      </c>
      <c r="AR1057" s="17">
        <v>3.5361420881274301E-2</v>
      </c>
      <c r="AS1057" s="17">
        <v>7.2873115898871202E-2</v>
      </c>
      <c r="AT1057" s="17">
        <v>0.154436186521962</v>
      </c>
      <c r="AU1057" s="17"/>
      <c r="AV1057" s="17">
        <v>9.43099979185512E-2</v>
      </c>
      <c r="AW1057" s="17">
        <v>7.2472004154707295E-2</v>
      </c>
      <c r="AX1057" s="17">
        <v>5.4740146408601101E-2</v>
      </c>
      <c r="AY1057" s="17">
        <v>4.1250991474684598E-2</v>
      </c>
      <c r="AZ1057" s="17">
        <v>1.0131117830872401E-2</v>
      </c>
    </row>
    <row r="1058" spans="2:52">
      <c r="B1058" t="s">
        <v>312</v>
      </c>
      <c r="C1058" s="17">
        <v>7.3833673222075298E-3</v>
      </c>
      <c r="D1058" s="17">
        <v>7.88006111460131E-3</v>
      </c>
      <c r="E1058" s="17">
        <v>6.9452732339058999E-3</v>
      </c>
      <c r="F1058" s="17"/>
      <c r="G1058" s="17">
        <v>6.9851624478835797E-3</v>
      </c>
      <c r="H1058" s="17">
        <v>4.4659936473677997E-3</v>
      </c>
      <c r="I1058" s="17">
        <v>5.2707792880193702E-3</v>
      </c>
      <c r="J1058" s="17">
        <v>1.2783745198130299E-2</v>
      </c>
      <c r="K1058" s="17">
        <v>8.7816751042445393E-3</v>
      </c>
      <c r="L1058" s="17">
        <v>6.4245720597869696E-3</v>
      </c>
      <c r="M1058" s="17"/>
      <c r="N1058" s="17">
        <v>7.8382262826937905E-3</v>
      </c>
      <c r="O1058" s="17">
        <v>7.3618678674249403E-3</v>
      </c>
      <c r="P1058" s="17">
        <v>4.3061605720450804E-3</v>
      </c>
      <c r="Q1058" s="17">
        <v>8.6853296314849393E-3</v>
      </c>
      <c r="R1058" s="17"/>
      <c r="S1058" s="17">
        <v>1.06710791791291E-2</v>
      </c>
      <c r="T1058" s="17">
        <v>7.9446412509475792E-3</v>
      </c>
      <c r="U1058" s="17">
        <v>1.8406177855238501E-2</v>
      </c>
      <c r="V1058" s="17">
        <v>2.4736077764589098E-3</v>
      </c>
      <c r="W1058" s="17">
        <v>0</v>
      </c>
      <c r="X1058" s="17">
        <v>5.0750319166622797E-3</v>
      </c>
      <c r="Y1058" s="17">
        <v>0</v>
      </c>
      <c r="Z1058" s="17">
        <v>5.5429942000636096E-3</v>
      </c>
      <c r="AA1058" s="17">
        <v>6.7162933045031101E-3</v>
      </c>
      <c r="AB1058" s="17">
        <v>1.4162425018994699E-2</v>
      </c>
      <c r="AC1058" s="17">
        <v>9.3935251031283407E-3</v>
      </c>
      <c r="AD1058" s="17">
        <v>0</v>
      </c>
      <c r="AE1058" s="17"/>
      <c r="AF1058" s="17">
        <v>8.7437044263749802E-3</v>
      </c>
      <c r="AG1058" s="17">
        <v>6.51012051175836E-3</v>
      </c>
      <c r="AH1058" s="17">
        <v>8.1988887346584206E-3</v>
      </c>
      <c r="AI1058" s="17"/>
      <c r="AJ1058" s="17">
        <v>5.0026734962285496E-3</v>
      </c>
      <c r="AK1058" s="17">
        <v>6.5683570829697399E-3</v>
      </c>
      <c r="AL1058" s="17">
        <v>0</v>
      </c>
      <c r="AM1058" s="17">
        <v>0</v>
      </c>
      <c r="AN1058" s="17">
        <v>1.11035226360845E-2</v>
      </c>
      <c r="AO1058" s="17"/>
      <c r="AP1058" s="17">
        <v>6.0688283884755296E-3</v>
      </c>
      <c r="AQ1058" s="17">
        <v>5.5638381773926004E-3</v>
      </c>
      <c r="AR1058" s="17">
        <v>0</v>
      </c>
      <c r="AS1058" s="17">
        <v>9.3681670509800693E-3</v>
      </c>
      <c r="AT1058" s="17">
        <v>1.0719466478545299E-2</v>
      </c>
      <c r="AU1058" s="17"/>
      <c r="AV1058" s="17">
        <v>4.3398173481657204E-3</v>
      </c>
      <c r="AW1058" s="17">
        <v>8.1131584412566897E-3</v>
      </c>
      <c r="AX1058" s="17">
        <v>7.2168682711918801E-3</v>
      </c>
      <c r="AY1058" s="17">
        <v>6.6214808290077001E-3</v>
      </c>
      <c r="AZ1058" s="17">
        <v>0</v>
      </c>
    </row>
    <row r="1059" spans="2:52">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row>
    <row r="1060" spans="2:52">
      <c r="B1060" s="6" t="s">
        <v>313</v>
      </c>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row>
    <row r="1061" spans="2:52">
      <c r="B1061" s="24" t="s">
        <v>16</v>
      </c>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row>
    <row r="1062" spans="2:52">
      <c r="B1062" t="s">
        <v>314</v>
      </c>
      <c r="C1062" s="17">
        <v>0.17213966181383999</v>
      </c>
      <c r="D1062" s="17">
        <v>0.17695804074996099</v>
      </c>
      <c r="E1062" s="17">
        <v>0.16584475102507101</v>
      </c>
      <c r="F1062" s="17"/>
      <c r="G1062" s="17">
        <v>0.247106817364107</v>
      </c>
      <c r="H1062" s="17">
        <v>0.25864584928416301</v>
      </c>
      <c r="I1062" s="17">
        <v>0.16700588338004799</v>
      </c>
      <c r="J1062" s="17">
        <v>0.13591876852590401</v>
      </c>
      <c r="K1062" s="17">
        <v>0.139559692827676</v>
      </c>
      <c r="L1062" s="17">
        <v>0.102274358219115</v>
      </c>
      <c r="M1062" s="17"/>
      <c r="N1062" s="17">
        <v>0.20746868990675699</v>
      </c>
      <c r="O1062" s="17">
        <v>0.15602015787673201</v>
      </c>
      <c r="P1062" s="17">
        <v>0.192927922111785</v>
      </c>
      <c r="Q1062" s="17">
        <v>0.13990670845681699</v>
      </c>
      <c r="R1062" s="17"/>
      <c r="S1062" s="17">
        <v>0.24365143069558801</v>
      </c>
      <c r="T1062" s="17">
        <v>0.13248058807070001</v>
      </c>
      <c r="U1062" s="17">
        <v>0.14836596880123901</v>
      </c>
      <c r="V1062" s="17">
        <v>0.25985437502179298</v>
      </c>
      <c r="W1062" s="17">
        <v>0.11410834027099</v>
      </c>
      <c r="X1062" s="17">
        <v>0.16993606143538001</v>
      </c>
      <c r="Y1062" s="17">
        <v>0.187789133556066</v>
      </c>
      <c r="Z1062" s="17">
        <v>0.122451755570189</v>
      </c>
      <c r="AA1062" s="17">
        <v>0.16426055389913399</v>
      </c>
      <c r="AB1062" s="17">
        <v>6.3688220698229006E-2</v>
      </c>
      <c r="AC1062" s="17">
        <v>0.25755445395792198</v>
      </c>
      <c r="AD1062" s="17">
        <v>0.13752572446727099</v>
      </c>
      <c r="AE1062" s="17"/>
      <c r="AF1062" s="17">
        <v>0.162595379150275</v>
      </c>
      <c r="AG1062" s="17">
        <v>0.17220346325840399</v>
      </c>
      <c r="AH1062" s="17">
        <v>0.153850515238703</v>
      </c>
      <c r="AI1062" s="17"/>
      <c r="AJ1062" s="17">
        <v>0.166818498239025</v>
      </c>
      <c r="AK1062" s="17">
        <v>0.19786228390336999</v>
      </c>
      <c r="AL1062" s="17">
        <v>0.159454588911211</v>
      </c>
      <c r="AM1062" s="17">
        <v>0.101752295232812</v>
      </c>
      <c r="AN1062" s="17">
        <v>0.12111214088080501</v>
      </c>
      <c r="AO1062" s="17"/>
      <c r="AP1062" s="17">
        <v>0.2003760049453</v>
      </c>
      <c r="AQ1062" s="17">
        <v>0.19692219049792301</v>
      </c>
      <c r="AR1062" s="17">
        <v>0.233212093286777</v>
      </c>
      <c r="AS1062" s="17">
        <v>0.131931185275832</v>
      </c>
      <c r="AT1062" s="17">
        <v>9.4515300117752707E-2</v>
      </c>
      <c r="AU1062" s="17"/>
      <c r="AV1062" s="17">
        <v>0.139740086841776</v>
      </c>
      <c r="AW1062" s="17">
        <v>0.148122672360854</v>
      </c>
      <c r="AX1062" s="17">
        <v>0.21633436375479201</v>
      </c>
      <c r="AY1062" s="17">
        <v>0.21127105290499501</v>
      </c>
      <c r="AZ1062" s="17">
        <v>0.41756099545980302</v>
      </c>
    </row>
    <row r="1063" spans="2:52">
      <c r="B1063" t="s">
        <v>315</v>
      </c>
      <c r="C1063" s="17">
        <v>0.42129623878724498</v>
      </c>
      <c r="D1063" s="17">
        <v>0.419803570091204</v>
      </c>
      <c r="E1063" s="17">
        <v>0.42279192585662101</v>
      </c>
      <c r="F1063" s="17"/>
      <c r="G1063" s="17">
        <v>0.42425744428468198</v>
      </c>
      <c r="H1063" s="17">
        <v>0.38715149388245301</v>
      </c>
      <c r="I1063" s="17">
        <v>0.46673736629188001</v>
      </c>
      <c r="J1063" s="17">
        <v>0.40077429120548402</v>
      </c>
      <c r="K1063" s="17">
        <v>0.398807826802964</v>
      </c>
      <c r="L1063" s="17">
        <v>0.448559677234664</v>
      </c>
      <c r="M1063" s="17"/>
      <c r="N1063" s="17">
        <v>0.44095646979288899</v>
      </c>
      <c r="O1063" s="17">
        <v>0.38800215566578899</v>
      </c>
      <c r="P1063" s="17">
        <v>0.44497521181219402</v>
      </c>
      <c r="Q1063" s="17">
        <v>0.41343316068000402</v>
      </c>
      <c r="R1063" s="17"/>
      <c r="S1063" s="17">
        <v>0.39887120163529899</v>
      </c>
      <c r="T1063" s="17">
        <v>0.50711723976739898</v>
      </c>
      <c r="U1063" s="17">
        <v>0.51095880482962697</v>
      </c>
      <c r="V1063" s="17">
        <v>0.38320432692176598</v>
      </c>
      <c r="W1063" s="17">
        <v>0.41879839783947298</v>
      </c>
      <c r="X1063" s="17">
        <v>0.35320933258648302</v>
      </c>
      <c r="Y1063" s="17">
        <v>0.41595328740715998</v>
      </c>
      <c r="Z1063" s="17">
        <v>0.36378620383745502</v>
      </c>
      <c r="AA1063" s="17">
        <v>0.46541750324049802</v>
      </c>
      <c r="AB1063" s="17">
        <v>0.43021822572084001</v>
      </c>
      <c r="AC1063" s="17">
        <v>0.24514947185255601</v>
      </c>
      <c r="AD1063" s="17">
        <v>0.45331497654298603</v>
      </c>
      <c r="AE1063" s="17"/>
      <c r="AF1063" s="17">
        <v>0.40359510840200002</v>
      </c>
      <c r="AG1063" s="17">
        <v>0.46022888689111902</v>
      </c>
      <c r="AH1063" s="17">
        <v>0.37067829213680897</v>
      </c>
      <c r="AI1063" s="17"/>
      <c r="AJ1063" s="17">
        <v>0.42741009243970901</v>
      </c>
      <c r="AK1063" s="17">
        <v>0.45633579396769802</v>
      </c>
      <c r="AL1063" s="17">
        <v>0.40723297232892702</v>
      </c>
      <c r="AM1063" s="17">
        <v>0.28422658266079598</v>
      </c>
      <c r="AN1063" s="17">
        <v>0.40654997399952802</v>
      </c>
      <c r="AO1063" s="17"/>
      <c r="AP1063" s="17">
        <v>0.44920249620078001</v>
      </c>
      <c r="AQ1063" s="17">
        <v>0.41728998706096998</v>
      </c>
      <c r="AR1063" s="17">
        <v>0.43840524819202298</v>
      </c>
      <c r="AS1063" s="17">
        <v>0.42328933889495701</v>
      </c>
      <c r="AT1063" s="17">
        <v>0.41466705328245901</v>
      </c>
      <c r="AU1063" s="17"/>
      <c r="AV1063" s="17">
        <v>0.39232642815540097</v>
      </c>
      <c r="AW1063" s="17">
        <v>0.41164245380696601</v>
      </c>
      <c r="AX1063" s="17">
        <v>0.45242928187159998</v>
      </c>
      <c r="AY1063" s="17">
        <v>0.430511252223505</v>
      </c>
      <c r="AZ1063" s="17">
        <v>0.30444217486617697</v>
      </c>
    </row>
    <row r="1064" spans="2:52">
      <c r="B1064" t="s">
        <v>316</v>
      </c>
      <c r="C1064" s="17">
        <v>0.21461972169025201</v>
      </c>
      <c r="D1064" s="17">
        <v>0.22614292920788601</v>
      </c>
      <c r="E1064" s="17">
        <v>0.203882045139996</v>
      </c>
      <c r="F1064" s="17"/>
      <c r="G1064" s="17">
        <v>0.21201009513318</v>
      </c>
      <c r="H1064" s="17">
        <v>0.20514516299527</v>
      </c>
      <c r="I1064" s="17">
        <v>0.17269434066804501</v>
      </c>
      <c r="J1064" s="17">
        <v>0.22676997306711699</v>
      </c>
      <c r="K1064" s="17">
        <v>0.20828350763491699</v>
      </c>
      <c r="L1064" s="17">
        <v>0.24994948527528299</v>
      </c>
      <c r="M1064" s="17"/>
      <c r="N1064" s="17">
        <v>0.21734792639323999</v>
      </c>
      <c r="O1064" s="17">
        <v>0.23227914889079901</v>
      </c>
      <c r="P1064" s="17">
        <v>0.19842144079049601</v>
      </c>
      <c r="Q1064" s="17">
        <v>0.208899977475519</v>
      </c>
      <c r="R1064" s="17"/>
      <c r="S1064" s="17">
        <v>0.19627193308760699</v>
      </c>
      <c r="T1064" s="17">
        <v>0.220799062020302</v>
      </c>
      <c r="U1064" s="17">
        <v>0.158593079098377</v>
      </c>
      <c r="V1064" s="17">
        <v>0.18798184859168801</v>
      </c>
      <c r="W1064" s="17">
        <v>0.24152001281022401</v>
      </c>
      <c r="X1064" s="17">
        <v>0.24770762990759901</v>
      </c>
      <c r="Y1064" s="17">
        <v>0.18847844516423601</v>
      </c>
      <c r="Z1064" s="17">
        <v>0.26940614364369198</v>
      </c>
      <c r="AA1064" s="17">
        <v>0.161360676467703</v>
      </c>
      <c r="AB1064" s="17">
        <v>0.30009949114164403</v>
      </c>
      <c r="AC1064" s="17">
        <v>0.26837115715403698</v>
      </c>
      <c r="AD1064" s="17">
        <v>0.20675290384341399</v>
      </c>
      <c r="AE1064" s="17"/>
      <c r="AF1064" s="17">
        <v>0.21199008715326301</v>
      </c>
      <c r="AG1064" s="17">
        <v>0.21838496266006899</v>
      </c>
      <c r="AH1064" s="17">
        <v>0.20708866197744799</v>
      </c>
      <c r="AI1064" s="17"/>
      <c r="AJ1064" s="17">
        <v>0.257825487235052</v>
      </c>
      <c r="AK1064" s="17">
        <v>0.18904982594251399</v>
      </c>
      <c r="AL1064" s="17">
        <v>0.342112547583724</v>
      </c>
      <c r="AM1064" s="17">
        <v>0.14547820708317599</v>
      </c>
      <c r="AN1064" s="17">
        <v>0.150675470894644</v>
      </c>
      <c r="AO1064" s="17"/>
      <c r="AP1064" s="17">
        <v>0.22649183688122901</v>
      </c>
      <c r="AQ1064" s="17">
        <v>0.225273031431382</v>
      </c>
      <c r="AR1064" s="17">
        <v>0.2645121865799</v>
      </c>
      <c r="AS1064" s="17">
        <v>0.20735016163648701</v>
      </c>
      <c r="AT1064" s="17">
        <v>0.153544657276003</v>
      </c>
      <c r="AU1064" s="17"/>
      <c r="AV1064" s="17">
        <v>0.21282344241275999</v>
      </c>
      <c r="AW1064" s="17">
        <v>0.25146180564641202</v>
      </c>
      <c r="AX1064" s="17">
        <v>0.20881146170249301</v>
      </c>
      <c r="AY1064" s="17">
        <v>0.18744396766694399</v>
      </c>
      <c r="AZ1064" s="17">
        <v>0.18637940874902301</v>
      </c>
    </row>
    <row r="1065" spans="2:52">
      <c r="B1065" t="s">
        <v>317</v>
      </c>
      <c r="C1065" s="17">
        <v>9.4337995001192207E-2</v>
      </c>
      <c r="D1065" s="17">
        <v>0.10124000851835201</v>
      </c>
      <c r="E1065" s="17">
        <v>8.8718879457355307E-2</v>
      </c>
      <c r="F1065" s="17"/>
      <c r="G1065" s="17">
        <v>4.8598228724407201E-2</v>
      </c>
      <c r="H1065" s="17">
        <v>4.3276410964753098E-2</v>
      </c>
      <c r="I1065" s="17">
        <v>6.2895517075758203E-2</v>
      </c>
      <c r="J1065" s="17">
        <v>0.143865151994329</v>
      </c>
      <c r="K1065" s="17">
        <v>0.14380892919607799</v>
      </c>
      <c r="L1065" s="17">
        <v>0.116603674511261</v>
      </c>
      <c r="M1065" s="17"/>
      <c r="N1065" s="17">
        <v>8.2543163486853102E-2</v>
      </c>
      <c r="O1065" s="17">
        <v>9.9893998146967394E-2</v>
      </c>
      <c r="P1065" s="17">
        <v>9.2214213755511101E-2</v>
      </c>
      <c r="Q1065" s="17">
        <v>0.10346350870514801</v>
      </c>
      <c r="R1065" s="17"/>
      <c r="S1065" s="17">
        <v>6.1448983726446499E-2</v>
      </c>
      <c r="T1065" s="17">
        <v>7.8218069744557597E-2</v>
      </c>
      <c r="U1065" s="17">
        <v>0.10026510517201</v>
      </c>
      <c r="V1065" s="17">
        <v>9.7238063207271505E-2</v>
      </c>
      <c r="W1065" s="17">
        <v>0.14612173096331199</v>
      </c>
      <c r="X1065" s="17">
        <v>9.1929734037302202E-2</v>
      </c>
      <c r="Y1065" s="17">
        <v>9.8199825914556199E-2</v>
      </c>
      <c r="Z1065" s="17">
        <v>8.0121341973665203E-2</v>
      </c>
      <c r="AA1065" s="17">
        <v>0.13614448710701299</v>
      </c>
      <c r="AB1065" s="17">
        <v>9.4251796364925797E-2</v>
      </c>
      <c r="AC1065" s="17">
        <v>7.4545450075349698E-2</v>
      </c>
      <c r="AD1065" s="17">
        <v>8.3478736182921204E-2</v>
      </c>
      <c r="AE1065" s="17"/>
      <c r="AF1065" s="17">
        <v>0.128905542862461</v>
      </c>
      <c r="AG1065" s="17">
        <v>7.7655149925287603E-2</v>
      </c>
      <c r="AH1065" s="17">
        <v>0.101899492347245</v>
      </c>
      <c r="AI1065" s="17"/>
      <c r="AJ1065" s="17">
        <v>9.4784824401043105E-2</v>
      </c>
      <c r="AK1065" s="17">
        <v>7.1212225011146699E-2</v>
      </c>
      <c r="AL1065" s="17">
        <v>7.3115729340117702E-2</v>
      </c>
      <c r="AM1065" s="17">
        <v>0.40797764516839802</v>
      </c>
      <c r="AN1065" s="17">
        <v>0.12637641446440401</v>
      </c>
      <c r="AO1065" s="17"/>
      <c r="AP1065" s="17">
        <v>7.4512710853566796E-2</v>
      </c>
      <c r="AQ1065" s="17">
        <v>7.0371021516591706E-2</v>
      </c>
      <c r="AR1065" s="17">
        <v>5.2120944846038401E-2</v>
      </c>
      <c r="AS1065" s="17">
        <v>0.19073593259185101</v>
      </c>
      <c r="AT1065" s="17">
        <v>0.11295192459744099</v>
      </c>
      <c r="AU1065" s="17"/>
      <c r="AV1065" s="17">
        <v>0.129667676959765</v>
      </c>
      <c r="AW1065" s="17">
        <v>9.4468160965530498E-2</v>
      </c>
      <c r="AX1065" s="17">
        <v>7.3085506715518195E-2</v>
      </c>
      <c r="AY1065" s="17">
        <v>7.0821434276452697E-2</v>
      </c>
      <c r="AZ1065" s="17">
        <v>9.1617420924997695E-2</v>
      </c>
    </row>
    <row r="1066" spans="2:52">
      <c r="B1066" t="s">
        <v>61</v>
      </c>
      <c r="C1066" s="17">
        <v>9.7606382707470393E-2</v>
      </c>
      <c r="D1066" s="17">
        <v>7.5855451432596796E-2</v>
      </c>
      <c r="E1066" s="17">
        <v>0.118762398520957</v>
      </c>
      <c r="F1066" s="17"/>
      <c r="G1066" s="17">
        <v>6.8027414493624497E-2</v>
      </c>
      <c r="H1066" s="17">
        <v>0.10578108287336099</v>
      </c>
      <c r="I1066" s="17">
        <v>0.130666892584269</v>
      </c>
      <c r="J1066" s="17">
        <v>9.2671815207166094E-2</v>
      </c>
      <c r="K1066" s="17">
        <v>0.109540043538365</v>
      </c>
      <c r="L1066" s="17">
        <v>8.2612804759678096E-2</v>
      </c>
      <c r="M1066" s="17"/>
      <c r="N1066" s="17">
        <v>5.1683750420260598E-2</v>
      </c>
      <c r="O1066" s="17">
        <v>0.12380453941971201</v>
      </c>
      <c r="P1066" s="17">
        <v>7.1461211530014196E-2</v>
      </c>
      <c r="Q1066" s="17">
        <v>0.13429664468251301</v>
      </c>
      <c r="R1066" s="17"/>
      <c r="S1066" s="17">
        <v>9.9756450855059506E-2</v>
      </c>
      <c r="T1066" s="17">
        <v>6.1385040397041901E-2</v>
      </c>
      <c r="U1066" s="17">
        <v>8.1817042098747697E-2</v>
      </c>
      <c r="V1066" s="17">
        <v>7.17213862574822E-2</v>
      </c>
      <c r="W1066" s="17">
        <v>7.9451518116001402E-2</v>
      </c>
      <c r="X1066" s="17">
        <v>0.13721724203323599</v>
      </c>
      <c r="Y1066" s="17">
        <v>0.109579307957982</v>
      </c>
      <c r="Z1066" s="17">
        <v>0.164234554974999</v>
      </c>
      <c r="AA1066" s="17">
        <v>7.2816779285651403E-2</v>
      </c>
      <c r="AB1066" s="17">
        <v>0.111742266074361</v>
      </c>
      <c r="AC1066" s="17">
        <v>0.15437946696013499</v>
      </c>
      <c r="AD1066" s="17">
        <v>0.118927658963408</v>
      </c>
      <c r="AE1066" s="17"/>
      <c r="AF1066" s="17">
        <v>9.29138824320003E-2</v>
      </c>
      <c r="AG1066" s="17">
        <v>7.1527537265120802E-2</v>
      </c>
      <c r="AH1066" s="17">
        <v>0.16648303829979499</v>
      </c>
      <c r="AI1066" s="17"/>
      <c r="AJ1066" s="17">
        <v>5.3161097685170897E-2</v>
      </c>
      <c r="AK1066" s="17">
        <v>8.5539871175271495E-2</v>
      </c>
      <c r="AL1066" s="17">
        <v>1.8084161836020098E-2</v>
      </c>
      <c r="AM1066" s="17">
        <v>6.0565269854818103E-2</v>
      </c>
      <c r="AN1066" s="17">
        <v>0.195285999760619</v>
      </c>
      <c r="AO1066" s="17"/>
      <c r="AP1066" s="17">
        <v>4.9416951119124197E-2</v>
      </c>
      <c r="AQ1066" s="17">
        <v>9.0143769493134102E-2</v>
      </c>
      <c r="AR1066" s="17">
        <v>1.17495270952614E-2</v>
      </c>
      <c r="AS1066" s="17">
        <v>4.6693381600873801E-2</v>
      </c>
      <c r="AT1066" s="17">
        <v>0.224321064726345</v>
      </c>
      <c r="AU1066" s="17"/>
      <c r="AV1066" s="17">
        <v>0.12544236563029801</v>
      </c>
      <c r="AW1066" s="17">
        <v>9.4304907220237696E-2</v>
      </c>
      <c r="AX1066" s="17">
        <v>4.9339385955596601E-2</v>
      </c>
      <c r="AY1066" s="17">
        <v>9.9952292928102995E-2</v>
      </c>
      <c r="AZ1066" s="17">
        <v>0</v>
      </c>
    </row>
    <row r="1067" spans="2:52">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row>
    <row r="1068" spans="2:52">
      <c r="B1068" s="6" t="s">
        <v>318</v>
      </c>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row>
    <row r="1069" spans="2:52">
      <c r="B1069" s="24" t="s">
        <v>16</v>
      </c>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row>
    <row r="1070" spans="2:52">
      <c r="B1070" t="s">
        <v>314</v>
      </c>
      <c r="C1070" s="17">
        <v>0.19537546095102801</v>
      </c>
      <c r="D1070" s="17">
        <v>0.22541325205788501</v>
      </c>
      <c r="E1070" s="17">
        <v>0.166640377283125</v>
      </c>
      <c r="F1070" s="17"/>
      <c r="G1070" s="17">
        <v>0.25247878959050701</v>
      </c>
      <c r="H1070" s="17">
        <v>0.30792309659368799</v>
      </c>
      <c r="I1070" s="17">
        <v>0.25464594231712301</v>
      </c>
      <c r="J1070" s="17">
        <v>0.148487787306499</v>
      </c>
      <c r="K1070" s="17">
        <v>0.129343882962278</v>
      </c>
      <c r="L1070" s="17">
        <v>0.10278574988292</v>
      </c>
      <c r="M1070" s="17"/>
      <c r="N1070" s="17">
        <v>0.244456505806976</v>
      </c>
      <c r="O1070" s="17">
        <v>0.14853380612892</v>
      </c>
      <c r="P1070" s="17">
        <v>0.20873375082144399</v>
      </c>
      <c r="Q1070" s="17">
        <v>0.17385838430098299</v>
      </c>
      <c r="R1070" s="17"/>
      <c r="S1070" s="17">
        <v>0.27831528238854603</v>
      </c>
      <c r="T1070" s="17">
        <v>0.17701384286383301</v>
      </c>
      <c r="U1070" s="17">
        <v>0.196475098980674</v>
      </c>
      <c r="V1070" s="17">
        <v>0.12899712912075401</v>
      </c>
      <c r="W1070" s="17">
        <v>0.21916549375334499</v>
      </c>
      <c r="X1070" s="17">
        <v>0.22950518710458201</v>
      </c>
      <c r="Y1070" s="17">
        <v>0.124754542856893</v>
      </c>
      <c r="Z1070" s="17">
        <v>0.185742852222679</v>
      </c>
      <c r="AA1070" s="17">
        <v>0.240517215082067</v>
      </c>
      <c r="AB1070" s="17">
        <v>0.109015257903987</v>
      </c>
      <c r="AC1070" s="17">
        <v>0.171995527144961</v>
      </c>
      <c r="AD1070" s="17">
        <v>0.247167429636937</v>
      </c>
      <c r="AE1070" s="17"/>
      <c r="AF1070" s="17">
        <v>0.160109997761611</v>
      </c>
      <c r="AG1070" s="17">
        <v>0.214891376076454</v>
      </c>
      <c r="AH1070" s="17">
        <v>0.180373622986611</v>
      </c>
      <c r="AI1070" s="17"/>
      <c r="AJ1070" s="17">
        <v>0.20711878250197999</v>
      </c>
      <c r="AK1070" s="17">
        <v>0.22794077320699399</v>
      </c>
      <c r="AL1070" s="17">
        <v>0.17862252357090699</v>
      </c>
      <c r="AM1070" s="17">
        <v>0.12892679226510101</v>
      </c>
      <c r="AN1070" s="17">
        <v>0.15611260574028901</v>
      </c>
      <c r="AO1070" s="17"/>
      <c r="AP1070" s="17">
        <v>0.222987175201251</v>
      </c>
      <c r="AQ1070" s="17">
        <v>0.233253107032415</v>
      </c>
      <c r="AR1070" s="17">
        <v>0.18749422359954099</v>
      </c>
      <c r="AS1070" s="17">
        <v>0.154006077244526</v>
      </c>
      <c r="AT1070" s="17">
        <v>0.115228965087947</v>
      </c>
      <c r="AU1070" s="17"/>
      <c r="AV1070" s="17">
        <v>0.18586911571410999</v>
      </c>
      <c r="AW1070" s="17">
        <v>0.14592374211693701</v>
      </c>
      <c r="AX1070" s="17">
        <v>0.22973381329698001</v>
      </c>
      <c r="AY1070" s="17">
        <v>0.28254430582274798</v>
      </c>
      <c r="AZ1070" s="17">
        <v>0.51556086377378296</v>
      </c>
    </row>
    <row r="1071" spans="2:52">
      <c r="B1071" t="s">
        <v>315</v>
      </c>
      <c r="C1071" s="17">
        <v>0.398989771172921</v>
      </c>
      <c r="D1071" s="17">
        <v>0.392597864072876</v>
      </c>
      <c r="E1071" s="17">
        <v>0.40920999603393399</v>
      </c>
      <c r="F1071" s="17"/>
      <c r="G1071" s="17">
        <v>0.45977849900902901</v>
      </c>
      <c r="H1071" s="17">
        <v>0.41225173196633202</v>
      </c>
      <c r="I1071" s="17">
        <v>0.40860504215399401</v>
      </c>
      <c r="J1071" s="17">
        <v>0.39578261399478698</v>
      </c>
      <c r="K1071" s="17">
        <v>0.344419559363078</v>
      </c>
      <c r="L1071" s="17">
        <v>0.37943494906053699</v>
      </c>
      <c r="M1071" s="17"/>
      <c r="N1071" s="17">
        <v>0.387928034688651</v>
      </c>
      <c r="O1071" s="17">
        <v>0.42680728258057299</v>
      </c>
      <c r="P1071" s="17">
        <v>0.38221018966620501</v>
      </c>
      <c r="Q1071" s="17">
        <v>0.398546089047848</v>
      </c>
      <c r="R1071" s="17"/>
      <c r="S1071" s="17">
        <v>0.37201412678919499</v>
      </c>
      <c r="T1071" s="17">
        <v>0.38778612772156501</v>
      </c>
      <c r="U1071" s="17">
        <v>0.47830492304598698</v>
      </c>
      <c r="V1071" s="17">
        <v>0.41467397743999102</v>
      </c>
      <c r="W1071" s="17">
        <v>0.33603766078021202</v>
      </c>
      <c r="X1071" s="17">
        <v>0.3808721831936</v>
      </c>
      <c r="Y1071" s="17">
        <v>0.36056351620757299</v>
      </c>
      <c r="Z1071" s="17">
        <v>0.41222972086982801</v>
      </c>
      <c r="AA1071" s="17">
        <v>0.406744678256239</v>
      </c>
      <c r="AB1071" s="17">
        <v>0.47943180045103001</v>
      </c>
      <c r="AC1071" s="17">
        <v>0.43638188816892998</v>
      </c>
      <c r="AD1071" s="17">
        <v>0.33915693746313302</v>
      </c>
      <c r="AE1071" s="17"/>
      <c r="AF1071" s="17">
        <v>0.33616284692449699</v>
      </c>
      <c r="AG1071" s="17">
        <v>0.43668764682132899</v>
      </c>
      <c r="AH1071" s="17">
        <v>0.38409808720772298</v>
      </c>
      <c r="AI1071" s="17"/>
      <c r="AJ1071" s="17">
        <v>0.36613959071602498</v>
      </c>
      <c r="AK1071" s="17">
        <v>0.45159025177112699</v>
      </c>
      <c r="AL1071" s="17">
        <v>0.43459969367823398</v>
      </c>
      <c r="AM1071" s="17">
        <v>0.29624751864021898</v>
      </c>
      <c r="AN1071" s="17">
        <v>0.306785919154134</v>
      </c>
      <c r="AO1071" s="17"/>
      <c r="AP1071" s="17">
        <v>0.395172751763534</v>
      </c>
      <c r="AQ1071" s="17">
        <v>0.45541133179228599</v>
      </c>
      <c r="AR1071" s="17">
        <v>0.43631522535554002</v>
      </c>
      <c r="AS1071" s="17">
        <v>0.33116207301843498</v>
      </c>
      <c r="AT1071" s="17">
        <v>0.342000433273632</v>
      </c>
      <c r="AU1071" s="17"/>
      <c r="AV1071" s="17">
        <v>0.347756286819703</v>
      </c>
      <c r="AW1071" s="17">
        <v>0.43435897480407598</v>
      </c>
      <c r="AX1071" s="17">
        <v>0.43934357832228799</v>
      </c>
      <c r="AY1071" s="17">
        <v>0.43639278167725598</v>
      </c>
      <c r="AZ1071" s="17">
        <v>0.171018829762486</v>
      </c>
    </row>
    <row r="1072" spans="2:52">
      <c r="B1072" t="s">
        <v>316</v>
      </c>
      <c r="C1072" s="17">
        <v>0.242985289458717</v>
      </c>
      <c r="D1072" s="17">
        <v>0.212425688496201</v>
      </c>
      <c r="E1072" s="17">
        <v>0.26828751403544798</v>
      </c>
      <c r="F1072" s="17"/>
      <c r="G1072" s="17">
        <v>0.19225371681784401</v>
      </c>
      <c r="H1072" s="17">
        <v>0.16581774211207601</v>
      </c>
      <c r="I1072" s="17">
        <v>0.19699010663300301</v>
      </c>
      <c r="J1072" s="17">
        <v>0.23468159458486401</v>
      </c>
      <c r="K1072" s="17">
        <v>0.31383288884223898</v>
      </c>
      <c r="L1072" s="17">
        <v>0.33394278209385297</v>
      </c>
      <c r="M1072" s="17"/>
      <c r="N1072" s="17">
        <v>0.237796892186564</v>
      </c>
      <c r="O1072" s="17">
        <v>0.26004698009742</v>
      </c>
      <c r="P1072" s="17">
        <v>0.23555440823592599</v>
      </c>
      <c r="Q1072" s="17">
        <v>0.23813491907816001</v>
      </c>
      <c r="R1072" s="17"/>
      <c r="S1072" s="17">
        <v>0.16603299506795299</v>
      </c>
      <c r="T1072" s="17">
        <v>0.22721818538338501</v>
      </c>
      <c r="U1072" s="17">
        <v>0.23907689865300399</v>
      </c>
      <c r="V1072" s="17">
        <v>0.27649445565839398</v>
      </c>
      <c r="W1072" s="17">
        <v>0.26842055262898201</v>
      </c>
      <c r="X1072" s="17">
        <v>0.25701199351158899</v>
      </c>
      <c r="Y1072" s="17">
        <v>0.31182868270821201</v>
      </c>
      <c r="Z1072" s="17">
        <v>0.191663133971189</v>
      </c>
      <c r="AA1072" s="17">
        <v>0.22611566761226301</v>
      </c>
      <c r="AB1072" s="17">
        <v>0.27980663295449698</v>
      </c>
      <c r="AC1072" s="17">
        <v>0.24811905057283701</v>
      </c>
      <c r="AD1072" s="17">
        <v>0.281211434543917</v>
      </c>
      <c r="AE1072" s="17"/>
      <c r="AF1072" s="17">
        <v>0.30062985722661301</v>
      </c>
      <c r="AG1072" s="17">
        <v>0.235938714633465</v>
      </c>
      <c r="AH1072" s="17">
        <v>0.187795610351597</v>
      </c>
      <c r="AI1072" s="17"/>
      <c r="AJ1072" s="17">
        <v>0.28402991980280501</v>
      </c>
      <c r="AK1072" s="17">
        <v>0.20760751792697299</v>
      </c>
      <c r="AL1072" s="17">
        <v>0.20812396236583</v>
      </c>
      <c r="AM1072" s="17">
        <v>0.15743745355370301</v>
      </c>
      <c r="AN1072" s="17">
        <v>0.22316288477409599</v>
      </c>
      <c r="AO1072" s="17"/>
      <c r="AP1072" s="17">
        <v>0.245987475672343</v>
      </c>
      <c r="AQ1072" s="17">
        <v>0.206106727517573</v>
      </c>
      <c r="AR1072" s="17">
        <v>0.18671382032683501</v>
      </c>
      <c r="AS1072" s="17">
        <v>0.30363376542507697</v>
      </c>
      <c r="AT1072" s="17">
        <v>0.30169755998780901</v>
      </c>
      <c r="AU1072" s="17"/>
      <c r="AV1072" s="17">
        <v>0.245567290660719</v>
      </c>
      <c r="AW1072" s="17">
        <v>0.26528635983118598</v>
      </c>
      <c r="AX1072" s="17">
        <v>0.214379288552379</v>
      </c>
      <c r="AY1072" s="17">
        <v>0.21995414124271101</v>
      </c>
      <c r="AZ1072" s="17">
        <v>9.5327582486118403E-2</v>
      </c>
    </row>
    <row r="1073" spans="2:52">
      <c r="B1073" t="s">
        <v>317</v>
      </c>
      <c r="C1073" s="17">
        <v>9.0308840443302896E-2</v>
      </c>
      <c r="D1073" s="17">
        <v>9.4077035137159801E-2</v>
      </c>
      <c r="E1073" s="17">
        <v>8.7603025010724395E-2</v>
      </c>
      <c r="F1073" s="17"/>
      <c r="G1073" s="17">
        <v>7.4665147819965805E-2</v>
      </c>
      <c r="H1073" s="17">
        <v>3.0601113459703799E-2</v>
      </c>
      <c r="I1073" s="17">
        <v>6.4288062952908606E-2</v>
      </c>
      <c r="J1073" s="17">
        <v>0.12788638958993201</v>
      </c>
      <c r="K1073" s="17">
        <v>0.123017551175858</v>
      </c>
      <c r="L1073" s="17">
        <v>0.117281224500771</v>
      </c>
      <c r="M1073" s="17"/>
      <c r="N1073" s="17">
        <v>7.9621578846918797E-2</v>
      </c>
      <c r="O1073" s="17">
        <v>0.10080776009851999</v>
      </c>
      <c r="P1073" s="17">
        <v>0.108730748187491</v>
      </c>
      <c r="Q1073" s="17">
        <v>7.4225601481635498E-2</v>
      </c>
      <c r="R1073" s="17"/>
      <c r="S1073" s="17">
        <v>9.7884197358099806E-2</v>
      </c>
      <c r="T1073" s="17">
        <v>0.11140287552183201</v>
      </c>
      <c r="U1073" s="17">
        <v>1.24199195797685E-2</v>
      </c>
      <c r="V1073" s="17">
        <v>7.6778024636705605E-2</v>
      </c>
      <c r="W1073" s="17">
        <v>0.119918955004608</v>
      </c>
      <c r="X1073" s="17">
        <v>8.9368999803180596E-2</v>
      </c>
      <c r="Y1073" s="17">
        <v>8.1702365381084996E-2</v>
      </c>
      <c r="Z1073" s="17">
        <v>0.14253844926727999</v>
      </c>
      <c r="AA1073" s="17">
        <v>0.109358532387909</v>
      </c>
      <c r="AB1073" s="17">
        <v>6.5483748234180197E-2</v>
      </c>
      <c r="AC1073" s="17">
        <v>0.103910095286518</v>
      </c>
      <c r="AD1073" s="17">
        <v>6.3968864965913405E-2</v>
      </c>
      <c r="AE1073" s="17"/>
      <c r="AF1073" s="17">
        <v>0.118156560867899</v>
      </c>
      <c r="AG1073" s="17">
        <v>6.3072193844834201E-2</v>
      </c>
      <c r="AH1073" s="17">
        <v>0.117414819797014</v>
      </c>
      <c r="AI1073" s="17"/>
      <c r="AJ1073" s="17">
        <v>9.6654514393496302E-2</v>
      </c>
      <c r="AK1073" s="17">
        <v>5.6820698617108797E-2</v>
      </c>
      <c r="AL1073" s="17">
        <v>0.131949915961346</v>
      </c>
      <c r="AM1073" s="17">
        <v>6.6421971470721097E-2</v>
      </c>
      <c r="AN1073" s="17">
        <v>0.14403270532130499</v>
      </c>
      <c r="AO1073" s="17"/>
      <c r="AP1073" s="17">
        <v>8.2642426415294803E-2</v>
      </c>
      <c r="AQ1073" s="17">
        <v>5.8927391780113303E-2</v>
      </c>
      <c r="AR1073" s="17">
        <v>0.112556048716576</v>
      </c>
      <c r="AS1073" s="17">
        <v>0.13214969443307001</v>
      </c>
      <c r="AT1073" s="17">
        <v>9.7817942010115205E-2</v>
      </c>
      <c r="AU1073" s="17"/>
      <c r="AV1073" s="17">
        <v>9.96933423461491E-2</v>
      </c>
      <c r="AW1073" s="17">
        <v>0.10641687297302101</v>
      </c>
      <c r="AX1073" s="17">
        <v>7.0735019466959995E-2</v>
      </c>
      <c r="AY1073" s="17">
        <v>1.1866407982691099E-2</v>
      </c>
      <c r="AZ1073" s="17">
        <v>0.10297293787169801</v>
      </c>
    </row>
    <row r="1074" spans="2:52">
      <c r="B1074" t="s">
        <v>61</v>
      </c>
      <c r="C1074" s="17">
        <v>7.2340637974030994E-2</v>
      </c>
      <c r="D1074" s="17">
        <v>7.5486160235878494E-2</v>
      </c>
      <c r="E1074" s="17">
        <v>6.8259087636768301E-2</v>
      </c>
      <c r="F1074" s="17"/>
      <c r="G1074" s="17">
        <v>2.08238467626547E-2</v>
      </c>
      <c r="H1074" s="17">
        <v>8.3406315868199798E-2</v>
      </c>
      <c r="I1074" s="17">
        <v>7.5470845942970793E-2</v>
      </c>
      <c r="J1074" s="17">
        <v>9.3161614523917705E-2</v>
      </c>
      <c r="K1074" s="17">
        <v>8.9386117656546998E-2</v>
      </c>
      <c r="L1074" s="17">
        <v>6.6555294461919906E-2</v>
      </c>
      <c r="M1074" s="17"/>
      <c r="N1074" s="17">
        <v>5.0196988470889201E-2</v>
      </c>
      <c r="O1074" s="17">
        <v>6.3804171094566597E-2</v>
      </c>
      <c r="P1074" s="17">
        <v>6.4770903088933907E-2</v>
      </c>
      <c r="Q1074" s="17">
        <v>0.11523500609137401</v>
      </c>
      <c r="R1074" s="17"/>
      <c r="S1074" s="17">
        <v>8.5753398396205494E-2</v>
      </c>
      <c r="T1074" s="17">
        <v>9.6578968509385202E-2</v>
      </c>
      <c r="U1074" s="17">
        <v>7.3723159740565994E-2</v>
      </c>
      <c r="V1074" s="17">
        <v>0.10305641314415601</v>
      </c>
      <c r="W1074" s="17">
        <v>5.6457337832854199E-2</v>
      </c>
      <c r="X1074" s="17">
        <v>4.3241636387048303E-2</v>
      </c>
      <c r="Y1074" s="17">
        <v>0.12115089284623599</v>
      </c>
      <c r="Z1074" s="17">
        <v>6.7825843669023902E-2</v>
      </c>
      <c r="AA1074" s="17">
        <v>1.7263906661521399E-2</v>
      </c>
      <c r="AB1074" s="17">
        <v>6.6262560456306005E-2</v>
      </c>
      <c r="AC1074" s="17">
        <v>3.9593438826754798E-2</v>
      </c>
      <c r="AD1074" s="17">
        <v>6.8495333390100194E-2</v>
      </c>
      <c r="AE1074" s="17"/>
      <c r="AF1074" s="17">
        <v>8.4940737219380405E-2</v>
      </c>
      <c r="AG1074" s="17">
        <v>4.9410068623917898E-2</v>
      </c>
      <c r="AH1074" s="17">
        <v>0.130317859657055</v>
      </c>
      <c r="AI1074" s="17"/>
      <c r="AJ1074" s="17">
        <v>4.60571925856939E-2</v>
      </c>
      <c r="AK1074" s="17">
        <v>5.60407584777977E-2</v>
      </c>
      <c r="AL1074" s="17">
        <v>4.6703904423682802E-2</v>
      </c>
      <c r="AM1074" s="17">
        <v>0.350966264070256</v>
      </c>
      <c r="AN1074" s="17">
        <v>0.16990588501017601</v>
      </c>
      <c r="AO1074" s="17"/>
      <c r="AP1074" s="17">
        <v>5.32101709475774E-2</v>
      </c>
      <c r="AQ1074" s="17">
        <v>4.6301441877612301E-2</v>
      </c>
      <c r="AR1074" s="17">
        <v>7.6920682001508603E-2</v>
      </c>
      <c r="AS1074" s="17">
        <v>7.9048389878892303E-2</v>
      </c>
      <c r="AT1074" s="17">
        <v>0.14325509964049599</v>
      </c>
      <c r="AU1074" s="17"/>
      <c r="AV1074" s="17">
        <v>0.121113964459319</v>
      </c>
      <c r="AW1074" s="17">
        <v>4.8014050274779202E-2</v>
      </c>
      <c r="AX1074" s="17">
        <v>4.5808300361392697E-2</v>
      </c>
      <c r="AY1074" s="17">
        <v>4.9242363274594199E-2</v>
      </c>
      <c r="AZ1074" s="17">
        <v>0.115119786105914</v>
      </c>
    </row>
    <row r="1075" spans="2:52">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row>
    <row r="1076" spans="2:52">
      <c r="B1076" s="6" t="s">
        <v>319</v>
      </c>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row>
    <row r="1077" spans="2:52">
      <c r="B1077" s="24" t="s">
        <v>16</v>
      </c>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row>
    <row r="1078" spans="2:52">
      <c r="B1078" t="s">
        <v>314</v>
      </c>
      <c r="C1078" s="17">
        <v>8.9956238776073699E-2</v>
      </c>
      <c r="D1078" s="17">
        <v>0.109141854933785</v>
      </c>
      <c r="E1078" s="17">
        <v>7.2102662154218899E-2</v>
      </c>
      <c r="F1078" s="17"/>
      <c r="G1078" s="17">
        <v>0.10709008028255999</v>
      </c>
      <c r="H1078" s="17">
        <v>0.14592785707995801</v>
      </c>
      <c r="I1078" s="17">
        <v>0.14686761585140001</v>
      </c>
      <c r="J1078" s="17">
        <v>8.4467570530059502E-2</v>
      </c>
      <c r="K1078" s="17">
        <v>4.32577914118846E-2</v>
      </c>
      <c r="L1078" s="17">
        <v>2.5978663774866E-2</v>
      </c>
      <c r="M1078" s="17"/>
      <c r="N1078" s="17">
        <v>0.10721687961243601</v>
      </c>
      <c r="O1078" s="17">
        <v>5.6017336709658999E-2</v>
      </c>
      <c r="P1078" s="17">
        <v>0.10482898062199</v>
      </c>
      <c r="Q1078" s="17">
        <v>9.1875297323067998E-2</v>
      </c>
      <c r="R1078" s="17"/>
      <c r="S1078" s="17">
        <v>0.154482130519568</v>
      </c>
      <c r="T1078" s="17">
        <v>4.7289602339218299E-2</v>
      </c>
      <c r="U1078" s="17">
        <v>4.4778131019521203E-2</v>
      </c>
      <c r="V1078" s="17">
        <v>3.4616623740642401E-2</v>
      </c>
      <c r="W1078" s="17">
        <v>7.5991516799467002E-2</v>
      </c>
      <c r="X1078" s="17">
        <v>0.11103977841618901</v>
      </c>
      <c r="Y1078" s="17">
        <v>7.8658166566942703E-2</v>
      </c>
      <c r="Z1078" s="17">
        <v>6.6866453781330201E-2</v>
      </c>
      <c r="AA1078" s="17">
        <v>8.6050995300370997E-2</v>
      </c>
      <c r="AB1078" s="17">
        <v>0.13494298565413099</v>
      </c>
      <c r="AC1078" s="17">
        <v>0.171969174165685</v>
      </c>
      <c r="AD1078" s="17">
        <v>8.1439304920603903E-2</v>
      </c>
      <c r="AE1078" s="17"/>
      <c r="AF1078" s="17">
        <v>5.6549717137166999E-2</v>
      </c>
      <c r="AG1078" s="17">
        <v>0.12888978272873799</v>
      </c>
      <c r="AH1078" s="17">
        <v>7.1261694709668297E-2</v>
      </c>
      <c r="AI1078" s="17"/>
      <c r="AJ1078" s="17">
        <v>9.4801920835659498E-2</v>
      </c>
      <c r="AK1078" s="17">
        <v>0.103588376671803</v>
      </c>
      <c r="AL1078" s="17">
        <v>0.133816484012522</v>
      </c>
      <c r="AM1078" s="17">
        <v>0.20969495390908199</v>
      </c>
      <c r="AN1078" s="17">
        <v>6.3613271201626395E-2</v>
      </c>
      <c r="AO1078" s="17"/>
      <c r="AP1078" s="17">
        <v>0.100469979387918</v>
      </c>
      <c r="AQ1078" s="17">
        <v>0.110840798719182</v>
      </c>
      <c r="AR1078" s="17">
        <v>0.15341341692183799</v>
      </c>
      <c r="AS1078" s="17">
        <v>6.0590843918976997E-2</v>
      </c>
      <c r="AT1078" s="17">
        <v>3.2133708244225602E-2</v>
      </c>
      <c r="AU1078" s="17"/>
      <c r="AV1078" s="17">
        <v>9.3361061734093406E-2</v>
      </c>
      <c r="AW1078" s="17">
        <v>5.6987124077758501E-2</v>
      </c>
      <c r="AX1078" s="17">
        <v>8.3178994831543202E-2</v>
      </c>
      <c r="AY1078" s="17">
        <v>0.204453291947643</v>
      </c>
      <c r="AZ1078" s="17">
        <v>0.213814081976821</v>
      </c>
    </row>
    <row r="1079" spans="2:52">
      <c r="B1079" t="s">
        <v>315</v>
      </c>
      <c r="C1079" s="17">
        <v>0.18481321069498899</v>
      </c>
      <c r="D1079" s="17">
        <v>0.211346002468245</v>
      </c>
      <c r="E1079" s="17">
        <v>0.16064052086799199</v>
      </c>
      <c r="F1079" s="17"/>
      <c r="G1079" s="17">
        <v>0.25438418957313302</v>
      </c>
      <c r="H1079" s="17">
        <v>0.19799948866650799</v>
      </c>
      <c r="I1079" s="17">
        <v>0.206392195772025</v>
      </c>
      <c r="J1079" s="17">
        <v>0.194895288714623</v>
      </c>
      <c r="K1079" s="17">
        <v>0.165433991867142</v>
      </c>
      <c r="L1079" s="17">
        <v>0.118404958986287</v>
      </c>
      <c r="M1079" s="17"/>
      <c r="N1079" s="17">
        <v>0.185377689025855</v>
      </c>
      <c r="O1079" s="17">
        <v>0.15650296743883399</v>
      </c>
      <c r="P1079" s="17">
        <v>0.23210175617508799</v>
      </c>
      <c r="Q1079" s="17">
        <v>0.17241568573007601</v>
      </c>
      <c r="R1079" s="17"/>
      <c r="S1079" s="17">
        <v>0.25432325200837003</v>
      </c>
      <c r="T1079" s="17">
        <v>0.19294910888067701</v>
      </c>
      <c r="U1079" s="17">
        <v>0.16363513877024</v>
      </c>
      <c r="V1079" s="17">
        <v>0.19996126111844001</v>
      </c>
      <c r="W1079" s="17">
        <v>0.159928845339526</v>
      </c>
      <c r="X1079" s="17">
        <v>0.228661751149658</v>
      </c>
      <c r="Y1079" s="17">
        <v>0.169314380939565</v>
      </c>
      <c r="Z1079" s="17">
        <v>0.11917146514249501</v>
      </c>
      <c r="AA1079" s="17">
        <v>0.18110831646042999</v>
      </c>
      <c r="AB1079" s="17">
        <v>6.5778090255584606E-2</v>
      </c>
      <c r="AC1079" s="17">
        <v>0.23827796428786799</v>
      </c>
      <c r="AD1079" s="17">
        <v>0.17061747985860101</v>
      </c>
      <c r="AE1079" s="17"/>
      <c r="AF1079" s="17">
        <v>0.212826509940505</v>
      </c>
      <c r="AG1079" s="17">
        <v>0.180871049263502</v>
      </c>
      <c r="AH1079" s="17">
        <v>0.122647398523015</v>
      </c>
      <c r="AI1079" s="17"/>
      <c r="AJ1079" s="17">
        <v>0.18472547386275001</v>
      </c>
      <c r="AK1079" s="17">
        <v>0.242636410586206</v>
      </c>
      <c r="AL1079" s="17">
        <v>0.190476062580895</v>
      </c>
      <c r="AM1079" s="17">
        <v>0</v>
      </c>
      <c r="AN1079" s="17">
        <v>0.13759513222681599</v>
      </c>
      <c r="AO1079" s="17"/>
      <c r="AP1079" s="17">
        <v>0.20055515974296101</v>
      </c>
      <c r="AQ1079" s="17">
        <v>0.220500933870134</v>
      </c>
      <c r="AR1079" s="17">
        <v>0.26782194647908097</v>
      </c>
      <c r="AS1079" s="17">
        <v>0.175581412646209</v>
      </c>
      <c r="AT1079" s="17">
        <v>6.2889581123397098E-2</v>
      </c>
      <c r="AU1079" s="17"/>
      <c r="AV1079" s="17">
        <v>0.166493611749915</v>
      </c>
      <c r="AW1079" s="17">
        <v>0.19342554297088899</v>
      </c>
      <c r="AX1079" s="17">
        <v>0.19251214102119399</v>
      </c>
      <c r="AY1079" s="17">
        <v>0.22785186241114699</v>
      </c>
      <c r="AZ1079" s="17">
        <v>0.27629268343769697</v>
      </c>
    </row>
    <row r="1080" spans="2:52">
      <c r="B1080" t="s">
        <v>316</v>
      </c>
      <c r="C1080" s="17">
        <v>0.31014956412885403</v>
      </c>
      <c r="D1080" s="17">
        <v>0.298680642270441</v>
      </c>
      <c r="E1080" s="17">
        <v>0.31924949586483198</v>
      </c>
      <c r="F1080" s="17"/>
      <c r="G1080" s="17">
        <v>0.35487760039729299</v>
      </c>
      <c r="H1080" s="17">
        <v>0.29577248887772001</v>
      </c>
      <c r="I1080" s="17">
        <v>0.320734777186233</v>
      </c>
      <c r="J1080" s="17">
        <v>0.27571712285783301</v>
      </c>
      <c r="K1080" s="17">
        <v>0.31315803864026898</v>
      </c>
      <c r="L1080" s="17">
        <v>0.31166662250983701</v>
      </c>
      <c r="M1080" s="17"/>
      <c r="N1080" s="17">
        <v>0.31233117000779698</v>
      </c>
      <c r="O1080" s="17">
        <v>0.34094280023276202</v>
      </c>
      <c r="P1080" s="17">
        <v>0.32643147905012798</v>
      </c>
      <c r="Q1080" s="17">
        <v>0.27139028837773399</v>
      </c>
      <c r="R1080" s="17"/>
      <c r="S1080" s="17">
        <v>0.22242779946805</v>
      </c>
      <c r="T1080" s="17">
        <v>0.24303804922480199</v>
      </c>
      <c r="U1080" s="17">
        <v>0.32232213565093898</v>
      </c>
      <c r="V1080" s="17">
        <v>0.29966828990946998</v>
      </c>
      <c r="W1080" s="17">
        <v>0.36959826556699499</v>
      </c>
      <c r="X1080" s="17">
        <v>0.310526148424068</v>
      </c>
      <c r="Y1080" s="17">
        <v>0.34381618038508399</v>
      </c>
      <c r="Z1080" s="17">
        <v>0.44504402616754402</v>
      </c>
      <c r="AA1080" s="17">
        <v>0.30073062613568502</v>
      </c>
      <c r="AB1080" s="17">
        <v>0.36060090314340698</v>
      </c>
      <c r="AC1080" s="17">
        <v>0.33805280729731502</v>
      </c>
      <c r="AD1080" s="17">
        <v>0.37745659629546102</v>
      </c>
      <c r="AE1080" s="17"/>
      <c r="AF1080" s="17">
        <v>0.29958306815621299</v>
      </c>
      <c r="AG1080" s="17">
        <v>0.30624091790413299</v>
      </c>
      <c r="AH1080" s="17">
        <v>0.33562246039545501</v>
      </c>
      <c r="AI1080" s="17"/>
      <c r="AJ1080" s="17">
        <v>0.33254371267221999</v>
      </c>
      <c r="AK1080" s="17">
        <v>0.29751325644646998</v>
      </c>
      <c r="AL1080" s="17">
        <v>0.25003646121196799</v>
      </c>
      <c r="AM1080" s="17">
        <v>0</v>
      </c>
      <c r="AN1080" s="17">
        <v>0.26496018813849098</v>
      </c>
      <c r="AO1080" s="17"/>
      <c r="AP1080" s="17">
        <v>0.31163696891925702</v>
      </c>
      <c r="AQ1080" s="17">
        <v>0.30850774474930698</v>
      </c>
      <c r="AR1080" s="17">
        <v>0.237028272698907</v>
      </c>
      <c r="AS1080" s="17">
        <v>0.37918196203522597</v>
      </c>
      <c r="AT1080" s="17">
        <v>0.27781227878291598</v>
      </c>
      <c r="AU1080" s="17"/>
      <c r="AV1080" s="17">
        <v>0.29476387250681801</v>
      </c>
      <c r="AW1080" s="17">
        <v>0.33449314125010798</v>
      </c>
      <c r="AX1080" s="17">
        <v>0.32158372898139997</v>
      </c>
      <c r="AY1080" s="17">
        <v>0.27544302843846902</v>
      </c>
      <c r="AZ1080" s="17">
        <v>0.11687907075602801</v>
      </c>
    </row>
    <row r="1081" spans="2:52">
      <c r="B1081" t="s">
        <v>317</v>
      </c>
      <c r="C1081" s="17">
        <v>0.29000292552072698</v>
      </c>
      <c r="D1081" s="17">
        <v>0.27198906625681202</v>
      </c>
      <c r="E1081" s="17">
        <v>0.30997686487352999</v>
      </c>
      <c r="F1081" s="17"/>
      <c r="G1081" s="17">
        <v>0.211780640537162</v>
      </c>
      <c r="H1081" s="17">
        <v>0.20918653834956699</v>
      </c>
      <c r="I1081" s="17">
        <v>0.229848785796225</v>
      </c>
      <c r="J1081" s="17">
        <v>0.31419365348850098</v>
      </c>
      <c r="K1081" s="17">
        <v>0.33278385878019801</v>
      </c>
      <c r="L1081" s="17">
        <v>0.40177211382348199</v>
      </c>
      <c r="M1081" s="17"/>
      <c r="N1081" s="17">
        <v>0.30473490763175298</v>
      </c>
      <c r="O1081" s="17">
        <v>0.322782001147703</v>
      </c>
      <c r="P1081" s="17">
        <v>0.22229451196571101</v>
      </c>
      <c r="Q1081" s="17">
        <v>0.29723168915269299</v>
      </c>
      <c r="R1081" s="17"/>
      <c r="S1081" s="17">
        <v>0.24811412969257499</v>
      </c>
      <c r="T1081" s="17">
        <v>0.33010438831194899</v>
      </c>
      <c r="U1081" s="17">
        <v>0.350841901369149</v>
      </c>
      <c r="V1081" s="17">
        <v>0.355607436782857</v>
      </c>
      <c r="W1081" s="17">
        <v>0.31022332437193301</v>
      </c>
      <c r="X1081" s="17">
        <v>0.225574797211399</v>
      </c>
      <c r="Y1081" s="17">
        <v>0.26656353751241602</v>
      </c>
      <c r="Z1081" s="17">
        <v>0.21776947561464099</v>
      </c>
      <c r="AA1081" s="17">
        <v>0.31887072877411898</v>
      </c>
      <c r="AB1081" s="17">
        <v>0.32800556706060202</v>
      </c>
      <c r="AC1081" s="17">
        <v>0.158777236186608</v>
      </c>
      <c r="AD1081" s="17">
        <v>0.254742113419337</v>
      </c>
      <c r="AE1081" s="17"/>
      <c r="AF1081" s="17">
        <v>0.30966704502954601</v>
      </c>
      <c r="AG1081" s="17">
        <v>0.28719956608354302</v>
      </c>
      <c r="AH1081" s="17">
        <v>0.26751139438465898</v>
      </c>
      <c r="AI1081" s="17"/>
      <c r="AJ1081" s="17">
        <v>0.304710258896432</v>
      </c>
      <c r="AK1081" s="17">
        <v>0.25117415724511399</v>
      </c>
      <c r="AL1081" s="17">
        <v>0.31224202340108398</v>
      </c>
      <c r="AM1081" s="17">
        <v>0.11733551643712201</v>
      </c>
      <c r="AN1081" s="17">
        <v>0.28762690765195498</v>
      </c>
      <c r="AO1081" s="17"/>
      <c r="AP1081" s="17">
        <v>0.292168371982723</v>
      </c>
      <c r="AQ1081" s="17">
        <v>0.25314908036521799</v>
      </c>
      <c r="AR1081" s="17">
        <v>0.29052869615927701</v>
      </c>
      <c r="AS1081" s="17">
        <v>0.26244734040281598</v>
      </c>
      <c r="AT1081" s="17">
        <v>0.352698327114424</v>
      </c>
      <c r="AU1081" s="17"/>
      <c r="AV1081" s="17">
        <v>0.27630554818578801</v>
      </c>
      <c r="AW1081" s="17">
        <v>0.31922962439119501</v>
      </c>
      <c r="AX1081" s="17">
        <v>0.31503550624971899</v>
      </c>
      <c r="AY1081" s="17">
        <v>0.200836413097638</v>
      </c>
      <c r="AZ1081" s="17">
        <v>0.21740556633654101</v>
      </c>
    </row>
    <row r="1082" spans="2:52">
      <c r="B1082" t="s">
        <v>61</v>
      </c>
      <c r="C1082" s="17">
        <v>0.125078060879356</v>
      </c>
      <c r="D1082" s="17">
        <v>0.108842434070717</v>
      </c>
      <c r="E1082" s="17">
        <v>0.138030456239427</v>
      </c>
      <c r="F1082" s="17"/>
      <c r="G1082" s="17">
        <v>7.1867489209852295E-2</v>
      </c>
      <c r="H1082" s="17">
        <v>0.151113627026248</v>
      </c>
      <c r="I1082" s="17">
        <v>9.6156625394117401E-2</v>
      </c>
      <c r="J1082" s="17">
        <v>0.130726364408984</v>
      </c>
      <c r="K1082" s="17">
        <v>0.145366319300506</v>
      </c>
      <c r="L1082" s="17">
        <v>0.14217764090552801</v>
      </c>
      <c r="M1082" s="17"/>
      <c r="N1082" s="17">
        <v>9.0339353722159704E-2</v>
      </c>
      <c r="O1082" s="17">
        <v>0.123754894471042</v>
      </c>
      <c r="P1082" s="17">
        <v>0.114343272187083</v>
      </c>
      <c r="Q1082" s="17">
        <v>0.167087039416429</v>
      </c>
      <c r="R1082" s="17"/>
      <c r="S1082" s="17">
        <v>0.120652688311437</v>
      </c>
      <c r="T1082" s="17">
        <v>0.18661885124335301</v>
      </c>
      <c r="U1082" s="17">
        <v>0.118422693190151</v>
      </c>
      <c r="V1082" s="17">
        <v>0.11014638844859</v>
      </c>
      <c r="W1082" s="17">
        <v>8.4258047922079804E-2</v>
      </c>
      <c r="X1082" s="17">
        <v>0.124197524798686</v>
      </c>
      <c r="Y1082" s="17">
        <v>0.141647734595992</v>
      </c>
      <c r="Z1082" s="17">
        <v>0.15114857929399</v>
      </c>
      <c r="AA1082" s="17">
        <v>0.11323933332939499</v>
      </c>
      <c r="AB1082" s="17">
        <v>0.110672453886274</v>
      </c>
      <c r="AC1082" s="17">
        <v>9.2922818062524101E-2</v>
      </c>
      <c r="AD1082" s="17">
        <v>0.11574450550599701</v>
      </c>
      <c r="AE1082" s="17"/>
      <c r="AF1082" s="17">
        <v>0.121373659736569</v>
      </c>
      <c r="AG1082" s="17">
        <v>9.6798684020084805E-2</v>
      </c>
      <c r="AH1082" s="17">
        <v>0.20295705198720301</v>
      </c>
      <c r="AI1082" s="17"/>
      <c r="AJ1082" s="17">
        <v>8.3218633732937405E-2</v>
      </c>
      <c r="AK1082" s="17">
        <v>0.10508779905040699</v>
      </c>
      <c r="AL1082" s="17">
        <v>0.113428968793531</v>
      </c>
      <c r="AM1082" s="17">
        <v>0.67296952965379597</v>
      </c>
      <c r="AN1082" s="17">
        <v>0.246204500781111</v>
      </c>
      <c r="AO1082" s="17"/>
      <c r="AP1082" s="17">
        <v>9.5169519967141403E-2</v>
      </c>
      <c r="AQ1082" s="17">
        <v>0.107001442296159</v>
      </c>
      <c r="AR1082" s="17">
        <v>5.1207667740896003E-2</v>
      </c>
      <c r="AS1082" s="17">
        <v>0.122198440996771</v>
      </c>
      <c r="AT1082" s="17">
        <v>0.27446610473503702</v>
      </c>
      <c r="AU1082" s="17"/>
      <c r="AV1082" s="17">
        <v>0.169075905823385</v>
      </c>
      <c r="AW1082" s="17">
        <v>9.5864567310049401E-2</v>
      </c>
      <c r="AX1082" s="17">
        <v>8.7689628916144305E-2</v>
      </c>
      <c r="AY1082" s="17">
        <v>9.1415404105102696E-2</v>
      </c>
      <c r="AZ1082" s="17">
        <v>0.17560859749291299</v>
      </c>
    </row>
    <row r="1083" spans="2:52">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row>
    <row r="1084" spans="2:52">
      <c r="B1084" s="6" t="s">
        <v>320</v>
      </c>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row>
    <row r="1085" spans="2:52">
      <c r="B1085" s="24" t="s">
        <v>16</v>
      </c>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row>
    <row r="1086" spans="2:52">
      <c r="B1086" t="s">
        <v>314</v>
      </c>
      <c r="C1086" s="17">
        <v>0.107847084467965</v>
      </c>
      <c r="D1086" s="17">
        <v>0.11926999407880499</v>
      </c>
      <c r="E1086" s="17">
        <v>9.7389683033393099E-2</v>
      </c>
      <c r="F1086" s="17"/>
      <c r="G1086" s="17">
        <v>0.19363567410757901</v>
      </c>
      <c r="H1086" s="17">
        <v>0.13246459944950301</v>
      </c>
      <c r="I1086" s="17">
        <v>0.11590723807167901</v>
      </c>
      <c r="J1086" s="17">
        <v>0.11482452867247001</v>
      </c>
      <c r="K1086" s="17">
        <v>7.7449111573476406E-2</v>
      </c>
      <c r="L1086" s="17">
        <v>3.7719986068402399E-2</v>
      </c>
      <c r="M1086" s="17"/>
      <c r="N1086" s="17">
        <v>0.110930095803512</v>
      </c>
      <c r="O1086" s="17">
        <v>9.3323939094627106E-2</v>
      </c>
      <c r="P1086" s="17">
        <v>0.115308484739037</v>
      </c>
      <c r="Q1086" s="17">
        <v>0.114236079204015</v>
      </c>
      <c r="R1086" s="17"/>
      <c r="S1086" s="17">
        <v>0.120901017963296</v>
      </c>
      <c r="T1086" s="17">
        <v>6.9642434156632405E-2</v>
      </c>
      <c r="U1086" s="17">
        <v>8.1017053687548801E-2</v>
      </c>
      <c r="V1086" s="17">
        <v>9.0199388410694095E-2</v>
      </c>
      <c r="W1086" s="17">
        <v>0.101052699236046</v>
      </c>
      <c r="X1086" s="17">
        <v>0.12460883573770901</v>
      </c>
      <c r="Y1086" s="17">
        <v>7.6580724235712702E-2</v>
      </c>
      <c r="Z1086" s="17">
        <v>8.6510462377770797E-2</v>
      </c>
      <c r="AA1086" s="17">
        <v>0.10363563308231</v>
      </c>
      <c r="AB1086" s="17">
        <v>0.146980890211344</v>
      </c>
      <c r="AC1086" s="17">
        <v>0.14126194510453599</v>
      </c>
      <c r="AD1086" s="17">
        <v>0.26562206263031202</v>
      </c>
      <c r="AE1086" s="17"/>
      <c r="AF1086" s="17">
        <v>8.4360412037249199E-2</v>
      </c>
      <c r="AG1086" s="17">
        <v>0.107322684564962</v>
      </c>
      <c r="AH1086" s="17">
        <v>0.12538559380929001</v>
      </c>
      <c r="AI1086" s="17"/>
      <c r="AJ1086" s="17">
        <v>9.1241504139648197E-2</v>
      </c>
      <c r="AK1086" s="17">
        <v>0.14591257623114801</v>
      </c>
      <c r="AL1086" s="17">
        <v>0.114118242247046</v>
      </c>
      <c r="AM1086" s="17">
        <v>5.7815809054368499E-2</v>
      </c>
      <c r="AN1086" s="17">
        <v>8.3589179058245103E-2</v>
      </c>
      <c r="AO1086" s="17"/>
      <c r="AP1086" s="17">
        <v>9.7242393513240905E-2</v>
      </c>
      <c r="AQ1086" s="17">
        <v>0.13538461770715299</v>
      </c>
      <c r="AR1086" s="17">
        <v>0.14853673082732999</v>
      </c>
      <c r="AS1086" s="17">
        <v>0.115596128708636</v>
      </c>
      <c r="AT1086" s="17">
        <v>4.0354995896074802E-2</v>
      </c>
      <c r="AU1086" s="17"/>
      <c r="AV1086" s="17">
        <v>0.114316211543768</v>
      </c>
      <c r="AW1086" s="17">
        <v>0.103013248528561</v>
      </c>
      <c r="AX1086" s="17">
        <v>0.110528803061043</v>
      </c>
      <c r="AY1086" s="17">
        <v>0.127709967528611</v>
      </c>
      <c r="AZ1086" s="17">
        <v>0.13014763333301599</v>
      </c>
    </row>
    <row r="1087" spans="2:52">
      <c r="B1087" t="s">
        <v>315</v>
      </c>
      <c r="C1087" s="17">
        <v>0.27440142208511098</v>
      </c>
      <c r="D1087" s="17">
        <v>0.28743240544350901</v>
      </c>
      <c r="E1087" s="17">
        <v>0.25957296200150698</v>
      </c>
      <c r="F1087" s="17"/>
      <c r="G1087" s="17">
        <v>0.31354305810779698</v>
      </c>
      <c r="H1087" s="17">
        <v>0.34636694786463201</v>
      </c>
      <c r="I1087" s="17">
        <v>0.34067590718144403</v>
      </c>
      <c r="J1087" s="17">
        <v>0.22825479224841799</v>
      </c>
      <c r="K1087" s="17">
        <v>0.214936145457372</v>
      </c>
      <c r="L1087" s="17">
        <v>0.21288994551356</v>
      </c>
      <c r="M1087" s="17"/>
      <c r="N1087" s="17">
        <v>0.31612807449986602</v>
      </c>
      <c r="O1087" s="17">
        <v>0.26698379671021799</v>
      </c>
      <c r="P1087" s="17">
        <v>0.28480565071312502</v>
      </c>
      <c r="Q1087" s="17">
        <v>0.225631943611107</v>
      </c>
      <c r="R1087" s="17"/>
      <c r="S1087" s="17">
        <v>0.31965223449051</v>
      </c>
      <c r="T1087" s="17">
        <v>0.22707737794039501</v>
      </c>
      <c r="U1087" s="17">
        <v>0.25691959876070602</v>
      </c>
      <c r="V1087" s="17">
        <v>0.26493120958697702</v>
      </c>
      <c r="W1087" s="17">
        <v>0.273241283389281</v>
      </c>
      <c r="X1087" s="17">
        <v>0.31657827240451297</v>
      </c>
      <c r="Y1087" s="17">
        <v>0.31256586439929002</v>
      </c>
      <c r="Z1087" s="17">
        <v>0.27301746394070697</v>
      </c>
      <c r="AA1087" s="17">
        <v>0.24742411424034599</v>
      </c>
      <c r="AB1087" s="17">
        <v>0.259671127602635</v>
      </c>
      <c r="AC1087" s="17">
        <v>0.22041760916702999</v>
      </c>
      <c r="AD1087" s="17">
        <v>0.37517278374509599</v>
      </c>
      <c r="AE1087" s="17"/>
      <c r="AF1087" s="17">
        <v>0.267087833892661</v>
      </c>
      <c r="AG1087" s="17">
        <v>0.27929218126856198</v>
      </c>
      <c r="AH1087" s="17">
        <v>0.25608081445148301</v>
      </c>
      <c r="AI1087" s="17"/>
      <c r="AJ1087" s="17">
        <v>0.238042445202373</v>
      </c>
      <c r="AK1087" s="17">
        <v>0.32814444723903802</v>
      </c>
      <c r="AL1087" s="17">
        <v>0.24768070050515301</v>
      </c>
      <c r="AM1087" s="17">
        <v>0.215985737601772</v>
      </c>
      <c r="AN1087" s="17">
        <v>0.27223217009010803</v>
      </c>
      <c r="AO1087" s="17"/>
      <c r="AP1087" s="17">
        <v>0.25653052272489302</v>
      </c>
      <c r="AQ1087" s="17">
        <v>0.315090559143821</v>
      </c>
      <c r="AR1087" s="17">
        <v>0.36194873237877501</v>
      </c>
      <c r="AS1087" s="17">
        <v>0.23295092391297201</v>
      </c>
      <c r="AT1087" s="17">
        <v>0.181389739598636</v>
      </c>
      <c r="AU1087" s="17"/>
      <c r="AV1087" s="17">
        <v>0.227861155526419</v>
      </c>
      <c r="AW1087" s="17">
        <v>0.245991863573542</v>
      </c>
      <c r="AX1087" s="17">
        <v>0.31104120744672697</v>
      </c>
      <c r="AY1087" s="17">
        <v>0.40722035210642998</v>
      </c>
      <c r="AZ1087" s="17">
        <v>0.33146169516509</v>
      </c>
    </row>
    <row r="1088" spans="2:52">
      <c r="B1088" t="s">
        <v>316</v>
      </c>
      <c r="C1088" s="17">
        <v>0.285050714783946</v>
      </c>
      <c r="D1088" s="17">
        <v>0.28489846070894098</v>
      </c>
      <c r="E1088" s="17">
        <v>0.28616874083420701</v>
      </c>
      <c r="F1088" s="17"/>
      <c r="G1088" s="17">
        <v>0.27975993298082102</v>
      </c>
      <c r="H1088" s="17">
        <v>0.23826518960113599</v>
      </c>
      <c r="I1088" s="17">
        <v>0.30107555215993898</v>
      </c>
      <c r="J1088" s="17">
        <v>0.29009856082544599</v>
      </c>
      <c r="K1088" s="17">
        <v>0.30287717097246097</v>
      </c>
      <c r="L1088" s="17">
        <v>0.30150548003365901</v>
      </c>
      <c r="M1088" s="17"/>
      <c r="N1088" s="17">
        <v>0.25553933219547198</v>
      </c>
      <c r="O1088" s="17">
        <v>0.32860523640293998</v>
      </c>
      <c r="P1088" s="17">
        <v>0.29839245220619698</v>
      </c>
      <c r="Q1088" s="17">
        <v>0.252330147763346</v>
      </c>
      <c r="R1088" s="17"/>
      <c r="S1088" s="17">
        <v>0.22552546143229801</v>
      </c>
      <c r="T1088" s="17">
        <v>0.37023099357663702</v>
      </c>
      <c r="U1088" s="17">
        <v>0.32383448711866802</v>
      </c>
      <c r="V1088" s="17">
        <v>0.32817958735833003</v>
      </c>
      <c r="W1088" s="17">
        <v>0.25183378437834197</v>
      </c>
      <c r="X1088" s="17">
        <v>0.27000503239906798</v>
      </c>
      <c r="Y1088" s="17">
        <v>0.238535087201381</v>
      </c>
      <c r="Z1088" s="17">
        <v>0.29084225541752901</v>
      </c>
      <c r="AA1088" s="17">
        <v>0.28326177504002298</v>
      </c>
      <c r="AB1088" s="17">
        <v>0.27290582509202699</v>
      </c>
      <c r="AC1088" s="17">
        <v>0.35285340327009201</v>
      </c>
      <c r="AD1088" s="17">
        <v>0.104976061662859</v>
      </c>
      <c r="AE1088" s="17"/>
      <c r="AF1088" s="17">
        <v>0.26855788557981902</v>
      </c>
      <c r="AG1088" s="17">
        <v>0.33398980077322699</v>
      </c>
      <c r="AH1088" s="17">
        <v>0.20211566648083401</v>
      </c>
      <c r="AI1088" s="17"/>
      <c r="AJ1088" s="17">
        <v>0.30373029715140798</v>
      </c>
      <c r="AK1088" s="17">
        <v>0.26290108636617199</v>
      </c>
      <c r="AL1088" s="17">
        <v>0.25995519934307498</v>
      </c>
      <c r="AM1088" s="17">
        <v>0.107856467970808</v>
      </c>
      <c r="AN1088" s="17">
        <v>0.214635073804267</v>
      </c>
      <c r="AO1088" s="17"/>
      <c r="AP1088" s="17">
        <v>0.297184192382353</v>
      </c>
      <c r="AQ1088" s="17">
        <v>0.27880336034763697</v>
      </c>
      <c r="AR1088" s="17">
        <v>0.257455413101077</v>
      </c>
      <c r="AS1088" s="17">
        <v>0.29613716404597001</v>
      </c>
      <c r="AT1088" s="17">
        <v>0.285577824762905</v>
      </c>
      <c r="AU1088" s="17"/>
      <c r="AV1088" s="17">
        <v>0.25198561855065899</v>
      </c>
      <c r="AW1088" s="17">
        <v>0.32718951567709198</v>
      </c>
      <c r="AX1088" s="17">
        <v>0.27548788990058198</v>
      </c>
      <c r="AY1088" s="17">
        <v>0.26660980620456098</v>
      </c>
      <c r="AZ1088" s="17">
        <v>0.20970964957180099</v>
      </c>
    </row>
    <row r="1089" spans="2:52">
      <c r="B1089" t="s">
        <v>317</v>
      </c>
      <c r="C1089" s="17">
        <v>0.20545753596416699</v>
      </c>
      <c r="D1089" s="17">
        <v>0.198932697493128</v>
      </c>
      <c r="E1089" s="17">
        <v>0.21234314620976599</v>
      </c>
      <c r="F1089" s="17"/>
      <c r="G1089" s="17">
        <v>0.148720878517383</v>
      </c>
      <c r="H1089" s="17">
        <v>0.16531692061634701</v>
      </c>
      <c r="I1089" s="17">
        <v>0.14866646747135601</v>
      </c>
      <c r="J1089" s="17">
        <v>0.217351104254005</v>
      </c>
      <c r="K1089" s="17">
        <v>0.256866609902629</v>
      </c>
      <c r="L1089" s="17">
        <v>0.27750949343717901</v>
      </c>
      <c r="M1089" s="17"/>
      <c r="N1089" s="17">
        <v>0.19281945154746799</v>
      </c>
      <c r="O1089" s="17">
        <v>0.195276499743471</v>
      </c>
      <c r="P1089" s="17">
        <v>0.18316956469982601</v>
      </c>
      <c r="Q1089" s="17">
        <v>0.25482986896217102</v>
      </c>
      <c r="R1089" s="17"/>
      <c r="S1089" s="17">
        <v>0.22446223595033399</v>
      </c>
      <c r="T1089" s="17">
        <v>0.21130924468724099</v>
      </c>
      <c r="U1089" s="17">
        <v>0.19986401580790999</v>
      </c>
      <c r="V1089" s="17">
        <v>0.168171871814735</v>
      </c>
      <c r="W1089" s="17">
        <v>0.23655842833222901</v>
      </c>
      <c r="X1089" s="17">
        <v>0.237103711153557</v>
      </c>
      <c r="Y1089" s="17">
        <v>0.225659382004752</v>
      </c>
      <c r="Z1089" s="17">
        <v>0.19400521400802001</v>
      </c>
      <c r="AA1089" s="17">
        <v>0.21291723262923901</v>
      </c>
      <c r="AB1089" s="17">
        <v>0.19791501937796299</v>
      </c>
      <c r="AC1089" s="17">
        <v>0.13432377232184001</v>
      </c>
      <c r="AD1089" s="17">
        <v>9.3589816776750601E-2</v>
      </c>
      <c r="AE1089" s="17"/>
      <c r="AF1089" s="17">
        <v>0.24720852143449501</v>
      </c>
      <c r="AG1089" s="17">
        <v>0.16311785504824799</v>
      </c>
      <c r="AH1089" s="17">
        <v>0.24415433063302899</v>
      </c>
      <c r="AI1089" s="17"/>
      <c r="AJ1089" s="17">
        <v>0.24074995447984801</v>
      </c>
      <c r="AK1089" s="17">
        <v>0.15657118904154699</v>
      </c>
      <c r="AL1089" s="17">
        <v>0.26202030533007598</v>
      </c>
      <c r="AM1089" s="17">
        <v>0.30985219630713601</v>
      </c>
      <c r="AN1089" s="17">
        <v>0.25433601263457201</v>
      </c>
      <c r="AO1089" s="17"/>
      <c r="AP1089" s="17">
        <v>0.22029297758485</v>
      </c>
      <c r="AQ1089" s="17">
        <v>0.17402697258782299</v>
      </c>
      <c r="AR1089" s="17">
        <v>0.167779902479961</v>
      </c>
      <c r="AS1089" s="17">
        <v>0.222637088034814</v>
      </c>
      <c r="AT1089" s="17">
        <v>0.242238712034031</v>
      </c>
      <c r="AU1089" s="17"/>
      <c r="AV1089" s="17">
        <v>0.26419331813720998</v>
      </c>
      <c r="AW1089" s="17">
        <v>0.18899663753104301</v>
      </c>
      <c r="AX1089" s="17">
        <v>0.200378096095918</v>
      </c>
      <c r="AY1089" s="17">
        <v>0.14074475483683199</v>
      </c>
      <c r="AZ1089" s="17">
        <v>7.1063017881935697E-2</v>
      </c>
    </row>
    <row r="1090" spans="2:52">
      <c r="B1090" t="s">
        <v>61</v>
      </c>
      <c r="C1090" s="17">
        <v>0.12724324269881099</v>
      </c>
      <c r="D1090" s="17">
        <v>0.109466442275618</v>
      </c>
      <c r="E1090" s="17">
        <v>0.144525467921127</v>
      </c>
      <c r="F1090" s="17"/>
      <c r="G1090" s="17">
        <v>6.4340456286419601E-2</v>
      </c>
      <c r="H1090" s="17">
        <v>0.11758634246838</v>
      </c>
      <c r="I1090" s="17">
        <v>9.3674835115582403E-2</v>
      </c>
      <c r="J1090" s="17">
        <v>0.14947101399966101</v>
      </c>
      <c r="K1090" s="17">
        <v>0.147870962094062</v>
      </c>
      <c r="L1090" s="17">
        <v>0.17037509494719999</v>
      </c>
      <c r="M1090" s="17"/>
      <c r="N1090" s="17">
        <v>0.124583045953682</v>
      </c>
      <c r="O1090" s="17">
        <v>0.11581052804874301</v>
      </c>
      <c r="P1090" s="17">
        <v>0.118323847641816</v>
      </c>
      <c r="Q1090" s="17">
        <v>0.15297196045936101</v>
      </c>
      <c r="R1090" s="17"/>
      <c r="S1090" s="17">
        <v>0.109459050163562</v>
      </c>
      <c r="T1090" s="17">
        <v>0.121739949639095</v>
      </c>
      <c r="U1090" s="17">
        <v>0.13836484462516699</v>
      </c>
      <c r="V1090" s="17">
        <v>0.14851794282926301</v>
      </c>
      <c r="W1090" s="17">
        <v>0.13731380466410301</v>
      </c>
      <c r="X1090" s="17">
        <v>5.1704148305152797E-2</v>
      </c>
      <c r="Y1090" s="17">
        <v>0.14665894215886499</v>
      </c>
      <c r="Z1090" s="17">
        <v>0.15562460425597399</v>
      </c>
      <c r="AA1090" s="17">
        <v>0.152761245008082</v>
      </c>
      <c r="AB1090" s="17">
        <v>0.12252713771603201</v>
      </c>
      <c r="AC1090" s="17">
        <v>0.151143270136501</v>
      </c>
      <c r="AD1090" s="17">
        <v>0.160639275184982</v>
      </c>
      <c r="AE1090" s="17"/>
      <c r="AF1090" s="17">
        <v>0.13278534705577599</v>
      </c>
      <c r="AG1090" s="17">
        <v>0.116277478345001</v>
      </c>
      <c r="AH1090" s="17">
        <v>0.172263594625365</v>
      </c>
      <c r="AI1090" s="17"/>
      <c r="AJ1090" s="17">
        <v>0.12623579902672299</v>
      </c>
      <c r="AK1090" s="17">
        <v>0.106470701122095</v>
      </c>
      <c r="AL1090" s="17">
        <v>0.116225552574649</v>
      </c>
      <c r="AM1090" s="17">
        <v>0.30848978906591601</v>
      </c>
      <c r="AN1090" s="17">
        <v>0.17520756441280699</v>
      </c>
      <c r="AO1090" s="17"/>
      <c r="AP1090" s="17">
        <v>0.128749913794663</v>
      </c>
      <c r="AQ1090" s="17">
        <v>9.6694490213566603E-2</v>
      </c>
      <c r="AR1090" s="17">
        <v>6.4279221212857507E-2</v>
      </c>
      <c r="AS1090" s="17">
        <v>0.13267869529760801</v>
      </c>
      <c r="AT1090" s="17">
        <v>0.25043872770835302</v>
      </c>
      <c r="AU1090" s="17"/>
      <c r="AV1090" s="17">
        <v>0.14164369624194401</v>
      </c>
      <c r="AW1090" s="17">
        <v>0.13480873468976101</v>
      </c>
      <c r="AX1090" s="17">
        <v>0.102564003495731</v>
      </c>
      <c r="AY1090" s="17">
        <v>5.7715119323566599E-2</v>
      </c>
      <c r="AZ1090" s="17">
        <v>0.25761800404815799</v>
      </c>
    </row>
    <row r="1091" spans="2:52">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row>
    <row r="1092" spans="2:52">
      <c r="B1092" s="6" t="s">
        <v>321</v>
      </c>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row>
    <row r="1093" spans="2:52">
      <c r="B1093" s="24" t="s">
        <v>16</v>
      </c>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row>
    <row r="1094" spans="2:52">
      <c r="B1094" t="s">
        <v>314</v>
      </c>
      <c r="C1094" s="17">
        <v>0.15530745862384901</v>
      </c>
      <c r="D1094" s="17">
        <v>0.166832770953729</v>
      </c>
      <c r="E1094" s="17">
        <v>0.14592391160100801</v>
      </c>
      <c r="F1094" s="17"/>
      <c r="G1094" s="17">
        <v>0.24685197060122599</v>
      </c>
      <c r="H1094" s="17">
        <v>0.30728143855945</v>
      </c>
      <c r="I1094" s="17">
        <v>0.17936732876476</v>
      </c>
      <c r="J1094" s="17">
        <v>8.1948140389759103E-2</v>
      </c>
      <c r="K1094" s="17">
        <v>7.0020362834876698E-2</v>
      </c>
      <c r="L1094" s="17">
        <v>5.8335971690777803E-2</v>
      </c>
      <c r="M1094" s="17"/>
      <c r="N1094" s="17">
        <v>0.221566336609375</v>
      </c>
      <c r="O1094" s="17">
        <v>9.7813527456138902E-2</v>
      </c>
      <c r="P1094" s="17">
        <v>0.191687225615013</v>
      </c>
      <c r="Q1094" s="17">
        <v>0.103747782715788</v>
      </c>
      <c r="R1094" s="17"/>
      <c r="S1094" s="17">
        <v>0.26587453830278401</v>
      </c>
      <c r="T1094" s="17">
        <v>9.3645420391499798E-2</v>
      </c>
      <c r="U1094" s="17">
        <v>0.11438655073602499</v>
      </c>
      <c r="V1094" s="17">
        <v>0.17762500704529599</v>
      </c>
      <c r="W1094" s="17">
        <v>0.100425472236414</v>
      </c>
      <c r="X1094" s="17">
        <v>0.21421857022212901</v>
      </c>
      <c r="Y1094" s="17">
        <v>7.5855901464846096E-2</v>
      </c>
      <c r="Z1094" s="17">
        <v>0.152539815447014</v>
      </c>
      <c r="AA1094" s="17">
        <v>0.136544686374722</v>
      </c>
      <c r="AB1094" s="17">
        <v>0.15252993736304199</v>
      </c>
      <c r="AC1094" s="17">
        <v>0.191897731339912</v>
      </c>
      <c r="AD1094" s="17">
        <v>0.14420338513758499</v>
      </c>
      <c r="AE1094" s="17"/>
      <c r="AF1094" s="17">
        <v>0.12015407145207201</v>
      </c>
      <c r="AG1094" s="17">
        <v>0.16971410772484199</v>
      </c>
      <c r="AH1094" s="17">
        <v>0.188906604672467</v>
      </c>
      <c r="AI1094" s="17"/>
      <c r="AJ1094" s="17">
        <v>0.164171313782423</v>
      </c>
      <c r="AK1094" s="17">
        <v>0.165985939083203</v>
      </c>
      <c r="AL1094" s="17">
        <v>0.194550907012115</v>
      </c>
      <c r="AM1094" s="17">
        <v>0.124397662009972</v>
      </c>
      <c r="AN1094" s="17">
        <v>0.15975157987045499</v>
      </c>
      <c r="AO1094" s="17"/>
      <c r="AP1094" s="17">
        <v>0.172541218126469</v>
      </c>
      <c r="AQ1094" s="17">
        <v>0.18807186910134499</v>
      </c>
      <c r="AR1094" s="17">
        <v>0.173597134312755</v>
      </c>
      <c r="AS1094" s="17">
        <v>0.116707254112592</v>
      </c>
      <c r="AT1094" s="17">
        <v>8.2192316481895997E-2</v>
      </c>
      <c r="AU1094" s="17"/>
      <c r="AV1094" s="17">
        <v>0.115454230094234</v>
      </c>
      <c r="AW1094" s="17">
        <v>0.12808611252541099</v>
      </c>
      <c r="AX1094" s="17">
        <v>0.22613386090181201</v>
      </c>
      <c r="AY1094" s="17">
        <v>0.199143114253964</v>
      </c>
      <c r="AZ1094" s="17">
        <v>0.306480046981009</v>
      </c>
    </row>
    <row r="1095" spans="2:52">
      <c r="B1095" t="s">
        <v>315</v>
      </c>
      <c r="C1095" s="17">
        <v>0.41318992840304603</v>
      </c>
      <c r="D1095" s="17">
        <v>0.41568068421124998</v>
      </c>
      <c r="E1095" s="17">
        <v>0.40715008818411602</v>
      </c>
      <c r="F1095" s="17"/>
      <c r="G1095" s="17">
        <v>0.44571427306515898</v>
      </c>
      <c r="H1095" s="17">
        <v>0.372513351715487</v>
      </c>
      <c r="I1095" s="17">
        <v>0.47491214088188399</v>
      </c>
      <c r="J1095" s="17">
        <v>0.397199457351192</v>
      </c>
      <c r="K1095" s="17">
        <v>0.37424359913848898</v>
      </c>
      <c r="L1095" s="17">
        <v>0.41500981733787401</v>
      </c>
      <c r="M1095" s="17"/>
      <c r="N1095" s="17">
        <v>0.38933842671908903</v>
      </c>
      <c r="O1095" s="17">
        <v>0.44858949347712601</v>
      </c>
      <c r="P1095" s="17">
        <v>0.41700660117156502</v>
      </c>
      <c r="Q1095" s="17">
        <v>0.39814013689261102</v>
      </c>
      <c r="R1095" s="17"/>
      <c r="S1095" s="17">
        <v>0.41481353995674702</v>
      </c>
      <c r="T1095" s="17">
        <v>0.38179513568988699</v>
      </c>
      <c r="U1095" s="17">
        <v>0.45819292982814003</v>
      </c>
      <c r="V1095" s="17">
        <v>0.40213111621076503</v>
      </c>
      <c r="W1095" s="17">
        <v>0.42662493477633701</v>
      </c>
      <c r="X1095" s="17">
        <v>0.32920522051187501</v>
      </c>
      <c r="Y1095" s="17">
        <v>0.43732991206853999</v>
      </c>
      <c r="Z1095" s="17">
        <v>0.32556944813502797</v>
      </c>
      <c r="AA1095" s="17">
        <v>0.49621401468048798</v>
      </c>
      <c r="AB1095" s="17">
        <v>0.413201490379</v>
      </c>
      <c r="AC1095" s="17">
        <v>0.424044846932633</v>
      </c>
      <c r="AD1095" s="17">
        <v>0.418337764028267</v>
      </c>
      <c r="AE1095" s="17"/>
      <c r="AF1095" s="17">
        <v>0.35944365677703399</v>
      </c>
      <c r="AG1095" s="17">
        <v>0.47110693743002602</v>
      </c>
      <c r="AH1095" s="17">
        <v>0.36166863815926398</v>
      </c>
      <c r="AI1095" s="17"/>
      <c r="AJ1095" s="17">
        <v>0.390161895797622</v>
      </c>
      <c r="AK1095" s="17">
        <v>0.47518521562264898</v>
      </c>
      <c r="AL1095" s="17">
        <v>0.45179361613723401</v>
      </c>
      <c r="AM1095" s="17">
        <v>0.41377294012402799</v>
      </c>
      <c r="AN1095" s="17">
        <v>0.33518094844639201</v>
      </c>
      <c r="AO1095" s="17"/>
      <c r="AP1095" s="17">
        <v>0.401728382160083</v>
      </c>
      <c r="AQ1095" s="17">
        <v>0.47208530443251201</v>
      </c>
      <c r="AR1095" s="17">
        <v>0.45888840630343403</v>
      </c>
      <c r="AS1095" s="17">
        <v>0.29794321859051498</v>
      </c>
      <c r="AT1095" s="17">
        <v>0.32820325670654898</v>
      </c>
      <c r="AU1095" s="17"/>
      <c r="AV1095" s="17">
        <v>0.358613473390473</v>
      </c>
      <c r="AW1095" s="17">
        <v>0.38894846994218302</v>
      </c>
      <c r="AX1095" s="17">
        <v>0.44301897316752598</v>
      </c>
      <c r="AY1095" s="17">
        <v>0.50773489440163699</v>
      </c>
      <c r="AZ1095" s="17">
        <v>0.37337763946261299</v>
      </c>
    </row>
    <row r="1096" spans="2:52">
      <c r="B1096" t="s">
        <v>316</v>
      </c>
      <c r="C1096" s="17">
        <v>0.25271983575359003</v>
      </c>
      <c r="D1096" s="17">
        <v>0.242283468987018</v>
      </c>
      <c r="E1096" s="17">
        <v>0.26319458102010401</v>
      </c>
      <c r="F1096" s="17"/>
      <c r="G1096" s="17">
        <v>0.21357449434408299</v>
      </c>
      <c r="H1096" s="17">
        <v>0.19274040566749501</v>
      </c>
      <c r="I1096" s="17">
        <v>0.17257753277516</v>
      </c>
      <c r="J1096" s="17">
        <v>0.29009529149331398</v>
      </c>
      <c r="K1096" s="17">
        <v>0.35716215782266603</v>
      </c>
      <c r="L1096" s="17">
        <v>0.29702856531657401</v>
      </c>
      <c r="M1096" s="17"/>
      <c r="N1096" s="17">
        <v>0.25797606444143401</v>
      </c>
      <c r="O1096" s="17">
        <v>0.275510956868524</v>
      </c>
      <c r="P1096" s="17">
        <v>0.22830923853417801</v>
      </c>
      <c r="Q1096" s="17">
        <v>0.24749841430274699</v>
      </c>
      <c r="R1096" s="17"/>
      <c r="S1096" s="17">
        <v>0.19336278507034099</v>
      </c>
      <c r="T1096" s="17">
        <v>0.29615758759181599</v>
      </c>
      <c r="U1096" s="17">
        <v>0.21818644696140699</v>
      </c>
      <c r="V1096" s="17">
        <v>0.19692714076933901</v>
      </c>
      <c r="W1096" s="17">
        <v>0.32295268959881501</v>
      </c>
      <c r="X1096" s="17">
        <v>0.29993205922320498</v>
      </c>
      <c r="Y1096" s="17">
        <v>0.28540517798189202</v>
      </c>
      <c r="Z1096" s="17">
        <v>0.37031851117596498</v>
      </c>
      <c r="AA1096" s="17">
        <v>0.20199962414491701</v>
      </c>
      <c r="AB1096" s="17">
        <v>0.281297921115163</v>
      </c>
      <c r="AC1096" s="17">
        <v>0.20529042592363</v>
      </c>
      <c r="AD1096" s="17">
        <v>0.21914492099642499</v>
      </c>
      <c r="AE1096" s="17"/>
      <c r="AF1096" s="17">
        <v>0.280510818069031</v>
      </c>
      <c r="AG1096" s="17">
        <v>0.24823910718851</v>
      </c>
      <c r="AH1096" s="17">
        <v>0.22913889633543399</v>
      </c>
      <c r="AI1096" s="17"/>
      <c r="AJ1096" s="17">
        <v>0.27430119850163198</v>
      </c>
      <c r="AK1096" s="17">
        <v>0.223934079927914</v>
      </c>
      <c r="AL1096" s="17">
        <v>0.20856070361183501</v>
      </c>
      <c r="AM1096" s="17">
        <v>0.106167837434699</v>
      </c>
      <c r="AN1096" s="17">
        <v>0.247593224113238</v>
      </c>
      <c r="AO1096" s="17"/>
      <c r="AP1096" s="17">
        <v>0.299881315340294</v>
      </c>
      <c r="AQ1096" s="17">
        <v>0.220934297965341</v>
      </c>
      <c r="AR1096" s="17">
        <v>0.20997438825051701</v>
      </c>
      <c r="AS1096" s="17">
        <v>0.22734882080840799</v>
      </c>
      <c r="AT1096" s="17">
        <v>0.33556352275486101</v>
      </c>
      <c r="AU1096" s="17"/>
      <c r="AV1096" s="17">
        <v>0.25041704310920698</v>
      </c>
      <c r="AW1096" s="17">
        <v>0.29174131200109199</v>
      </c>
      <c r="AX1096" s="17">
        <v>0.22043782858194699</v>
      </c>
      <c r="AY1096" s="17">
        <v>0.215494063256644</v>
      </c>
      <c r="AZ1096" s="17">
        <v>0.24843669634302401</v>
      </c>
    </row>
    <row r="1097" spans="2:52">
      <c r="B1097" t="s">
        <v>317</v>
      </c>
      <c r="C1097" s="17">
        <v>9.9173705183318098E-2</v>
      </c>
      <c r="D1097" s="17">
        <v>0.107943953483346</v>
      </c>
      <c r="E1097" s="17">
        <v>9.1862925087493996E-2</v>
      </c>
      <c r="F1097" s="17"/>
      <c r="G1097" s="17">
        <v>4.7653760259874299E-2</v>
      </c>
      <c r="H1097" s="17">
        <v>5.2943122956440901E-2</v>
      </c>
      <c r="I1097" s="17">
        <v>9.0287658935263707E-2</v>
      </c>
      <c r="J1097" s="17">
        <v>0.113411338798295</v>
      </c>
      <c r="K1097" s="17">
        <v>0.12331935224003999</v>
      </c>
      <c r="L1097" s="17">
        <v>0.153051469331066</v>
      </c>
      <c r="M1097" s="17"/>
      <c r="N1097" s="17">
        <v>6.3827762341026301E-2</v>
      </c>
      <c r="O1097" s="17">
        <v>0.111389940938904</v>
      </c>
      <c r="P1097" s="17">
        <v>0.100098301947459</v>
      </c>
      <c r="Q1097" s="17">
        <v>0.126980810734629</v>
      </c>
      <c r="R1097" s="17"/>
      <c r="S1097" s="17">
        <v>5.1531140157137001E-2</v>
      </c>
      <c r="T1097" s="17">
        <v>0.126753489899085</v>
      </c>
      <c r="U1097" s="17">
        <v>8.9365007189328799E-2</v>
      </c>
      <c r="V1097" s="17">
        <v>0.10338618023806299</v>
      </c>
      <c r="W1097" s="17">
        <v>0.11243680782712601</v>
      </c>
      <c r="X1097" s="17">
        <v>0.107532820253149</v>
      </c>
      <c r="Y1097" s="17">
        <v>0.12528146403659601</v>
      </c>
      <c r="Z1097" s="17">
        <v>6.5406918614040604E-2</v>
      </c>
      <c r="AA1097" s="17">
        <v>0.117571052009505</v>
      </c>
      <c r="AB1097" s="17">
        <v>0.10016696553255</v>
      </c>
      <c r="AC1097" s="17">
        <v>6.44762346093255E-2</v>
      </c>
      <c r="AD1097" s="17">
        <v>0.124421534741293</v>
      </c>
      <c r="AE1097" s="17"/>
      <c r="AF1097" s="17">
        <v>0.162738186721685</v>
      </c>
      <c r="AG1097" s="17">
        <v>5.7810207360747698E-2</v>
      </c>
      <c r="AH1097" s="17">
        <v>0.110695064772397</v>
      </c>
      <c r="AI1097" s="17"/>
      <c r="AJ1097" s="17">
        <v>0.123562292105311</v>
      </c>
      <c r="AK1097" s="17">
        <v>6.03895994390048E-2</v>
      </c>
      <c r="AL1097" s="17">
        <v>5.2012681439353697E-2</v>
      </c>
      <c r="AM1097" s="17">
        <v>0.23735237670842599</v>
      </c>
      <c r="AN1097" s="17">
        <v>0.13425564897954201</v>
      </c>
      <c r="AO1097" s="17"/>
      <c r="AP1097" s="17">
        <v>6.7018688909243895E-2</v>
      </c>
      <c r="AQ1097" s="17">
        <v>5.7499182325966201E-2</v>
      </c>
      <c r="AR1097" s="17">
        <v>7.4894827219865803E-2</v>
      </c>
      <c r="AS1097" s="17">
        <v>0.28969393823054301</v>
      </c>
      <c r="AT1097" s="17">
        <v>0.109345620340427</v>
      </c>
      <c r="AU1097" s="17"/>
      <c r="AV1097" s="17">
        <v>0.14099150342745501</v>
      </c>
      <c r="AW1097" s="17">
        <v>0.129120184998955</v>
      </c>
      <c r="AX1097" s="17">
        <v>5.2234965003032201E-2</v>
      </c>
      <c r="AY1097" s="17">
        <v>3.2738292490676703E-2</v>
      </c>
      <c r="AZ1097" s="17">
        <v>7.1705617213354805E-2</v>
      </c>
    </row>
    <row r="1098" spans="2:52">
      <c r="B1098" t="s">
        <v>61</v>
      </c>
      <c r="C1098" s="17">
        <v>7.9609072036198006E-2</v>
      </c>
      <c r="D1098" s="17">
        <v>6.72591223646576E-2</v>
      </c>
      <c r="E1098" s="17">
        <v>9.1868494107277598E-2</v>
      </c>
      <c r="F1098" s="17"/>
      <c r="G1098" s="17">
        <v>4.6205501729656602E-2</v>
      </c>
      <c r="H1098" s="17">
        <v>7.4521681101127807E-2</v>
      </c>
      <c r="I1098" s="17">
        <v>8.2855338642933304E-2</v>
      </c>
      <c r="J1098" s="17">
        <v>0.11734577196744</v>
      </c>
      <c r="K1098" s="17">
        <v>7.5254527963928203E-2</v>
      </c>
      <c r="L1098" s="17">
        <v>7.6574176323708096E-2</v>
      </c>
      <c r="M1098" s="17"/>
      <c r="N1098" s="17">
        <v>6.7291409889076004E-2</v>
      </c>
      <c r="O1098" s="17">
        <v>6.6696081259307205E-2</v>
      </c>
      <c r="P1098" s="17">
        <v>6.2898632731784601E-2</v>
      </c>
      <c r="Q1098" s="17">
        <v>0.123632855354225</v>
      </c>
      <c r="R1098" s="17"/>
      <c r="S1098" s="17">
        <v>7.4417996512989901E-2</v>
      </c>
      <c r="T1098" s="17">
        <v>0.10164836642771299</v>
      </c>
      <c r="U1098" s="17">
        <v>0.1198690652851</v>
      </c>
      <c r="V1098" s="17">
        <v>0.11993055573653599</v>
      </c>
      <c r="W1098" s="17">
        <v>3.7560095561308203E-2</v>
      </c>
      <c r="X1098" s="17">
        <v>4.9111329789641799E-2</v>
      </c>
      <c r="Y1098" s="17">
        <v>7.61275444481255E-2</v>
      </c>
      <c r="Z1098" s="17">
        <v>8.6165306627953006E-2</v>
      </c>
      <c r="AA1098" s="17">
        <v>4.7670622790368503E-2</v>
      </c>
      <c r="AB1098" s="17">
        <v>5.2803685610244198E-2</v>
      </c>
      <c r="AC1098" s="17">
        <v>0.1142907611945</v>
      </c>
      <c r="AD1098" s="17">
        <v>9.3892395096430006E-2</v>
      </c>
      <c r="AE1098" s="17"/>
      <c r="AF1098" s="17">
        <v>7.7153266980178006E-2</v>
      </c>
      <c r="AG1098" s="17">
        <v>5.3129640295874199E-2</v>
      </c>
      <c r="AH1098" s="17">
        <v>0.10959079606043801</v>
      </c>
      <c r="AI1098" s="17"/>
      <c r="AJ1098" s="17">
        <v>4.7803299813012803E-2</v>
      </c>
      <c r="AK1098" s="17">
        <v>7.45051659272295E-2</v>
      </c>
      <c r="AL1098" s="17">
        <v>9.3082091799462099E-2</v>
      </c>
      <c r="AM1098" s="17">
        <v>0.11830918372287499</v>
      </c>
      <c r="AN1098" s="17">
        <v>0.123218598590373</v>
      </c>
      <c r="AO1098" s="17"/>
      <c r="AP1098" s="17">
        <v>5.8830395463910203E-2</v>
      </c>
      <c r="AQ1098" s="17">
        <v>6.1409346174835899E-2</v>
      </c>
      <c r="AR1098" s="17">
        <v>8.2645243913428104E-2</v>
      </c>
      <c r="AS1098" s="17">
        <v>6.8306768257942102E-2</v>
      </c>
      <c r="AT1098" s="17">
        <v>0.144695283716266</v>
      </c>
      <c r="AU1098" s="17"/>
      <c r="AV1098" s="17">
        <v>0.13452374997863201</v>
      </c>
      <c r="AW1098" s="17">
        <v>6.2103920532359698E-2</v>
      </c>
      <c r="AX1098" s="17">
        <v>5.8174372345683498E-2</v>
      </c>
      <c r="AY1098" s="17">
        <v>4.4889635597079203E-2</v>
      </c>
      <c r="AZ1098" s="17">
        <v>0</v>
      </c>
    </row>
    <row r="1099" spans="2:52">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row>
    <row r="1100" spans="2:52">
      <c r="B1100" s="6" t="s">
        <v>322</v>
      </c>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row>
    <row r="1101" spans="2:52">
      <c r="B1101" s="24" t="s">
        <v>16</v>
      </c>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row>
    <row r="1102" spans="2:52">
      <c r="B1102" t="s">
        <v>314</v>
      </c>
      <c r="C1102" s="17">
        <v>0.12510771383213701</v>
      </c>
      <c r="D1102" s="17">
        <v>0.14275494974165001</v>
      </c>
      <c r="E1102" s="17">
        <v>0.10689612406119001</v>
      </c>
      <c r="F1102" s="17"/>
      <c r="G1102" s="17">
        <v>0.191068859959063</v>
      </c>
      <c r="H1102" s="17">
        <v>0.192069789627071</v>
      </c>
      <c r="I1102" s="17">
        <v>0.16670710834348201</v>
      </c>
      <c r="J1102" s="17">
        <v>0.106714336272716</v>
      </c>
      <c r="K1102" s="17">
        <v>5.9972397115303597E-2</v>
      </c>
      <c r="L1102" s="17">
        <v>5.0936084862712797E-2</v>
      </c>
      <c r="M1102" s="17"/>
      <c r="N1102" s="17">
        <v>0.141343400330223</v>
      </c>
      <c r="O1102" s="17">
        <v>0.1035645507659</v>
      </c>
      <c r="P1102" s="17">
        <v>0.157369661378713</v>
      </c>
      <c r="Q1102" s="17">
        <v>0.100302636661393</v>
      </c>
      <c r="R1102" s="17"/>
      <c r="S1102" s="17">
        <v>0.20458134904012801</v>
      </c>
      <c r="T1102" s="17">
        <v>9.8740708448799494E-2</v>
      </c>
      <c r="U1102" s="17">
        <v>6.6640546881024901E-2</v>
      </c>
      <c r="V1102" s="17">
        <v>4.4962867436292298E-2</v>
      </c>
      <c r="W1102" s="17">
        <v>0.128872652051673</v>
      </c>
      <c r="X1102" s="17">
        <v>0.13250835134831401</v>
      </c>
      <c r="Y1102" s="17">
        <v>0.144367967984361</v>
      </c>
      <c r="Z1102" s="17">
        <v>0.11068770014955701</v>
      </c>
      <c r="AA1102" s="17">
        <v>0.116859284170553</v>
      </c>
      <c r="AB1102" s="17">
        <v>0.168647752438189</v>
      </c>
      <c r="AC1102" s="17">
        <v>0.120789754658387</v>
      </c>
      <c r="AD1102" s="17">
        <v>0.105916866047626</v>
      </c>
      <c r="AE1102" s="17"/>
      <c r="AF1102" s="17">
        <v>9.5634693702815493E-2</v>
      </c>
      <c r="AG1102" s="17">
        <v>0.13798316668815699</v>
      </c>
      <c r="AH1102" s="17">
        <v>0.119988370467892</v>
      </c>
      <c r="AI1102" s="17"/>
      <c r="AJ1102" s="17">
        <v>0.117038714419147</v>
      </c>
      <c r="AK1102" s="17">
        <v>0.15847143317585299</v>
      </c>
      <c r="AL1102" s="17">
        <v>0.10054610501099499</v>
      </c>
      <c r="AM1102" s="17">
        <v>0.145442346429554</v>
      </c>
      <c r="AN1102" s="17">
        <v>9.7400081551486703E-2</v>
      </c>
      <c r="AO1102" s="17"/>
      <c r="AP1102" s="17">
        <v>0.142563683844324</v>
      </c>
      <c r="AQ1102" s="17">
        <v>0.17901742422089501</v>
      </c>
      <c r="AR1102" s="17">
        <v>6.6420728563541004E-2</v>
      </c>
      <c r="AS1102" s="17">
        <v>5.8256214662917097E-2</v>
      </c>
      <c r="AT1102" s="17">
        <v>2.3051632598039499E-2</v>
      </c>
      <c r="AU1102" s="17"/>
      <c r="AV1102" s="17">
        <v>9.9022749104696606E-2</v>
      </c>
      <c r="AW1102" s="17">
        <v>8.6099160444864001E-2</v>
      </c>
      <c r="AX1102" s="17">
        <v>0.15781230284703399</v>
      </c>
      <c r="AY1102" s="17">
        <v>0.200851021563486</v>
      </c>
      <c r="AZ1102" s="17">
        <v>0.340798511670105</v>
      </c>
    </row>
    <row r="1103" spans="2:52">
      <c r="B1103" t="s">
        <v>315</v>
      </c>
      <c r="C1103" s="17">
        <v>0.42255984891550802</v>
      </c>
      <c r="D1103" s="17">
        <v>0.41211005335567602</v>
      </c>
      <c r="E1103" s="17">
        <v>0.43439802064844502</v>
      </c>
      <c r="F1103" s="17"/>
      <c r="G1103" s="17">
        <v>0.53823395162985799</v>
      </c>
      <c r="H1103" s="17">
        <v>0.41942271125163999</v>
      </c>
      <c r="I1103" s="17">
        <v>0.454181403366962</v>
      </c>
      <c r="J1103" s="17">
        <v>0.42839126963095098</v>
      </c>
      <c r="K1103" s="17">
        <v>0.34835391483995098</v>
      </c>
      <c r="L1103" s="17">
        <v>0.36959755026086499</v>
      </c>
      <c r="M1103" s="17"/>
      <c r="N1103" s="17">
        <v>0.45925759840321001</v>
      </c>
      <c r="O1103" s="17">
        <v>0.46706412206547698</v>
      </c>
      <c r="P1103" s="17">
        <v>0.43691648103958503</v>
      </c>
      <c r="Q1103" s="17">
        <v>0.327853356720953</v>
      </c>
      <c r="R1103" s="17"/>
      <c r="S1103" s="17">
        <v>0.48323988681392599</v>
      </c>
      <c r="T1103" s="17">
        <v>0.35799311747777401</v>
      </c>
      <c r="U1103" s="17">
        <v>0.48019884361932302</v>
      </c>
      <c r="V1103" s="17">
        <v>0.420707585508583</v>
      </c>
      <c r="W1103" s="17">
        <v>0.35740589515548699</v>
      </c>
      <c r="X1103" s="17">
        <v>0.38568357143123</v>
      </c>
      <c r="Y1103" s="17">
        <v>0.42483963869832397</v>
      </c>
      <c r="Z1103" s="17">
        <v>0.37060482018353502</v>
      </c>
      <c r="AA1103" s="17">
        <v>0.52495456046066402</v>
      </c>
      <c r="AB1103" s="17">
        <v>0.38666206121151903</v>
      </c>
      <c r="AC1103" s="17">
        <v>0.46271990921541301</v>
      </c>
      <c r="AD1103" s="17">
        <v>0.27311030459029501</v>
      </c>
      <c r="AE1103" s="17"/>
      <c r="AF1103" s="17">
        <v>0.34434449151658097</v>
      </c>
      <c r="AG1103" s="17">
        <v>0.473789427167355</v>
      </c>
      <c r="AH1103" s="17">
        <v>0.434944403468777</v>
      </c>
      <c r="AI1103" s="17"/>
      <c r="AJ1103" s="17">
        <v>0.37512399697415899</v>
      </c>
      <c r="AK1103" s="17">
        <v>0.45653475099782997</v>
      </c>
      <c r="AL1103" s="17">
        <v>0.46278320210648499</v>
      </c>
      <c r="AM1103" s="17">
        <v>0.49045365019175202</v>
      </c>
      <c r="AN1103" s="17">
        <v>0.43837257782630401</v>
      </c>
      <c r="AO1103" s="17"/>
      <c r="AP1103" s="17">
        <v>0.42670600122911101</v>
      </c>
      <c r="AQ1103" s="17">
        <v>0.45717024602883399</v>
      </c>
      <c r="AR1103" s="17">
        <v>0.46825040728001499</v>
      </c>
      <c r="AS1103" s="17">
        <v>0.36561484106190301</v>
      </c>
      <c r="AT1103" s="17">
        <v>0.34290977976765002</v>
      </c>
      <c r="AU1103" s="17"/>
      <c r="AV1103" s="17">
        <v>0.29567939015459999</v>
      </c>
      <c r="AW1103" s="17">
        <v>0.457412653204747</v>
      </c>
      <c r="AX1103" s="17">
        <v>0.489451490195705</v>
      </c>
      <c r="AY1103" s="17">
        <v>0.46820130169558499</v>
      </c>
      <c r="AZ1103" s="17">
        <v>0.35819257564665102</v>
      </c>
    </row>
    <row r="1104" spans="2:52">
      <c r="B1104" t="s">
        <v>316</v>
      </c>
      <c r="C1104" s="17">
        <v>0.28772059295032998</v>
      </c>
      <c r="D1104" s="17">
        <v>0.26403725659782301</v>
      </c>
      <c r="E1104" s="17">
        <v>0.31100579225511199</v>
      </c>
      <c r="F1104" s="17"/>
      <c r="G1104" s="17">
        <v>0.209760575434846</v>
      </c>
      <c r="H1104" s="17">
        <v>0.25532224076447002</v>
      </c>
      <c r="I1104" s="17">
        <v>0.23110993348759601</v>
      </c>
      <c r="J1104" s="17">
        <v>0.29554771626983001</v>
      </c>
      <c r="K1104" s="17">
        <v>0.33895809874440902</v>
      </c>
      <c r="L1104" s="17">
        <v>0.36975650604563898</v>
      </c>
      <c r="M1104" s="17"/>
      <c r="N1104" s="17">
        <v>0.27390905637559099</v>
      </c>
      <c r="O1104" s="17">
        <v>0.25727276053473103</v>
      </c>
      <c r="P1104" s="17">
        <v>0.26942746684097002</v>
      </c>
      <c r="Q1104" s="17">
        <v>0.34603562172639502</v>
      </c>
      <c r="R1104" s="17"/>
      <c r="S1104" s="17">
        <v>0.19420011938604001</v>
      </c>
      <c r="T1104" s="17">
        <v>0.34894545719685</v>
      </c>
      <c r="U1104" s="17">
        <v>0.33606739622381099</v>
      </c>
      <c r="V1104" s="17">
        <v>0.36709379232109801</v>
      </c>
      <c r="W1104" s="17">
        <v>0.30761856890817502</v>
      </c>
      <c r="X1104" s="17">
        <v>0.242758508083978</v>
      </c>
      <c r="Y1104" s="17">
        <v>0.28608547101982401</v>
      </c>
      <c r="Z1104" s="17">
        <v>0.37129514594733898</v>
      </c>
      <c r="AA1104" s="17">
        <v>0.21820002733489199</v>
      </c>
      <c r="AB1104" s="17">
        <v>0.28108347103401798</v>
      </c>
      <c r="AC1104" s="17">
        <v>0.18441110410136199</v>
      </c>
      <c r="AD1104" s="17">
        <v>0.49065491210168699</v>
      </c>
      <c r="AE1104" s="17"/>
      <c r="AF1104" s="17">
        <v>0.34987914923156699</v>
      </c>
      <c r="AG1104" s="17">
        <v>0.26698201692243301</v>
      </c>
      <c r="AH1104" s="17">
        <v>0.221199259807322</v>
      </c>
      <c r="AI1104" s="17"/>
      <c r="AJ1104" s="17">
        <v>0.313532225530192</v>
      </c>
      <c r="AK1104" s="17">
        <v>0.249562948551771</v>
      </c>
      <c r="AL1104" s="17">
        <v>0.34098829754079801</v>
      </c>
      <c r="AM1104" s="17">
        <v>0.21620835811496</v>
      </c>
      <c r="AN1104" s="17">
        <v>0.24701314673391001</v>
      </c>
      <c r="AO1104" s="17"/>
      <c r="AP1104" s="17">
        <v>0.234121706848753</v>
      </c>
      <c r="AQ1104" s="17">
        <v>0.25758825063151403</v>
      </c>
      <c r="AR1104" s="17">
        <v>0.34117525309528202</v>
      </c>
      <c r="AS1104" s="17">
        <v>0.34196479219976</v>
      </c>
      <c r="AT1104" s="17">
        <v>0.34015839758831801</v>
      </c>
      <c r="AU1104" s="17"/>
      <c r="AV1104" s="17">
        <v>0.36637175006017197</v>
      </c>
      <c r="AW1104" s="17">
        <v>0.29886200173140398</v>
      </c>
      <c r="AX1104" s="17">
        <v>0.23572074087070599</v>
      </c>
      <c r="AY1104" s="17">
        <v>0.23628802904027399</v>
      </c>
      <c r="AZ1104" s="17">
        <v>0.238043813366448</v>
      </c>
    </row>
    <row r="1105" spans="2:52">
      <c r="B1105" t="s">
        <v>317</v>
      </c>
      <c r="C1105" s="17">
        <v>9.3971104325215202E-2</v>
      </c>
      <c r="D1105" s="17">
        <v>0.115128192146494</v>
      </c>
      <c r="E1105" s="17">
        <v>7.2018509655466106E-2</v>
      </c>
      <c r="F1105" s="17"/>
      <c r="G1105" s="17">
        <v>3.4284524787747503E-2</v>
      </c>
      <c r="H1105" s="17">
        <v>8.5919923491428296E-2</v>
      </c>
      <c r="I1105" s="17">
        <v>5.8364862164795299E-2</v>
      </c>
      <c r="J1105" s="17">
        <v>7.0867937913067502E-2</v>
      </c>
      <c r="K1105" s="17">
        <v>0.171650089041089</v>
      </c>
      <c r="L1105" s="17">
        <v>0.135623682283184</v>
      </c>
      <c r="M1105" s="17"/>
      <c r="N1105" s="17">
        <v>6.8914063521088004E-2</v>
      </c>
      <c r="O1105" s="17">
        <v>9.0638190726267595E-2</v>
      </c>
      <c r="P1105" s="17">
        <v>9.2419456806675904E-2</v>
      </c>
      <c r="Q1105" s="17">
        <v>0.12547577915413799</v>
      </c>
      <c r="R1105" s="17"/>
      <c r="S1105" s="17">
        <v>4.0203359209114602E-2</v>
      </c>
      <c r="T1105" s="17">
        <v>0.105294126590812</v>
      </c>
      <c r="U1105" s="17">
        <v>4.1672340410190203E-2</v>
      </c>
      <c r="V1105" s="17">
        <v>8.0693640212051193E-2</v>
      </c>
      <c r="W1105" s="17">
        <v>0.11941164934352699</v>
      </c>
      <c r="X1105" s="17">
        <v>0.15186702011151701</v>
      </c>
      <c r="Y1105" s="17">
        <v>8.9061913252198796E-2</v>
      </c>
      <c r="Z1105" s="17">
        <v>0.10985770696022699</v>
      </c>
      <c r="AA1105" s="17">
        <v>8.4346368504457897E-2</v>
      </c>
      <c r="AB1105" s="17">
        <v>0.117764374863919</v>
      </c>
      <c r="AC1105" s="17">
        <v>0.17908680185578599</v>
      </c>
      <c r="AD1105" s="17">
        <v>6.5736923870351197E-2</v>
      </c>
      <c r="AE1105" s="17"/>
      <c r="AF1105" s="17">
        <v>0.13987594463894801</v>
      </c>
      <c r="AG1105" s="17">
        <v>6.4176271596863302E-2</v>
      </c>
      <c r="AH1105" s="17">
        <v>9.0493356782190504E-2</v>
      </c>
      <c r="AI1105" s="17"/>
      <c r="AJ1105" s="17">
        <v>0.134807919300058</v>
      </c>
      <c r="AK1105" s="17">
        <v>5.84295665043826E-2</v>
      </c>
      <c r="AL1105" s="17">
        <v>6.0557902436832102E-2</v>
      </c>
      <c r="AM1105" s="17">
        <v>0.101920884668568</v>
      </c>
      <c r="AN1105" s="17">
        <v>7.9594346093536703E-2</v>
      </c>
      <c r="AO1105" s="17"/>
      <c r="AP1105" s="17">
        <v>0.12852150696107301</v>
      </c>
      <c r="AQ1105" s="17">
        <v>5.7399837833076499E-2</v>
      </c>
      <c r="AR1105" s="17">
        <v>8.0852665048314301E-2</v>
      </c>
      <c r="AS1105" s="17">
        <v>0.192008092432496</v>
      </c>
      <c r="AT1105" s="17">
        <v>7.7173802946144801E-2</v>
      </c>
      <c r="AU1105" s="17"/>
      <c r="AV1105" s="17">
        <v>0.12795711963759199</v>
      </c>
      <c r="AW1105" s="17">
        <v>9.6237408360413307E-2</v>
      </c>
      <c r="AX1105" s="17">
        <v>7.9345223780485405E-2</v>
      </c>
      <c r="AY1105" s="17">
        <v>4.4690495947734499E-2</v>
      </c>
      <c r="AZ1105" s="17">
        <v>0</v>
      </c>
    </row>
    <row r="1106" spans="2:52">
      <c r="B1106" t="s">
        <v>61</v>
      </c>
      <c r="C1106" s="17">
        <v>7.0640739976809197E-2</v>
      </c>
      <c r="D1106" s="17">
        <v>6.5969548158357497E-2</v>
      </c>
      <c r="E1106" s="17">
        <v>7.56815533797872E-2</v>
      </c>
      <c r="F1106" s="17"/>
      <c r="G1106" s="17">
        <v>2.6652088188485301E-2</v>
      </c>
      <c r="H1106" s="17">
        <v>4.7265334865390099E-2</v>
      </c>
      <c r="I1106" s="17">
        <v>8.9636692637164506E-2</v>
      </c>
      <c r="J1106" s="17">
        <v>9.8478739913436003E-2</v>
      </c>
      <c r="K1106" s="17">
        <v>8.1065500259246304E-2</v>
      </c>
      <c r="L1106" s="17">
        <v>7.4086176547599303E-2</v>
      </c>
      <c r="M1106" s="17"/>
      <c r="N1106" s="17">
        <v>5.6575881369887698E-2</v>
      </c>
      <c r="O1106" s="17">
        <v>8.1460375907624297E-2</v>
      </c>
      <c r="P1106" s="17">
        <v>4.3866933934056301E-2</v>
      </c>
      <c r="Q1106" s="17">
        <v>0.10033260573712099</v>
      </c>
      <c r="R1106" s="17"/>
      <c r="S1106" s="17">
        <v>7.7775285550791898E-2</v>
      </c>
      <c r="T1106" s="17">
        <v>8.9026590285763804E-2</v>
      </c>
      <c r="U1106" s="17">
        <v>7.5420872865650995E-2</v>
      </c>
      <c r="V1106" s="17">
        <v>8.6542114521974994E-2</v>
      </c>
      <c r="W1106" s="17">
        <v>8.6691234541138307E-2</v>
      </c>
      <c r="X1106" s="17">
        <v>8.7182549024961697E-2</v>
      </c>
      <c r="Y1106" s="17">
        <v>5.5645009045292203E-2</v>
      </c>
      <c r="Z1106" s="17">
        <v>3.7554626759342402E-2</v>
      </c>
      <c r="AA1106" s="17">
        <v>5.5639759529432897E-2</v>
      </c>
      <c r="AB1106" s="17">
        <v>4.58423404523546E-2</v>
      </c>
      <c r="AC1106" s="17">
        <v>5.2992430169052397E-2</v>
      </c>
      <c r="AD1106" s="17">
        <v>6.45809933900406E-2</v>
      </c>
      <c r="AE1106" s="17"/>
      <c r="AF1106" s="17">
        <v>7.0265720910087398E-2</v>
      </c>
      <c r="AG1106" s="17">
        <v>5.7069117625191498E-2</v>
      </c>
      <c r="AH1106" s="17">
        <v>0.13337460947381799</v>
      </c>
      <c r="AI1106" s="17"/>
      <c r="AJ1106" s="17">
        <v>5.9497143776443599E-2</v>
      </c>
      <c r="AK1106" s="17">
        <v>7.7001300770164205E-2</v>
      </c>
      <c r="AL1106" s="17">
        <v>3.5124492904890302E-2</v>
      </c>
      <c r="AM1106" s="17">
        <v>4.5974760595165101E-2</v>
      </c>
      <c r="AN1106" s="17">
        <v>0.137619847794762</v>
      </c>
      <c r="AO1106" s="17"/>
      <c r="AP1106" s="17">
        <v>6.8087101116739698E-2</v>
      </c>
      <c r="AQ1106" s="17">
        <v>4.8824241285680803E-2</v>
      </c>
      <c r="AR1106" s="17">
        <v>4.3300946012847799E-2</v>
      </c>
      <c r="AS1106" s="17">
        <v>4.21560596429243E-2</v>
      </c>
      <c r="AT1106" s="17">
        <v>0.21670638709984699</v>
      </c>
      <c r="AU1106" s="17"/>
      <c r="AV1106" s="17">
        <v>0.110968991042939</v>
      </c>
      <c r="AW1106" s="17">
        <v>6.1388776258571101E-2</v>
      </c>
      <c r="AX1106" s="17">
        <v>3.7670242306069697E-2</v>
      </c>
      <c r="AY1106" s="17">
        <v>4.996915175292E-2</v>
      </c>
      <c r="AZ1106" s="17">
        <v>6.29650993167956E-2</v>
      </c>
    </row>
    <row r="1107" spans="2:52">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row>
    <row r="1108" spans="2:52">
      <c r="B1108" s="6" t="s">
        <v>323</v>
      </c>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row>
    <row r="1109" spans="2:52">
      <c r="B1109" s="24" t="s">
        <v>16</v>
      </c>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row>
    <row r="1110" spans="2:52">
      <c r="B1110" t="s">
        <v>314</v>
      </c>
      <c r="C1110" s="17">
        <v>0.11137762985213</v>
      </c>
      <c r="D1110" s="17">
        <v>0.14062905948881099</v>
      </c>
      <c r="E1110" s="17">
        <v>8.3639931147155497E-2</v>
      </c>
      <c r="F1110" s="17"/>
      <c r="G1110" s="17">
        <v>0.23792902211269301</v>
      </c>
      <c r="H1110" s="17">
        <v>0.14784092154395201</v>
      </c>
      <c r="I1110" s="17">
        <v>0.113468392748278</v>
      </c>
      <c r="J1110" s="17">
        <v>8.5835420590005596E-2</v>
      </c>
      <c r="K1110" s="17">
        <v>4.7100436513356901E-2</v>
      </c>
      <c r="L1110" s="17">
        <v>3.8716613762165897E-2</v>
      </c>
      <c r="M1110" s="17"/>
      <c r="N1110" s="17">
        <v>0.13201841074336401</v>
      </c>
      <c r="O1110" s="17">
        <v>9.8764724436843906E-2</v>
      </c>
      <c r="P1110" s="17">
        <v>0.123048655337301</v>
      </c>
      <c r="Q1110" s="17">
        <v>9.5461993305535994E-2</v>
      </c>
      <c r="R1110" s="17"/>
      <c r="S1110" s="17">
        <v>0.177155993826527</v>
      </c>
      <c r="T1110" s="17">
        <v>9.2000052921844905E-2</v>
      </c>
      <c r="U1110" s="17">
        <v>8.5929170274090402E-2</v>
      </c>
      <c r="V1110" s="17">
        <v>0.123296228630144</v>
      </c>
      <c r="W1110" s="17">
        <v>0.15226131233675699</v>
      </c>
      <c r="X1110" s="17">
        <v>0.11358169525148799</v>
      </c>
      <c r="Y1110" s="17">
        <v>2.7536950110856401E-2</v>
      </c>
      <c r="Z1110" s="17">
        <v>2.0026543364171302E-2</v>
      </c>
      <c r="AA1110" s="17">
        <v>0.13623455973475401</v>
      </c>
      <c r="AB1110" s="17">
        <v>0.13183623830694499</v>
      </c>
      <c r="AC1110" s="17">
        <v>6.9367843629452003E-2</v>
      </c>
      <c r="AD1110" s="17">
        <v>3.8124896420475798E-2</v>
      </c>
      <c r="AE1110" s="17"/>
      <c r="AF1110" s="17">
        <v>5.5402338664360201E-2</v>
      </c>
      <c r="AG1110" s="17">
        <v>0.12997851742236899</v>
      </c>
      <c r="AH1110" s="17">
        <v>0.14891793426685501</v>
      </c>
      <c r="AI1110" s="17"/>
      <c r="AJ1110" s="17">
        <v>0.110686387552131</v>
      </c>
      <c r="AK1110" s="17">
        <v>0.12124541031615001</v>
      </c>
      <c r="AL1110" s="17">
        <v>9.62598314783214E-2</v>
      </c>
      <c r="AM1110" s="17">
        <v>9.3549736819254201E-2</v>
      </c>
      <c r="AN1110" s="17">
        <v>0.107953893660284</v>
      </c>
      <c r="AO1110" s="17"/>
      <c r="AP1110" s="17">
        <v>0.14223421995159899</v>
      </c>
      <c r="AQ1110" s="17">
        <v>0.118537757499958</v>
      </c>
      <c r="AR1110" s="17">
        <v>0.172564069821107</v>
      </c>
      <c r="AS1110" s="17">
        <v>9.2635080810943904E-2</v>
      </c>
      <c r="AT1110" s="17">
        <v>1.6302765125683901E-2</v>
      </c>
      <c r="AU1110" s="17"/>
      <c r="AV1110" s="17">
        <v>4.2958594209689102E-2</v>
      </c>
      <c r="AW1110" s="17">
        <v>0.157486548846728</v>
      </c>
      <c r="AX1110" s="17">
        <v>0.12006076882684</v>
      </c>
      <c r="AY1110" s="17">
        <v>0.21428785227535699</v>
      </c>
      <c r="AZ1110" s="17">
        <v>0.10266157522884301</v>
      </c>
    </row>
    <row r="1111" spans="2:52">
      <c r="B1111" t="s">
        <v>315</v>
      </c>
      <c r="C1111" s="17">
        <v>0.25414445183109202</v>
      </c>
      <c r="D1111" s="17">
        <v>0.30695343438620898</v>
      </c>
      <c r="E1111" s="17">
        <v>0.20246418649720299</v>
      </c>
      <c r="F1111" s="17"/>
      <c r="G1111" s="17">
        <v>0.20925082701342201</v>
      </c>
      <c r="H1111" s="17">
        <v>0.33949870637781998</v>
      </c>
      <c r="I1111" s="17">
        <v>0.32914153051301898</v>
      </c>
      <c r="J1111" s="17">
        <v>0.23768051773086399</v>
      </c>
      <c r="K1111" s="17">
        <v>0.201702573268148</v>
      </c>
      <c r="L1111" s="17">
        <v>0.19530327578703899</v>
      </c>
      <c r="M1111" s="17"/>
      <c r="N1111" s="17">
        <v>0.28947820822234099</v>
      </c>
      <c r="O1111" s="17">
        <v>0.25899243918502501</v>
      </c>
      <c r="P1111" s="17">
        <v>0.24438517643949001</v>
      </c>
      <c r="Q1111" s="17">
        <v>0.218688174320426</v>
      </c>
      <c r="R1111" s="17"/>
      <c r="S1111" s="17">
        <v>0.30978415246841801</v>
      </c>
      <c r="T1111" s="17">
        <v>0.22563980638822001</v>
      </c>
      <c r="U1111" s="17">
        <v>0.25573535447775803</v>
      </c>
      <c r="V1111" s="17">
        <v>0.27867894691282702</v>
      </c>
      <c r="W1111" s="17">
        <v>0.172798340904598</v>
      </c>
      <c r="X1111" s="17">
        <v>0.26767790946748998</v>
      </c>
      <c r="Y1111" s="17">
        <v>0.24729436941079999</v>
      </c>
      <c r="Z1111" s="17">
        <v>0.30094234325746599</v>
      </c>
      <c r="AA1111" s="17">
        <v>0.25984113163993799</v>
      </c>
      <c r="AB1111" s="17">
        <v>0.246169887295249</v>
      </c>
      <c r="AC1111" s="17">
        <v>0.14943426518295899</v>
      </c>
      <c r="AD1111" s="17">
        <v>0.30473960681221701</v>
      </c>
      <c r="AE1111" s="17"/>
      <c r="AF1111" s="17">
        <v>0.21749478470533301</v>
      </c>
      <c r="AG1111" s="17">
        <v>0.29008062950059599</v>
      </c>
      <c r="AH1111" s="17">
        <v>0.25785350155320103</v>
      </c>
      <c r="AI1111" s="17"/>
      <c r="AJ1111" s="17">
        <v>0.26219765081666901</v>
      </c>
      <c r="AK1111" s="17">
        <v>0.27686456715674401</v>
      </c>
      <c r="AL1111" s="17">
        <v>0.237484531025171</v>
      </c>
      <c r="AM1111" s="17">
        <v>7.1726469503020404E-2</v>
      </c>
      <c r="AN1111" s="17">
        <v>0.22691818113649401</v>
      </c>
      <c r="AO1111" s="17"/>
      <c r="AP1111" s="17">
        <v>0.28216488703376502</v>
      </c>
      <c r="AQ1111" s="17">
        <v>0.30082663882201499</v>
      </c>
      <c r="AR1111" s="17">
        <v>0.177528855527607</v>
      </c>
      <c r="AS1111" s="17">
        <v>0.178935270704591</v>
      </c>
      <c r="AT1111" s="17">
        <v>0.113653160105951</v>
      </c>
      <c r="AU1111" s="17"/>
      <c r="AV1111" s="17">
        <v>0.24631202791529599</v>
      </c>
      <c r="AW1111" s="17">
        <v>0.19019112979292599</v>
      </c>
      <c r="AX1111" s="17">
        <v>0.28848482081339299</v>
      </c>
      <c r="AY1111" s="17">
        <v>0.31032134471378597</v>
      </c>
      <c r="AZ1111" s="17">
        <v>0.46351858396470003</v>
      </c>
    </row>
    <row r="1112" spans="2:52">
      <c r="B1112" t="s">
        <v>316</v>
      </c>
      <c r="C1112" s="17">
        <v>0.29193311745526501</v>
      </c>
      <c r="D1112" s="17">
        <v>0.26507298096320397</v>
      </c>
      <c r="E1112" s="17">
        <v>0.31698665463987902</v>
      </c>
      <c r="F1112" s="17"/>
      <c r="G1112" s="17">
        <v>0.306410118128075</v>
      </c>
      <c r="H1112" s="17">
        <v>0.19499964337477901</v>
      </c>
      <c r="I1112" s="17">
        <v>0.289820374428923</v>
      </c>
      <c r="J1112" s="17">
        <v>0.25916506985619198</v>
      </c>
      <c r="K1112" s="17">
        <v>0.34954625658257599</v>
      </c>
      <c r="L1112" s="17">
        <v>0.356297331810708</v>
      </c>
      <c r="M1112" s="17"/>
      <c r="N1112" s="17">
        <v>0.32496099543655099</v>
      </c>
      <c r="O1112" s="17">
        <v>0.265616192563424</v>
      </c>
      <c r="P1112" s="17">
        <v>0.27329127981908302</v>
      </c>
      <c r="Q1112" s="17">
        <v>0.29829574989588098</v>
      </c>
      <c r="R1112" s="17"/>
      <c r="S1112" s="17">
        <v>0.24527401358031201</v>
      </c>
      <c r="T1112" s="17">
        <v>0.37594103691599501</v>
      </c>
      <c r="U1112" s="17">
        <v>0.34967257467044199</v>
      </c>
      <c r="V1112" s="17">
        <v>0.30118965725909502</v>
      </c>
      <c r="W1112" s="17">
        <v>0.257365771167893</v>
      </c>
      <c r="X1112" s="17">
        <v>0.29815803004176</v>
      </c>
      <c r="Y1112" s="17">
        <v>0.33521421603589202</v>
      </c>
      <c r="Z1112" s="17">
        <v>0.31874983592628697</v>
      </c>
      <c r="AA1112" s="17">
        <v>0.25944951529612598</v>
      </c>
      <c r="AB1112" s="17">
        <v>0.262914099201287</v>
      </c>
      <c r="AC1112" s="17">
        <v>0.26997037263594198</v>
      </c>
      <c r="AD1112" s="17">
        <v>0.15091076454126501</v>
      </c>
      <c r="AE1112" s="17"/>
      <c r="AF1112" s="17">
        <v>0.33537385223460497</v>
      </c>
      <c r="AG1112" s="17">
        <v>0.27627609336011599</v>
      </c>
      <c r="AH1112" s="17">
        <v>0.243933678269108</v>
      </c>
      <c r="AI1112" s="17"/>
      <c r="AJ1112" s="17">
        <v>0.30503897057361201</v>
      </c>
      <c r="AK1112" s="17">
        <v>0.25604333898046799</v>
      </c>
      <c r="AL1112" s="17">
        <v>0.39215291722256201</v>
      </c>
      <c r="AM1112" s="17">
        <v>0.46009734939449498</v>
      </c>
      <c r="AN1112" s="17">
        <v>0.21364393176378499</v>
      </c>
      <c r="AO1112" s="17"/>
      <c r="AP1112" s="17">
        <v>0.276337638788686</v>
      </c>
      <c r="AQ1112" s="17">
        <v>0.26367980758682003</v>
      </c>
      <c r="AR1112" s="17">
        <v>0.37930116309964401</v>
      </c>
      <c r="AS1112" s="17">
        <v>0.35101946460295402</v>
      </c>
      <c r="AT1112" s="17">
        <v>0.27636879230885703</v>
      </c>
      <c r="AU1112" s="17"/>
      <c r="AV1112" s="17">
        <v>0.31159663412372601</v>
      </c>
      <c r="AW1112" s="17">
        <v>0.30747125954624399</v>
      </c>
      <c r="AX1112" s="17">
        <v>0.274810491500728</v>
      </c>
      <c r="AY1112" s="17">
        <v>0.21436383660951899</v>
      </c>
      <c r="AZ1112" s="17">
        <v>0.148966928352118</v>
      </c>
    </row>
    <row r="1113" spans="2:52">
      <c r="B1113" t="s">
        <v>317</v>
      </c>
      <c r="C1113" s="17">
        <v>0.22492717969996101</v>
      </c>
      <c r="D1113" s="17">
        <v>0.199387858021741</v>
      </c>
      <c r="E1113" s="17">
        <v>0.25032269158256598</v>
      </c>
      <c r="F1113" s="17"/>
      <c r="G1113" s="17">
        <v>0.18314883835725701</v>
      </c>
      <c r="H1113" s="17">
        <v>0.20298212727799</v>
      </c>
      <c r="I1113" s="17">
        <v>0.17210787124003099</v>
      </c>
      <c r="J1113" s="17">
        <v>0.25143278128806301</v>
      </c>
      <c r="K1113" s="17">
        <v>0.22896391550919001</v>
      </c>
      <c r="L1113" s="17">
        <v>0.303815718399153</v>
      </c>
      <c r="M1113" s="17"/>
      <c r="N1113" s="17">
        <v>0.15985790286055099</v>
      </c>
      <c r="O1113" s="17">
        <v>0.249191141775677</v>
      </c>
      <c r="P1113" s="17">
        <v>0.278246025339216</v>
      </c>
      <c r="Q1113" s="17">
        <v>0.22335324787438501</v>
      </c>
      <c r="R1113" s="17"/>
      <c r="S1113" s="17">
        <v>0.13576234905794299</v>
      </c>
      <c r="T1113" s="17">
        <v>0.20385875180743601</v>
      </c>
      <c r="U1113" s="17">
        <v>0.28221315126524499</v>
      </c>
      <c r="V1113" s="17">
        <v>0.16597303821231901</v>
      </c>
      <c r="W1113" s="17">
        <v>0.38760195991636398</v>
      </c>
      <c r="X1113" s="17">
        <v>0.18107417671395201</v>
      </c>
      <c r="Y1113" s="17">
        <v>0.26485563236050902</v>
      </c>
      <c r="Z1113" s="17">
        <v>0.23769627128201401</v>
      </c>
      <c r="AA1113" s="17">
        <v>0.19842452840487601</v>
      </c>
      <c r="AB1113" s="17">
        <v>0.22933577503393399</v>
      </c>
      <c r="AC1113" s="17">
        <v>0.29073713361912201</v>
      </c>
      <c r="AD1113" s="17">
        <v>0.42637297562523901</v>
      </c>
      <c r="AE1113" s="17"/>
      <c r="AF1113" s="17">
        <v>0.27136971089370099</v>
      </c>
      <c r="AG1113" s="17">
        <v>0.212554782756225</v>
      </c>
      <c r="AH1113" s="17">
        <v>0.166457243927425</v>
      </c>
      <c r="AI1113" s="17"/>
      <c r="AJ1113" s="17">
        <v>0.228844320421381</v>
      </c>
      <c r="AK1113" s="17">
        <v>0.23515374726409399</v>
      </c>
      <c r="AL1113" s="17">
        <v>0.164349239774775</v>
      </c>
      <c r="AM1113" s="17">
        <v>0.227850288046997</v>
      </c>
      <c r="AN1113" s="17">
        <v>0.244786973498269</v>
      </c>
      <c r="AO1113" s="17"/>
      <c r="AP1113" s="17">
        <v>0.18011819209404401</v>
      </c>
      <c r="AQ1113" s="17">
        <v>0.22683541422660899</v>
      </c>
      <c r="AR1113" s="17">
        <v>0.173235399966892</v>
      </c>
      <c r="AS1113" s="17">
        <v>0.307449424549119</v>
      </c>
      <c r="AT1113" s="17">
        <v>0.27086942833473299</v>
      </c>
      <c r="AU1113" s="17"/>
      <c r="AV1113" s="17">
        <v>0.25149055788298103</v>
      </c>
      <c r="AW1113" s="17">
        <v>0.210407167362619</v>
      </c>
      <c r="AX1113" s="17">
        <v>0.21735892147737601</v>
      </c>
      <c r="AY1113" s="17">
        <v>0.175056819503419</v>
      </c>
      <c r="AZ1113" s="17">
        <v>0.28485291245433902</v>
      </c>
    </row>
    <row r="1114" spans="2:52">
      <c r="B1114" t="s">
        <v>61</v>
      </c>
      <c r="C1114" s="17">
        <v>0.117617621161552</v>
      </c>
      <c r="D1114" s="17">
        <v>8.7956667140035305E-2</v>
      </c>
      <c r="E1114" s="17">
        <v>0.146586536133196</v>
      </c>
      <c r="F1114" s="17"/>
      <c r="G1114" s="17">
        <v>6.3261194388552502E-2</v>
      </c>
      <c r="H1114" s="17">
        <v>0.11467860142545901</v>
      </c>
      <c r="I1114" s="17">
        <v>9.5461831069748898E-2</v>
      </c>
      <c r="J1114" s="17">
        <v>0.16588621053487601</v>
      </c>
      <c r="K1114" s="17">
        <v>0.17268681812673001</v>
      </c>
      <c r="L1114" s="17">
        <v>0.10586706024093399</v>
      </c>
      <c r="M1114" s="17"/>
      <c r="N1114" s="17">
        <v>9.3684482737192099E-2</v>
      </c>
      <c r="O1114" s="17">
        <v>0.12743550203903001</v>
      </c>
      <c r="P1114" s="17">
        <v>8.1028863064909695E-2</v>
      </c>
      <c r="Q1114" s="17">
        <v>0.16420083460377199</v>
      </c>
      <c r="R1114" s="17"/>
      <c r="S1114" s="17">
        <v>0.132023491066799</v>
      </c>
      <c r="T1114" s="17">
        <v>0.102560351966505</v>
      </c>
      <c r="U1114" s="17">
        <v>2.6449749312464899E-2</v>
      </c>
      <c r="V1114" s="17">
        <v>0.130862128985616</v>
      </c>
      <c r="W1114" s="17">
        <v>2.9972615674388099E-2</v>
      </c>
      <c r="X1114" s="17">
        <v>0.13950818852531</v>
      </c>
      <c r="Y1114" s="17">
        <v>0.125098832081943</v>
      </c>
      <c r="Z1114" s="17">
        <v>0.122585006170062</v>
      </c>
      <c r="AA1114" s="17">
        <v>0.14605026492430601</v>
      </c>
      <c r="AB1114" s="17">
        <v>0.129744000162585</v>
      </c>
      <c r="AC1114" s="17">
        <v>0.22049038493252501</v>
      </c>
      <c r="AD1114" s="17">
        <v>7.98517566008035E-2</v>
      </c>
      <c r="AE1114" s="17"/>
      <c r="AF1114" s="17">
        <v>0.12035931350200001</v>
      </c>
      <c r="AG1114" s="17">
        <v>9.1109976960693506E-2</v>
      </c>
      <c r="AH1114" s="17">
        <v>0.18283764198340999</v>
      </c>
      <c r="AI1114" s="17"/>
      <c r="AJ1114" s="17">
        <v>9.3232670636206105E-2</v>
      </c>
      <c r="AK1114" s="17">
        <v>0.11069293628254399</v>
      </c>
      <c r="AL1114" s="17">
        <v>0.10975348049917</v>
      </c>
      <c r="AM1114" s="17">
        <v>0.146776156236233</v>
      </c>
      <c r="AN1114" s="17">
        <v>0.20669701994116901</v>
      </c>
      <c r="AO1114" s="17"/>
      <c r="AP1114" s="17">
        <v>0.119145062131905</v>
      </c>
      <c r="AQ1114" s="17">
        <v>9.0120381864599197E-2</v>
      </c>
      <c r="AR1114" s="17">
        <v>9.7370511584750297E-2</v>
      </c>
      <c r="AS1114" s="17">
        <v>6.9960759332391501E-2</v>
      </c>
      <c r="AT1114" s="17">
        <v>0.32280585412477503</v>
      </c>
      <c r="AU1114" s="17"/>
      <c r="AV1114" s="17">
        <v>0.14764218586830799</v>
      </c>
      <c r="AW1114" s="17">
        <v>0.134443894451484</v>
      </c>
      <c r="AX1114" s="17">
        <v>9.9284997381663395E-2</v>
      </c>
      <c r="AY1114" s="17">
        <v>8.5970146897918695E-2</v>
      </c>
      <c r="AZ1114" s="17">
        <v>0</v>
      </c>
    </row>
    <row r="1115" spans="2:52">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row>
    <row r="1116" spans="2:52">
      <c r="B1116" s="6" t="s">
        <v>324</v>
      </c>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row>
    <row r="1117" spans="2:52">
      <c r="B1117" s="24" t="s">
        <v>16</v>
      </c>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row>
    <row r="1118" spans="2:52">
      <c r="B1118" t="s">
        <v>314</v>
      </c>
      <c r="C1118" s="17">
        <v>0.10221181698194</v>
      </c>
      <c r="D1118" s="17">
        <v>0.142422099209639</v>
      </c>
      <c r="E1118" s="17">
        <v>6.0912906801995001E-2</v>
      </c>
      <c r="F1118" s="17"/>
      <c r="G1118" s="17">
        <v>0.200690100914339</v>
      </c>
      <c r="H1118" s="17">
        <v>0.171857321426475</v>
      </c>
      <c r="I1118" s="17">
        <v>0.14947754097152099</v>
      </c>
      <c r="J1118" s="17">
        <v>4.8720552860130099E-2</v>
      </c>
      <c r="K1118" s="17">
        <v>2.0625834499553498E-2</v>
      </c>
      <c r="L1118" s="17">
        <v>2.7243013135296801E-2</v>
      </c>
      <c r="M1118" s="17"/>
      <c r="N1118" s="17">
        <v>0.10590345137241999</v>
      </c>
      <c r="O1118" s="17">
        <v>9.0408665065530594E-2</v>
      </c>
      <c r="P1118" s="17">
        <v>0.15291216538504199</v>
      </c>
      <c r="Q1118" s="17">
        <v>6.5507107216636107E-2</v>
      </c>
      <c r="R1118" s="17"/>
      <c r="S1118" s="17">
        <v>0.16683140357839199</v>
      </c>
      <c r="T1118" s="17">
        <v>8.5874740997069501E-2</v>
      </c>
      <c r="U1118" s="17">
        <v>3.4760437840519701E-2</v>
      </c>
      <c r="V1118" s="17">
        <v>0.12645010365947101</v>
      </c>
      <c r="W1118" s="17">
        <v>0.117994051025721</v>
      </c>
      <c r="X1118" s="17">
        <v>0.120900182754705</v>
      </c>
      <c r="Y1118" s="17">
        <v>5.7411442671937901E-2</v>
      </c>
      <c r="Z1118" s="17">
        <v>4.16371668453763E-2</v>
      </c>
      <c r="AA1118" s="17">
        <v>0.11351313564865199</v>
      </c>
      <c r="AB1118" s="17">
        <v>7.3409307128043305E-2</v>
      </c>
      <c r="AC1118" s="17">
        <v>0.13405947028331899</v>
      </c>
      <c r="AD1118" s="17">
        <v>0.113086409696003</v>
      </c>
      <c r="AE1118" s="17"/>
      <c r="AF1118" s="17">
        <v>8.7698886758012198E-2</v>
      </c>
      <c r="AG1118" s="17">
        <v>8.0697702488756795E-2</v>
      </c>
      <c r="AH1118" s="17">
        <v>0.12722946456588699</v>
      </c>
      <c r="AI1118" s="17"/>
      <c r="AJ1118" s="17">
        <v>0.106499628628193</v>
      </c>
      <c r="AK1118" s="17">
        <v>9.4471045939017506E-2</v>
      </c>
      <c r="AL1118" s="17">
        <v>9.7055428084381903E-2</v>
      </c>
      <c r="AM1118" s="17">
        <v>7.9738768481630598E-2</v>
      </c>
      <c r="AN1118" s="17">
        <v>9.4908428472191594E-2</v>
      </c>
      <c r="AO1118" s="17"/>
      <c r="AP1118" s="17">
        <v>0.11457897985870499</v>
      </c>
      <c r="AQ1118" s="17">
        <v>0.130818593569169</v>
      </c>
      <c r="AR1118" s="17">
        <v>9.7953410838285196E-2</v>
      </c>
      <c r="AS1118" s="17">
        <v>0.10985109806068</v>
      </c>
      <c r="AT1118" s="17">
        <v>6.3814765861966702E-2</v>
      </c>
      <c r="AU1118" s="17"/>
      <c r="AV1118" s="17">
        <v>7.2040369740726501E-2</v>
      </c>
      <c r="AW1118" s="17">
        <v>9.4167612894313205E-2</v>
      </c>
      <c r="AX1118" s="17">
        <v>0.127716254228294</v>
      </c>
      <c r="AY1118" s="17">
        <v>0.186265894623313</v>
      </c>
      <c r="AZ1118" s="17">
        <v>0.30122492706658599</v>
      </c>
    </row>
    <row r="1119" spans="2:52">
      <c r="B1119" t="s">
        <v>315</v>
      </c>
      <c r="C1119" s="17">
        <v>0.31897124142584099</v>
      </c>
      <c r="D1119" s="17">
        <v>0.35312754519644002</v>
      </c>
      <c r="E1119" s="17">
        <v>0.28184660104335402</v>
      </c>
      <c r="F1119" s="17"/>
      <c r="G1119" s="17">
        <v>0.45938108985555798</v>
      </c>
      <c r="H1119" s="17">
        <v>0.36131303191306202</v>
      </c>
      <c r="I1119" s="17">
        <v>0.32641466185403001</v>
      </c>
      <c r="J1119" s="17">
        <v>0.27319571282680499</v>
      </c>
      <c r="K1119" s="17">
        <v>0.30651986921402102</v>
      </c>
      <c r="L1119" s="17">
        <v>0.21553566982119701</v>
      </c>
      <c r="M1119" s="17"/>
      <c r="N1119" s="17">
        <v>0.362716184734939</v>
      </c>
      <c r="O1119" s="17">
        <v>0.30656271494915599</v>
      </c>
      <c r="P1119" s="17">
        <v>0.31647697665136998</v>
      </c>
      <c r="Q1119" s="17">
        <v>0.2837417168834</v>
      </c>
      <c r="R1119" s="17"/>
      <c r="S1119" s="17">
        <v>0.40794240449587199</v>
      </c>
      <c r="T1119" s="17">
        <v>0.27854348467961298</v>
      </c>
      <c r="U1119" s="17">
        <v>0.33553241500271203</v>
      </c>
      <c r="V1119" s="17">
        <v>0.33526959220304697</v>
      </c>
      <c r="W1119" s="17">
        <v>0.28989189978455798</v>
      </c>
      <c r="X1119" s="17">
        <v>0.30785992633518799</v>
      </c>
      <c r="Y1119" s="17">
        <v>0.25631250455927601</v>
      </c>
      <c r="Z1119" s="17">
        <v>0.303594433334895</v>
      </c>
      <c r="AA1119" s="17">
        <v>0.34280007786977401</v>
      </c>
      <c r="AB1119" s="17">
        <v>0.328352375773861</v>
      </c>
      <c r="AC1119" s="17">
        <v>0.32163470143015599</v>
      </c>
      <c r="AD1119" s="17">
        <v>0.208815917010405</v>
      </c>
      <c r="AE1119" s="17"/>
      <c r="AF1119" s="17">
        <v>0.314515131447826</v>
      </c>
      <c r="AG1119" s="17">
        <v>0.31428887876952399</v>
      </c>
      <c r="AH1119" s="17">
        <v>0.272514898019382</v>
      </c>
      <c r="AI1119" s="17"/>
      <c r="AJ1119" s="17">
        <v>0.337520016848046</v>
      </c>
      <c r="AK1119" s="17">
        <v>0.385280620544804</v>
      </c>
      <c r="AL1119" s="17">
        <v>0.28952267601979698</v>
      </c>
      <c r="AM1119" s="17">
        <v>0.103197216201923</v>
      </c>
      <c r="AN1119" s="17">
        <v>0.18360399520396201</v>
      </c>
      <c r="AO1119" s="17"/>
      <c r="AP1119" s="17">
        <v>0.352549122057289</v>
      </c>
      <c r="AQ1119" s="17">
        <v>0.38628556969929201</v>
      </c>
      <c r="AR1119" s="17">
        <v>0.283338327059035</v>
      </c>
      <c r="AS1119" s="17">
        <v>0.26990082698781198</v>
      </c>
      <c r="AT1119" s="17">
        <v>0.170157016746186</v>
      </c>
      <c r="AU1119" s="17"/>
      <c r="AV1119" s="17">
        <v>0.27439684689586202</v>
      </c>
      <c r="AW1119" s="17">
        <v>0.33172195940349197</v>
      </c>
      <c r="AX1119" s="17">
        <v>0.34507523424609798</v>
      </c>
      <c r="AY1119" s="17">
        <v>0.39483534463854503</v>
      </c>
      <c r="AZ1119" s="17">
        <v>0.184140961423435</v>
      </c>
    </row>
    <row r="1120" spans="2:52">
      <c r="B1120" t="s">
        <v>316</v>
      </c>
      <c r="C1120" s="17">
        <v>0.29005681537855399</v>
      </c>
      <c r="D1120" s="17">
        <v>0.28885553409154302</v>
      </c>
      <c r="E1120" s="17">
        <v>0.29408566625503302</v>
      </c>
      <c r="F1120" s="17"/>
      <c r="G1120" s="17">
        <v>0.21404032476142901</v>
      </c>
      <c r="H1120" s="17">
        <v>0.24925677136348001</v>
      </c>
      <c r="I1120" s="17">
        <v>0.25612096894370801</v>
      </c>
      <c r="J1120" s="17">
        <v>0.296530149337349</v>
      </c>
      <c r="K1120" s="17">
        <v>0.35274440353296799</v>
      </c>
      <c r="L1120" s="17">
        <v>0.36605640470642498</v>
      </c>
      <c r="M1120" s="17"/>
      <c r="N1120" s="17">
        <v>0.31723107301752601</v>
      </c>
      <c r="O1120" s="17">
        <v>0.32920127565041601</v>
      </c>
      <c r="P1120" s="17">
        <v>0.24530295554647399</v>
      </c>
      <c r="Q1120" s="17">
        <v>0.26306636796166</v>
      </c>
      <c r="R1120" s="17"/>
      <c r="S1120" s="17">
        <v>0.177509339698355</v>
      </c>
      <c r="T1120" s="17">
        <v>0.3374794715071</v>
      </c>
      <c r="U1120" s="17">
        <v>0.258892318245177</v>
      </c>
      <c r="V1120" s="17">
        <v>0.219365192613447</v>
      </c>
      <c r="W1120" s="17">
        <v>0.34906386508936299</v>
      </c>
      <c r="X1120" s="17">
        <v>0.31917606471660898</v>
      </c>
      <c r="Y1120" s="17">
        <v>0.367687210304809</v>
      </c>
      <c r="Z1120" s="17">
        <v>0.413054158331847</v>
      </c>
      <c r="AA1120" s="17">
        <v>0.28817296906178202</v>
      </c>
      <c r="AB1120" s="17">
        <v>0.29834355994815398</v>
      </c>
      <c r="AC1120" s="17">
        <v>0.174516256374392</v>
      </c>
      <c r="AD1120" s="17">
        <v>0.38422068767849699</v>
      </c>
      <c r="AE1120" s="17"/>
      <c r="AF1120" s="17">
        <v>0.28391265218628797</v>
      </c>
      <c r="AG1120" s="17">
        <v>0.33791838633695298</v>
      </c>
      <c r="AH1120" s="17">
        <v>0.231167632103423</v>
      </c>
      <c r="AI1120" s="17"/>
      <c r="AJ1120" s="17">
        <v>0.303798061096413</v>
      </c>
      <c r="AK1120" s="17">
        <v>0.28848527642587901</v>
      </c>
      <c r="AL1120" s="17">
        <v>0.37623810404058899</v>
      </c>
      <c r="AM1120" s="17">
        <v>0.14838827198216201</v>
      </c>
      <c r="AN1120" s="17">
        <v>0.27555522757111001</v>
      </c>
      <c r="AO1120" s="17"/>
      <c r="AP1120" s="17">
        <v>0.30244734985534399</v>
      </c>
      <c r="AQ1120" s="17">
        <v>0.27293706376423699</v>
      </c>
      <c r="AR1120" s="17">
        <v>0.31953795297806797</v>
      </c>
      <c r="AS1120" s="17">
        <v>0.30586277326894401</v>
      </c>
      <c r="AT1120" s="17">
        <v>0.29892314868680198</v>
      </c>
      <c r="AU1120" s="17"/>
      <c r="AV1120" s="17">
        <v>0.34474525361720998</v>
      </c>
      <c r="AW1120" s="17">
        <v>0.25950290572867302</v>
      </c>
      <c r="AX1120" s="17">
        <v>0.28813881980971401</v>
      </c>
      <c r="AY1120" s="17">
        <v>0.23960962778876299</v>
      </c>
      <c r="AZ1120" s="17">
        <v>0.19924247838874601</v>
      </c>
    </row>
    <row r="1121" spans="2:52">
      <c r="B1121" t="s">
        <v>317</v>
      </c>
      <c r="C1121" s="17">
        <v>0.16553195919413399</v>
      </c>
      <c r="D1121" s="17">
        <v>0.12589673520047201</v>
      </c>
      <c r="E1121" s="17">
        <v>0.20705433580949101</v>
      </c>
      <c r="F1121" s="17"/>
      <c r="G1121" s="17">
        <v>6.5427867865416101E-2</v>
      </c>
      <c r="H1121" s="17">
        <v>0.10511776363382699</v>
      </c>
      <c r="I1121" s="17">
        <v>0.120781352725393</v>
      </c>
      <c r="J1121" s="17">
        <v>0.26035523901555302</v>
      </c>
      <c r="K1121" s="17">
        <v>0.16098583634232899</v>
      </c>
      <c r="L1121" s="17">
        <v>0.25699633181123399</v>
      </c>
      <c r="M1121" s="17"/>
      <c r="N1121" s="17">
        <v>0.102016820773297</v>
      </c>
      <c r="O1121" s="17">
        <v>0.162818585460073</v>
      </c>
      <c r="P1121" s="17">
        <v>0.187995672665003</v>
      </c>
      <c r="Q1121" s="17">
        <v>0.22069871977539801</v>
      </c>
      <c r="R1121" s="17"/>
      <c r="S1121" s="17">
        <v>9.1549047697798799E-2</v>
      </c>
      <c r="T1121" s="17">
        <v>0.18383150771550999</v>
      </c>
      <c r="U1121" s="17">
        <v>0.21537765636171899</v>
      </c>
      <c r="V1121" s="17">
        <v>0.20390359860792401</v>
      </c>
      <c r="W1121" s="17">
        <v>0.145872835017859</v>
      </c>
      <c r="X1121" s="17">
        <v>0.16126350024482</v>
      </c>
      <c r="Y1121" s="17">
        <v>0.210929576315563</v>
      </c>
      <c r="Z1121" s="17">
        <v>0.14101140337263801</v>
      </c>
      <c r="AA1121" s="17">
        <v>0.128766465496893</v>
      </c>
      <c r="AB1121" s="17">
        <v>0.14906325476134799</v>
      </c>
      <c r="AC1121" s="17">
        <v>0.212484750014687</v>
      </c>
      <c r="AD1121" s="17">
        <v>0.25276714923466997</v>
      </c>
      <c r="AE1121" s="17"/>
      <c r="AF1121" s="17">
        <v>0.20300154627929501</v>
      </c>
      <c r="AG1121" s="17">
        <v>0.15538477688841901</v>
      </c>
      <c r="AH1121" s="17">
        <v>0.177245752900833</v>
      </c>
      <c r="AI1121" s="17"/>
      <c r="AJ1121" s="17">
        <v>0.17139934162663301</v>
      </c>
      <c r="AK1121" s="17">
        <v>0.11554216713279999</v>
      </c>
      <c r="AL1121" s="17">
        <v>8.6839039643317503E-2</v>
      </c>
      <c r="AM1121" s="17">
        <v>0.66867574333428403</v>
      </c>
      <c r="AN1121" s="17">
        <v>0.25852530613991498</v>
      </c>
      <c r="AO1121" s="17"/>
      <c r="AP1121" s="17">
        <v>0.15152110697315199</v>
      </c>
      <c r="AQ1121" s="17">
        <v>0.116444704552328</v>
      </c>
      <c r="AR1121" s="17">
        <v>0.16993978401843901</v>
      </c>
      <c r="AS1121" s="17">
        <v>0.25269199857734498</v>
      </c>
      <c r="AT1121" s="17">
        <v>0.21428749128886501</v>
      </c>
      <c r="AU1121" s="17"/>
      <c r="AV1121" s="17">
        <v>0.18799602461099199</v>
      </c>
      <c r="AW1121" s="17">
        <v>0.20087499761819799</v>
      </c>
      <c r="AX1121" s="17">
        <v>0.135667398633119</v>
      </c>
      <c r="AY1121" s="17">
        <v>6.5852390826839094E-2</v>
      </c>
      <c r="AZ1121" s="17">
        <v>0.23808326948307301</v>
      </c>
    </row>
    <row r="1122" spans="2:52">
      <c r="B1122" t="s">
        <v>61</v>
      </c>
      <c r="C1122" s="17">
        <v>0.123228167019531</v>
      </c>
      <c r="D1122" s="17">
        <v>8.9698086301907204E-2</v>
      </c>
      <c r="E1122" s="17">
        <v>0.156100490090127</v>
      </c>
      <c r="F1122" s="17"/>
      <c r="G1122" s="17">
        <v>6.04606166032573E-2</v>
      </c>
      <c r="H1122" s="17">
        <v>0.112455111663156</v>
      </c>
      <c r="I1122" s="17">
        <v>0.14720547550534799</v>
      </c>
      <c r="J1122" s="17">
        <v>0.121198345960163</v>
      </c>
      <c r="K1122" s="17">
        <v>0.15912405641112801</v>
      </c>
      <c r="L1122" s="17">
        <v>0.13416858052584699</v>
      </c>
      <c r="M1122" s="17"/>
      <c r="N1122" s="17">
        <v>0.112132470101817</v>
      </c>
      <c r="O1122" s="17">
        <v>0.111008758874825</v>
      </c>
      <c r="P1122" s="17">
        <v>9.7312229752111401E-2</v>
      </c>
      <c r="Q1122" s="17">
        <v>0.166986088162905</v>
      </c>
      <c r="R1122" s="17"/>
      <c r="S1122" s="17">
        <v>0.15616780452958301</v>
      </c>
      <c r="T1122" s="17">
        <v>0.11427079510070701</v>
      </c>
      <c r="U1122" s="17">
        <v>0.15543717254987099</v>
      </c>
      <c r="V1122" s="17">
        <v>0.115011512916111</v>
      </c>
      <c r="W1122" s="17">
        <v>9.7177349082499198E-2</v>
      </c>
      <c r="X1122" s="17">
        <v>9.0800325948677901E-2</v>
      </c>
      <c r="Y1122" s="17">
        <v>0.10765926614841501</v>
      </c>
      <c r="Z1122" s="17">
        <v>0.100702838115244</v>
      </c>
      <c r="AA1122" s="17">
        <v>0.12674735192289899</v>
      </c>
      <c r="AB1122" s="17">
        <v>0.150831502388593</v>
      </c>
      <c r="AC1122" s="17">
        <v>0.15730482189744599</v>
      </c>
      <c r="AD1122" s="17">
        <v>4.1109836380424702E-2</v>
      </c>
      <c r="AE1122" s="17"/>
      <c r="AF1122" s="17">
        <v>0.110871783328579</v>
      </c>
      <c r="AG1122" s="17">
        <v>0.111710255516346</v>
      </c>
      <c r="AH1122" s="17">
        <v>0.19184225241047501</v>
      </c>
      <c r="AI1122" s="17"/>
      <c r="AJ1122" s="17">
        <v>8.0782951800715694E-2</v>
      </c>
      <c r="AK1122" s="17">
        <v>0.1162208899575</v>
      </c>
      <c r="AL1122" s="17">
        <v>0.15034475221191401</v>
      </c>
      <c r="AM1122" s="17">
        <v>0</v>
      </c>
      <c r="AN1122" s="17">
        <v>0.18740704261282301</v>
      </c>
      <c r="AO1122" s="17"/>
      <c r="AP1122" s="17">
        <v>7.8903441255510298E-2</v>
      </c>
      <c r="AQ1122" s="17">
        <v>9.35140684149737E-2</v>
      </c>
      <c r="AR1122" s="17">
        <v>0.129230525106173</v>
      </c>
      <c r="AS1122" s="17">
        <v>6.1693303105218901E-2</v>
      </c>
      <c r="AT1122" s="17">
        <v>0.25281757741618099</v>
      </c>
      <c r="AU1122" s="17"/>
      <c r="AV1122" s="17">
        <v>0.12082150513521001</v>
      </c>
      <c r="AW1122" s="17">
        <v>0.11373252435532299</v>
      </c>
      <c r="AX1122" s="17">
        <v>0.103402293082775</v>
      </c>
      <c r="AY1122" s="17">
        <v>0.11343674212254</v>
      </c>
      <c r="AZ1122" s="17">
        <v>7.7308363638158295E-2</v>
      </c>
    </row>
    <row r="1123" spans="2:52">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row>
    <row r="1124" spans="2:52">
      <c r="B1124" s="6" t="s">
        <v>325</v>
      </c>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row>
    <row r="1125" spans="2:52">
      <c r="B1125" s="24" t="s">
        <v>16</v>
      </c>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row>
    <row r="1126" spans="2:52">
      <c r="B1126" t="s">
        <v>314</v>
      </c>
      <c r="C1126" s="17">
        <v>8.7679109378632603E-2</v>
      </c>
      <c r="D1126" s="17">
        <v>0.119302928730722</v>
      </c>
      <c r="E1126" s="17">
        <v>5.7825039767087902E-2</v>
      </c>
      <c r="F1126" s="17"/>
      <c r="G1126" s="17">
        <v>0.15178371004472499</v>
      </c>
      <c r="H1126" s="17">
        <v>9.2986366775731896E-2</v>
      </c>
      <c r="I1126" s="17">
        <v>8.8372878826486104E-2</v>
      </c>
      <c r="J1126" s="17">
        <v>9.6182307745807896E-2</v>
      </c>
      <c r="K1126" s="17">
        <v>4.6377492566993798E-2</v>
      </c>
      <c r="L1126" s="17">
        <v>6.3230464232471098E-2</v>
      </c>
      <c r="M1126" s="17"/>
      <c r="N1126" s="17">
        <v>0.13213131119563601</v>
      </c>
      <c r="O1126" s="17">
        <v>5.9114536091468897E-2</v>
      </c>
      <c r="P1126" s="17">
        <v>9.5893500254962696E-2</v>
      </c>
      <c r="Q1126" s="17">
        <v>6.2712396600436399E-2</v>
      </c>
      <c r="R1126" s="17"/>
      <c r="S1126" s="17">
        <v>0.19034469709449101</v>
      </c>
      <c r="T1126" s="17">
        <v>6.2076044742384401E-2</v>
      </c>
      <c r="U1126" s="17">
        <v>4.6145634017422901E-2</v>
      </c>
      <c r="V1126" s="17">
        <v>6.6703046369679095E-2</v>
      </c>
      <c r="W1126" s="17">
        <v>7.7342330350671701E-2</v>
      </c>
      <c r="X1126" s="17">
        <v>9.4642285045284505E-2</v>
      </c>
      <c r="Y1126" s="17">
        <v>4.7573250764856002E-2</v>
      </c>
      <c r="Z1126" s="17">
        <v>2.0226659939754602E-2</v>
      </c>
      <c r="AA1126" s="17">
        <v>8.6992879339642601E-2</v>
      </c>
      <c r="AB1126" s="17">
        <v>8.6128966176845803E-2</v>
      </c>
      <c r="AC1126" s="17">
        <v>0.12829435937094899</v>
      </c>
      <c r="AD1126" s="17">
        <v>4.9151001050603001E-2</v>
      </c>
      <c r="AE1126" s="17"/>
      <c r="AF1126" s="17">
        <v>7.54106653801698E-2</v>
      </c>
      <c r="AG1126" s="17">
        <v>9.0912143180310503E-2</v>
      </c>
      <c r="AH1126" s="17">
        <v>0.10350621744889101</v>
      </c>
      <c r="AI1126" s="17"/>
      <c r="AJ1126" s="17">
        <v>9.3074594459069099E-2</v>
      </c>
      <c r="AK1126" s="17">
        <v>0.116253003501465</v>
      </c>
      <c r="AL1126" s="17">
        <v>6.1740239903545803E-2</v>
      </c>
      <c r="AM1126" s="17">
        <v>0</v>
      </c>
      <c r="AN1126" s="17">
        <v>6.7289185599238993E-2</v>
      </c>
      <c r="AO1126" s="17"/>
      <c r="AP1126" s="17">
        <v>9.43639367185449E-2</v>
      </c>
      <c r="AQ1126" s="17">
        <v>0.12095301353683501</v>
      </c>
      <c r="AR1126" s="17">
        <v>6.0645707269750798E-2</v>
      </c>
      <c r="AS1126" s="17">
        <v>0.103328323038406</v>
      </c>
      <c r="AT1126" s="17">
        <v>2.2784954197601501E-2</v>
      </c>
      <c r="AU1126" s="17"/>
      <c r="AV1126" s="17">
        <v>5.3498046495988799E-2</v>
      </c>
      <c r="AW1126" s="17">
        <v>0.117747033119705</v>
      </c>
      <c r="AX1126" s="17">
        <v>8.4291641821185703E-2</v>
      </c>
      <c r="AY1126" s="17">
        <v>0.142215386828968</v>
      </c>
      <c r="AZ1126" s="17">
        <v>0.234887637129465</v>
      </c>
    </row>
    <row r="1127" spans="2:52">
      <c r="B1127" t="s">
        <v>315</v>
      </c>
      <c r="C1127" s="17">
        <v>0.303341379891513</v>
      </c>
      <c r="D1127" s="17">
        <v>0.32419999421788498</v>
      </c>
      <c r="E1127" s="17">
        <v>0.28394008901712697</v>
      </c>
      <c r="F1127" s="17"/>
      <c r="G1127" s="17">
        <v>0.42115458596841199</v>
      </c>
      <c r="H1127" s="17">
        <v>0.36459397810438399</v>
      </c>
      <c r="I1127" s="17">
        <v>0.34581108879207101</v>
      </c>
      <c r="J1127" s="17">
        <v>0.240530843411983</v>
      </c>
      <c r="K1127" s="17">
        <v>0.25861863172016902</v>
      </c>
      <c r="L1127" s="17">
        <v>0.23072905073504099</v>
      </c>
      <c r="M1127" s="17"/>
      <c r="N1127" s="17">
        <v>0.34214225826883299</v>
      </c>
      <c r="O1127" s="17">
        <v>0.31819005151588298</v>
      </c>
      <c r="P1127" s="17">
        <v>0.29818466304635299</v>
      </c>
      <c r="Q1127" s="17">
        <v>0.25703140170612698</v>
      </c>
      <c r="R1127" s="17"/>
      <c r="S1127" s="17">
        <v>0.335938860085569</v>
      </c>
      <c r="T1127" s="17">
        <v>0.26210445978344998</v>
      </c>
      <c r="U1127" s="17">
        <v>0.26422910667937199</v>
      </c>
      <c r="V1127" s="17">
        <v>0.33970303533775698</v>
      </c>
      <c r="W1127" s="17">
        <v>0.33005999076040998</v>
      </c>
      <c r="X1127" s="17">
        <v>0.356082488849227</v>
      </c>
      <c r="Y1127" s="17">
        <v>0.29863163901092898</v>
      </c>
      <c r="Z1127" s="17">
        <v>0.36704258945108897</v>
      </c>
      <c r="AA1127" s="17">
        <v>0.27290596228672598</v>
      </c>
      <c r="AB1127" s="17">
        <v>0.23603885948397901</v>
      </c>
      <c r="AC1127" s="17">
        <v>0.396245932477992</v>
      </c>
      <c r="AD1127" s="17">
        <v>0.255253061819745</v>
      </c>
      <c r="AE1127" s="17"/>
      <c r="AF1127" s="17">
        <v>0.25508915985160502</v>
      </c>
      <c r="AG1127" s="17">
        <v>0.33177610196762403</v>
      </c>
      <c r="AH1127" s="17">
        <v>0.250197140822353</v>
      </c>
      <c r="AI1127" s="17"/>
      <c r="AJ1127" s="17">
        <v>0.31693309687075499</v>
      </c>
      <c r="AK1127" s="17">
        <v>0.35057964004604097</v>
      </c>
      <c r="AL1127" s="17">
        <v>0.29911855602841703</v>
      </c>
      <c r="AM1127" s="17">
        <v>0.41220288418853102</v>
      </c>
      <c r="AN1127" s="17">
        <v>0.20135168134408199</v>
      </c>
      <c r="AO1127" s="17"/>
      <c r="AP1127" s="17">
        <v>0.33984164683919099</v>
      </c>
      <c r="AQ1127" s="17">
        <v>0.36153711912602599</v>
      </c>
      <c r="AR1127" s="17">
        <v>0.31979060468515802</v>
      </c>
      <c r="AS1127" s="17">
        <v>0.243115880174546</v>
      </c>
      <c r="AT1127" s="17">
        <v>0.17762639662039501</v>
      </c>
      <c r="AU1127" s="17"/>
      <c r="AV1127" s="17">
        <v>0.232432908542232</v>
      </c>
      <c r="AW1127" s="17">
        <v>0.24459487155899201</v>
      </c>
      <c r="AX1127" s="17">
        <v>0.39794828246453101</v>
      </c>
      <c r="AY1127" s="17">
        <v>0.39875543562370203</v>
      </c>
      <c r="AZ1127" s="17">
        <v>0.41132305176470502</v>
      </c>
    </row>
    <row r="1128" spans="2:52">
      <c r="B1128" t="s">
        <v>316</v>
      </c>
      <c r="C1128" s="17">
        <v>0.268286262341493</v>
      </c>
      <c r="D1128" s="17">
        <v>0.284732967369145</v>
      </c>
      <c r="E1128" s="17">
        <v>0.25457987382046499</v>
      </c>
      <c r="F1128" s="17"/>
      <c r="G1128" s="17">
        <v>0.25765564732893198</v>
      </c>
      <c r="H1128" s="17">
        <v>0.24298352608822699</v>
      </c>
      <c r="I1128" s="17">
        <v>0.243537727975318</v>
      </c>
      <c r="J1128" s="17">
        <v>0.27591267913401801</v>
      </c>
      <c r="K1128" s="17">
        <v>0.27881254723694998</v>
      </c>
      <c r="L1128" s="17">
        <v>0.29923900435579998</v>
      </c>
      <c r="M1128" s="17"/>
      <c r="N1128" s="17">
        <v>0.25438711564530497</v>
      </c>
      <c r="O1128" s="17">
        <v>0.26393885690923702</v>
      </c>
      <c r="P1128" s="17">
        <v>0.28130099480033199</v>
      </c>
      <c r="Q1128" s="17">
        <v>0.27441175729124501</v>
      </c>
      <c r="R1128" s="17"/>
      <c r="S1128" s="17">
        <v>0.21933280247741499</v>
      </c>
      <c r="T1128" s="17">
        <v>0.26786912595500001</v>
      </c>
      <c r="U1128" s="17">
        <v>0.28201358756425898</v>
      </c>
      <c r="V1128" s="17">
        <v>0.25029479216935202</v>
      </c>
      <c r="W1128" s="17">
        <v>0.29738271425778501</v>
      </c>
      <c r="X1128" s="17">
        <v>0.2589171249503</v>
      </c>
      <c r="Y1128" s="17">
        <v>0.25948988829099201</v>
      </c>
      <c r="Z1128" s="17">
        <v>0.33340392593513501</v>
      </c>
      <c r="AA1128" s="17">
        <v>0.28301837969045801</v>
      </c>
      <c r="AB1128" s="17">
        <v>0.31546836493707697</v>
      </c>
      <c r="AC1128" s="17">
        <v>0.20961954044994999</v>
      </c>
      <c r="AD1128" s="17">
        <v>0.292724779988005</v>
      </c>
      <c r="AE1128" s="17"/>
      <c r="AF1128" s="17">
        <v>0.27703737994147098</v>
      </c>
      <c r="AG1128" s="17">
        <v>0.28045169869160103</v>
      </c>
      <c r="AH1128" s="17">
        <v>0.22846868997686201</v>
      </c>
      <c r="AI1128" s="17"/>
      <c r="AJ1128" s="17">
        <v>0.28240752441393502</v>
      </c>
      <c r="AK1128" s="17">
        <v>0.25918199795017699</v>
      </c>
      <c r="AL1128" s="17">
        <v>0.317174278997853</v>
      </c>
      <c r="AM1128" s="17">
        <v>0.17665845365630201</v>
      </c>
      <c r="AN1128" s="17">
        <v>0.21206389889171401</v>
      </c>
      <c r="AO1128" s="17"/>
      <c r="AP1128" s="17">
        <v>0.28905401167953598</v>
      </c>
      <c r="AQ1128" s="17">
        <v>0.22662992524844</v>
      </c>
      <c r="AR1128" s="17">
        <v>0.26675701081081699</v>
      </c>
      <c r="AS1128" s="17">
        <v>0.33574578956016199</v>
      </c>
      <c r="AT1128" s="17">
        <v>0.29965037388038102</v>
      </c>
      <c r="AU1128" s="17"/>
      <c r="AV1128" s="17">
        <v>0.31207171572135001</v>
      </c>
      <c r="AW1128" s="17">
        <v>0.29213549814523199</v>
      </c>
      <c r="AX1128" s="17">
        <v>0.25337070393281502</v>
      </c>
      <c r="AY1128" s="17">
        <v>0.23111297818337401</v>
      </c>
      <c r="AZ1128" s="17">
        <v>0.10542654292345401</v>
      </c>
    </row>
    <row r="1129" spans="2:52">
      <c r="B1129" t="s">
        <v>317</v>
      </c>
      <c r="C1129" s="17">
        <v>0.207649021170554</v>
      </c>
      <c r="D1129" s="17">
        <v>0.18079839481201801</v>
      </c>
      <c r="E1129" s="17">
        <v>0.230798432424142</v>
      </c>
      <c r="F1129" s="17"/>
      <c r="G1129" s="17">
        <v>0.123582964892402</v>
      </c>
      <c r="H1129" s="17">
        <v>0.200235508218016</v>
      </c>
      <c r="I1129" s="17">
        <v>0.18794628539994301</v>
      </c>
      <c r="J1129" s="17">
        <v>0.23963880853573999</v>
      </c>
      <c r="K1129" s="17">
        <v>0.241791771915839</v>
      </c>
      <c r="L1129" s="17">
        <v>0.23386083801568899</v>
      </c>
      <c r="M1129" s="17"/>
      <c r="N1129" s="17">
        <v>0.17164886945184499</v>
      </c>
      <c r="O1129" s="17">
        <v>0.239677583140019</v>
      </c>
      <c r="P1129" s="17">
        <v>0.21820253040911</v>
      </c>
      <c r="Q1129" s="17">
        <v>0.20344133726976199</v>
      </c>
      <c r="R1129" s="17"/>
      <c r="S1129" s="17">
        <v>0.17584012775269101</v>
      </c>
      <c r="T1129" s="17">
        <v>0.24479600260621701</v>
      </c>
      <c r="U1129" s="17">
        <v>0.25529056301180297</v>
      </c>
      <c r="V1129" s="17">
        <v>0.14242500572716699</v>
      </c>
      <c r="W1129" s="17">
        <v>0.17530825149215301</v>
      </c>
      <c r="X1129" s="17">
        <v>0.169219473602751</v>
      </c>
      <c r="Y1129" s="17">
        <v>0.291647148536259</v>
      </c>
      <c r="Z1129" s="17">
        <v>0.17294760068614801</v>
      </c>
      <c r="AA1129" s="17">
        <v>0.21036887746011801</v>
      </c>
      <c r="AB1129" s="17">
        <v>0.20264321881326</v>
      </c>
      <c r="AC1129" s="17">
        <v>0.178806388037485</v>
      </c>
      <c r="AD1129" s="17">
        <v>0.26915332316886298</v>
      </c>
      <c r="AE1129" s="17"/>
      <c r="AF1129" s="17">
        <v>0.26352537632237999</v>
      </c>
      <c r="AG1129" s="17">
        <v>0.17553924740101201</v>
      </c>
      <c r="AH1129" s="17">
        <v>0.222901973524991</v>
      </c>
      <c r="AI1129" s="17"/>
      <c r="AJ1129" s="17">
        <v>0.19629796137080399</v>
      </c>
      <c r="AK1129" s="17">
        <v>0.17101301509653399</v>
      </c>
      <c r="AL1129" s="17">
        <v>0.19461480836019501</v>
      </c>
      <c r="AM1129" s="17">
        <v>0.31846370718894901</v>
      </c>
      <c r="AN1129" s="17">
        <v>0.30809906493505002</v>
      </c>
      <c r="AO1129" s="17"/>
      <c r="AP1129" s="17">
        <v>0.175669643011159</v>
      </c>
      <c r="AQ1129" s="17">
        <v>0.184035605176506</v>
      </c>
      <c r="AR1129" s="17">
        <v>0.23357878242263599</v>
      </c>
      <c r="AS1129" s="17">
        <v>0.233791005455177</v>
      </c>
      <c r="AT1129" s="17">
        <v>0.178760085732319</v>
      </c>
      <c r="AU1129" s="17"/>
      <c r="AV1129" s="17">
        <v>0.21761130068821599</v>
      </c>
      <c r="AW1129" s="17">
        <v>0.21036785222259299</v>
      </c>
      <c r="AX1129" s="17">
        <v>0.195872466289294</v>
      </c>
      <c r="AY1129" s="17">
        <v>0.15158401273207101</v>
      </c>
      <c r="AZ1129" s="17">
        <v>0.177805504829915</v>
      </c>
    </row>
    <row r="1130" spans="2:52">
      <c r="B1130" t="s">
        <v>61</v>
      </c>
      <c r="C1130" s="17">
        <v>0.13304422721780801</v>
      </c>
      <c r="D1130" s="17">
        <v>9.09657148702296E-2</v>
      </c>
      <c r="E1130" s="17">
        <v>0.17285656497117899</v>
      </c>
      <c r="F1130" s="17"/>
      <c r="G1130" s="17">
        <v>4.5823091765529102E-2</v>
      </c>
      <c r="H1130" s="17">
        <v>9.9200620813641505E-2</v>
      </c>
      <c r="I1130" s="17">
        <v>0.134332019006182</v>
      </c>
      <c r="J1130" s="17">
        <v>0.14773536117245201</v>
      </c>
      <c r="K1130" s="17">
        <v>0.17439955656004899</v>
      </c>
      <c r="L1130" s="17">
        <v>0.17294064266099901</v>
      </c>
      <c r="M1130" s="17"/>
      <c r="N1130" s="17">
        <v>9.9690445438380695E-2</v>
      </c>
      <c r="O1130" s="17">
        <v>0.119078972343392</v>
      </c>
      <c r="P1130" s="17">
        <v>0.106418311489242</v>
      </c>
      <c r="Q1130" s="17">
        <v>0.20240310713242901</v>
      </c>
      <c r="R1130" s="17"/>
      <c r="S1130" s="17">
        <v>7.8543512589834594E-2</v>
      </c>
      <c r="T1130" s="17">
        <v>0.16315436691294899</v>
      </c>
      <c r="U1130" s="17">
        <v>0.152321108727143</v>
      </c>
      <c r="V1130" s="17">
        <v>0.20087412039604499</v>
      </c>
      <c r="W1130" s="17">
        <v>0.11990671313898101</v>
      </c>
      <c r="X1130" s="17">
        <v>0.121138627552438</v>
      </c>
      <c r="Y1130" s="17">
        <v>0.10265807339696401</v>
      </c>
      <c r="Z1130" s="17">
        <v>0.106379223987873</v>
      </c>
      <c r="AA1130" s="17">
        <v>0.146713901223055</v>
      </c>
      <c r="AB1130" s="17">
        <v>0.159720590588838</v>
      </c>
      <c r="AC1130" s="17">
        <v>8.7033779663624397E-2</v>
      </c>
      <c r="AD1130" s="17">
        <v>0.133717833972785</v>
      </c>
      <c r="AE1130" s="17"/>
      <c r="AF1130" s="17">
        <v>0.12893741850437401</v>
      </c>
      <c r="AG1130" s="17">
        <v>0.121320808759453</v>
      </c>
      <c r="AH1130" s="17">
        <v>0.194925978226903</v>
      </c>
      <c r="AI1130" s="17"/>
      <c r="AJ1130" s="17">
        <v>0.111286822885437</v>
      </c>
      <c r="AK1130" s="17">
        <v>0.102972343405783</v>
      </c>
      <c r="AL1130" s="17">
        <v>0.127352116709989</v>
      </c>
      <c r="AM1130" s="17">
        <v>9.2674954966218803E-2</v>
      </c>
      <c r="AN1130" s="17">
        <v>0.21119616922991499</v>
      </c>
      <c r="AO1130" s="17"/>
      <c r="AP1130" s="17">
        <v>0.101070761751569</v>
      </c>
      <c r="AQ1130" s="17">
        <v>0.106844336912192</v>
      </c>
      <c r="AR1130" s="17">
        <v>0.11922789481163799</v>
      </c>
      <c r="AS1130" s="17">
        <v>8.4019001771708707E-2</v>
      </c>
      <c r="AT1130" s="17">
        <v>0.321178189569303</v>
      </c>
      <c r="AU1130" s="17"/>
      <c r="AV1130" s="17">
        <v>0.184386028552213</v>
      </c>
      <c r="AW1130" s="17">
        <v>0.13515474495347801</v>
      </c>
      <c r="AX1130" s="17">
        <v>6.8516905492174707E-2</v>
      </c>
      <c r="AY1130" s="17">
        <v>7.6332186631885401E-2</v>
      </c>
      <c r="AZ1130" s="17">
        <v>7.05572633524605E-2</v>
      </c>
    </row>
    <row r="1131" spans="2:52">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row>
    <row r="1132" spans="2:52">
      <c r="B1132" s="6" t="s">
        <v>326</v>
      </c>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row>
    <row r="1133" spans="2:52">
      <c r="B1133" s="24" t="s">
        <v>16</v>
      </c>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row>
    <row r="1134" spans="2:52">
      <c r="B1134" t="s">
        <v>314</v>
      </c>
      <c r="C1134" s="17">
        <v>0.14440676975521499</v>
      </c>
      <c r="D1134" s="17">
        <v>0.188436088807827</v>
      </c>
      <c r="E1134" s="17">
        <v>0.100533877923416</v>
      </c>
      <c r="F1134" s="17"/>
      <c r="G1134" s="17">
        <v>0.25137934012011698</v>
      </c>
      <c r="H1134" s="17">
        <v>0.21464138437645899</v>
      </c>
      <c r="I1134" s="17">
        <v>0.189351955235391</v>
      </c>
      <c r="J1134" s="17">
        <v>8.6000142500156196E-2</v>
      </c>
      <c r="K1134" s="17">
        <v>6.8454349724642496E-2</v>
      </c>
      <c r="L1134" s="17">
        <v>6.2759145342736397E-2</v>
      </c>
      <c r="M1134" s="17"/>
      <c r="N1134" s="17">
        <v>0.18408314587090099</v>
      </c>
      <c r="O1134" s="17">
        <v>0.10655781362806099</v>
      </c>
      <c r="P1134" s="17">
        <v>0.17581698340959401</v>
      </c>
      <c r="Q1134" s="17">
        <v>0.115173110414068</v>
      </c>
      <c r="R1134" s="17"/>
      <c r="S1134" s="17">
        <v>0.18847515092612299</v>
      </c>
      <c r="T1134" s="17">
        <v>0.12925852072208399</v>
      </c>
      <c r="U1134" s="17">
        <v>0.12681923369043899</v>
      </c>
      <c r="V1134" s="17">
        <v>9.0337803388266996E-2</v>
      </c>
      <c r="W1134" s="17">
        <v>0.17612915876918001</v>
      </c>
      <c r="X1134" s="17">
        <v>0.195611022538632</v>
      </c>
      <c r="Y1134" s="17">
        <v>0.137084633477047</v>
      </c>
      <c r="Z1134" s="17">
        <v>0.114431424366308</v>
      </c>
      <c r="AA1134" s="17">
        <v>0.13399145475902</v>
      </c>
      <c r="AB1134" s="17">
        <v>0.12950831443604999</v>
      </c>
      <c r="AC1134" s="17">
        <v>0.144951963656654</v>
      </c>
      <c r="AD1134" s="17">
        <v>6.6448198458423105E-2</v>
      </c>
      <c r="AE1134" s="17"/>
      <c r="AF1134" s="17">
        <v>0.11407730413351901</v>
      </c>
      <c r="AG1134" s="17">
        <v>0.16019626089755801</v>
      </c>
      <c r="AH1134" s="17">
        <v>0.123907621932957</v>
      </c>
      <c r="AI1134" s="17"/>
      <c r="AJ1134" s="17">
        <v>0.126527083595629</v>
      </c>
      <c r="AK1134" s="17">
        <v>0.207113909153857</v>
      </c>
      <c r="AL1134" s="17">
        <v>0.10393409115695899</v>
      </c>
      <c r="AM1134" s="17">
        <v>0</v>
      </c>
      <c r="AN1134" s="17">
        <v>0.119382360773505</v>
      </c>
      <c r="AO1134" s="17"/>
      <c r="AP1134" s="17">
        <v>0.125920245462215</v>
      </c>
      <c r="AQ1134" s="17">
        <v>0.19124484333775499</v>
      </c>
      <c r="AR1134" s="17">
        <v>0.12618187076551299</v>
      </c>
      <c r="AS1134" s="17">
        <v>0.121805891126067</v>
      </c>
      <c r="AT1134" s="17">
        <v>8.5470841937860295E-2</v>
      </c>
      <c r="AU1134" s="17"/>
      <c r="AV1134" s="17">
        <v>0.10675774171774</v>
      </c>
      <c r="AW1134" s="17">
        <v>0.127819084896896</v>
      </c>
      <c r="AX1134" s="17">
        <v>0.177057612311424</v>
      </c>
      <c r="AY1134" s="17">
        <v>0.190349952052115</v>
      </c>
      <c r="AZ1134" s="17">
        <v>0.27842426182273999</v>
      </c>
    </row>
    <row r="1135" spans="2:52">
      <c r="B1135" t="s">
        <v>315</v>
      </c>
      <c r="C1135" s="17">
        <v>0.321951822406986</v>
      </c>
      <c r="D1135" s="17">
        <v>0.34877754324055998</v>
      </c>
      <c r="E1135" s="17">
        <v>0.29533413888399601</v>
      </c>
      <c r="F1135" s="17"/>
      <c r="G1135" s="17">
        <v>0.38922565713133001</v>
      </c>
      <c r="H1135" s="17">
        <v>0.37524052691665299</v>
      </c>
      <c r="I1135" s="17">
        <v>0.34673043637796103</v>
      </c>
      <c r="J1135" s="17">
        <v>0.26869467547339998</v>
      </c>
      <c r="K1135" s="17">
        <v>0.22433790063725001</v>
      </c>
      <c r="L1135" s="17">
        <v>0.30806741836276402</v>
      </c>
      <c r="M1135" s="17"/>
      <c r="N1135" s="17">
        <v>0.32302063275973297</v>
      </c>
      <c r="O1135" s="17">
        <v>0.35761192234443101</v>
      </c>
      <c r="P1135" s="17">
        <v>0.32931793844458301</v>
      </c>
      <c r="Q1135" s="17">
        <v>0.28043736961420701</v>
      </c>
      <c r="R1135" s="17"/>
      <c r="S1135" s="17">
        <v>0.388315000229562</v>
      </c>
      <c r="T1135" s="17">
        <v>0.27418903254023502</v>
      </c>
      <c r="U1135" s="17">
        <v>0.322525521786174</v>
      </c>
      <c r="V1135" s="17">
        <v>0.30250073769611602</v>
      </c>
      <c r="W1135" s="17">
        <v>0.40007200169019802</v>
      </c>
      <c r="X1135" s="17">
        <v>0.32088120938534698</v>
      </c>
      <c r="Y1135" s="17">
        <v>0.31808584103821702</v>
      </c>
      <c r="Z1135" s="17">
        <v>0.21452213388788499</v>
      </c>
      <c r="AA1135" s="17">
        <v>0.34851644218352501</v>
      </c>
      <c r="AB1135" s="17">
        <v>0.30728570621516299</v>
      </c>
      <c r="AC1135" s="17">
        <v>0.243774807713872</v>
      </c>
      <c r="AD1135" s="17">
        <v>0.29523391476268801</v>
      </c>
      <c r="AE1135" s="17"/>
      <c r="AF1135" s="17">
        <v>0.29611912010424102</v>
      </c>
      <c r="AG1135" s="17">
        <v>0.32030391059482799</v>
      </c>
      <c r="AH1135" s="17">
        <v>0.382177391685183</v>
      </c>
      <c r="AI1135" s="17"/>
      <c r="AJ1135" s="17">
        <v>0.31869577239098401</v>
      </c>
      <c r="AK1135" s="17">
        <v>0.327981620975831</v>
      </c>
      <c r="AL1135" s="17">
        <v>0.33159060524756001</v>
      </c>
      <c r="AM1135" s="17">
        <v>0.50267974059999498</v>
      </c>
      <c r="AN1135" s="17">
        <v>0.32387700343214598</v>
      </c>
      <c r="AO1135" s="17"/>
      <c r="AP1135" s="17">
        <v>0.371167391190455</v>
      </c>
      <c r="AQ1135" s="17">
        <v>0.373148636313546</v>
      </c>
      <c r="AR1135" s="17">
        <v>0.29126870370218999</v>
      </c>
      <c r="AS1135" s="17">
        <v>0.27614329794463399</v>
      </c>
      <c r="AT1135" s="17">
        <v>0.187068225947714</v>
      </c>
      <c r="AU1135" s="17"/>
      <c r="AV1135" s="17">
        <v>0.23574420368083701</v>
      </c>
      <c r="AW1135" s="17">
        <v>0.32429571120027301</v>
      </c>
      <c r="AX1135" s="17">
        <v>0.38295739810614998</v>
      </c>
      <c r="AY1135" s="17">
        <v>0.44533608903641098</v>
      </c>
      <c r="AZ1135" s="17">
        <v>0.34299988449903901</v>
      </c>
    </row>
    <row r="1136" spans="2:52">
      <c r="B1136" t="s">
        <v>316</v>
      </c>
      <c r="C1136" s="17">
        <v>0.22552306752474</v>
      </c>
      <c r="D1136" s="17">
        <v>0.220074995431083</v>
      </c>
      <c r="E1136" s="17">
        <v>0.230702573949294</v>
      </c>
      <c r="F1136" s="17"/>
      <c r="G1136" s="17">
        <v>0.19914873920457399</v>
      </c>
      <c r="H1136" s="17">
        <v>0.19861672462214799</v>
      </c>
      <c r="I1136" s="17">
        <v>0.178873100853465</v>
      </c>
      <c r="J1136" s="17">
        <v>0.26631204299601502</v>
      </c>
      <c r="K1136" s="17">
        <v>0.30276071986990699</v>
      </c>
      <c r="L1136" s="17">
        <v>0.22704216753418399</v>
      </c>
      <c r="M1136" s="17"/>
      <c r="N1136" s="17">
        <v>0.224340490583778</v>
      </c>
      <c r="O1136" s="17">
        <v>0.216972032605346</v>
      </c>
      <c r="P1136" s="17">
        <v>0.24760529953100099</v>
      </c>
      <c r="Q1136" s="17">
        <v>0.22037439685639101</v>
      </c>
      <c r="R1136" s="17"/>
      <c r="S1136" s="17">
        <v>0.15641672712326701</v>
      </c>
      <c r="T1136" s="17">
        <v>0.24910062210429301</v>
      </c>
      <c r="U1136" s="17">
        <v>0.231495810883796</v>
      </c>
      <c r="V1136" s="17">
        <v>0.33863327113450897</v>
      </c>
      <c r="W1136" s="17">
        <v>0.216043785378077</v>
      </c>
      <c r="X1136" s="17">
        <v>0.16619216246395299</v>
      </c>
      <c r="Y1136" s="17">
        <v>0.17813466350601201</v>
      </c>
      <c r="Z1136" s="17">
        <v>0.27858010751927498</v>
      </c>
      <c r="AA1136" s="17">
        <v>0.21352946368216699</v>
      </c>
      <c r="AB1136" s="17">
        <v>0.30141495888289399</v>
      </c>
      <c r="AC1136" s="17">
        <v>0.230035051487815</v>
      </c>
      <c r="AD1136" s="17">
        <v>0.27494559320852202</v>
      </c>
      <c r="AE1136" s="17"/>
      <c r="AF1136" s="17">
        <v>0.265787518235022</v>
      </c>
      <c r="AG1136" s="17">
        <v>0.21682066705775299</v>
      </c>
      <c r="AH1136" s="17">
        <v>0.19045356361060201</v>
      </c>
      <c r="AI1136" s="17"/>
      <c r="AJ1136" s="17">
        <v>0.261584630127288</v>
      </c>
      <c r="AK1136" s="17">
        <v>0.19240320273452599</v>
      </c>
      <c r="AL1136" s="17">
        <v>0.200972261310746</v>
      </c>
      <c r="AM1136" s="17">
        <v>0.164470771777216</v>
      </c>
      <c r="AN1136" s="17">
        <v>0.20158147979148</v>
      </c>
      <c r="AO1136" s="17"/>
      <c r="AP1136" s="17">
        <v>0.215537379657466</v>
      </c>
      <c r="AQ1136" s="17">
        <v>0.16996472293113199</v>
      </c>
      <c r="AR1136" s="17">
        <v>0.23326844575480399</v>
      </c>
      <c r="AS1136" s="17">
        <v>0.29556139613258697</v>
      </c>
      <c r="AT1136" s="17">
        <v>0.29106368140822297</v>
      </c>
      <c r="AU1136" s="17"/>
      <c r="AV1136" s="17">
        <v>0.29089053819998101</v>
      </c>
      <c r="AW1136" s="17">
        <v>0.23170456112306001</v>
      </c>
      <c r="AX1136" s="17">
        <v>0.184149548901132</v>
      </c>
      <c r="AY1136" s="17">
        <v>0.17085500419056401</v>
      </c>
      <c r="AZ1136" s="17">
        <v>7.793995748858E-2</v>
      </c>
    </row>
    <row r="1137" spans="2:52">
      <c r="B1137" t="s">
        <v>317</v>
      </c>
      <c r="C1137" s="17">
        <v>0.17573479027371</v>
      </c>
      <c r="D1137" s="17">
        <v>0.15106021309055501</v>
      </c>
      <c r="E1137" s="17">
        <v>0.20245190587904599</v>
      </c>
      <c r="F1137" s="17"/>
      <c r="G1137" s="17">
        <v>8.9637267337642601E-2</v>
      </c>
      <c r="H1137" s="17">
        <v>0.14219302508384299</v>
      </c>
      <c r="I1137" s="17">
        <v>0.162000340405246</v>
      </c>
      <c r="J1137" s="17">
        <v>0.210881709368438</v>
      </c>
      <c r="K1137" s="17">
        <v>0.23710617707745499</v>
      </c>
      <c r="L1137" s="17">
        <v>0.21286502156900799</v>
      </c>
      <c r="M1137" s="17"/>
      <c r="N1137" s="17">
        <v>0.13916914253915499</v>
      </c>
      <c r="O1137" s="17">
        <v>0.17931983825110001</v>
      </c>
      <c r="P1137" s="17">
        <v>0.17735177716902201</v>
      </c>
      <c r="Q1137" s="17">
        <v>0.211247058646339</v>
      </c>
      <c r="R1137" s="17"/>
      <c r="S1137" s="17">
        <v>0.156596000161838</v>
      </c>
      <c r="T1137" s="17">
        <v>0.20463445322620699</v>
      </c>
      <c r="U1137" s="17">
        <v>0.23062901219736701</v>
      </c>
      <c r="V1137" s="17">
        <v>0.121461115908886</v>
      </c>
      <c r="W1137" s="17">
        <v>0.10582027961526801</v>
      </c>
      <c r="X1137" s="17">
        <v>0.17236439277832599</v>
      </c>
      <c r="Y1137" s="17">
        <v>0.233986926354013</v>
      </c>
      <c r="Z1137" s="17">
        <v>0.21606808952366399</v>
      </c>
      <c r="AA1137" s="17">
        <v>0.18251683228257501</v>
      </c>
      <c r="AB1137" s="17">
        <v>0.14060156027371701</v>
      </c>
      <c r="AC1137" s="17">
        <v>0.22218841819562399</v>
      </c>
      <c r="AD1137" s="17">
        <v>0.10626518576798</v>
      </c>
      <c r="AE1137" s="17"/>
      <c r="AF1137" s="17">
        <v>0.19698398135967299</v>
      </c>
      <c r="AG1137" s="17">
        <v>0.16995426785815401</v>
      </c>
      <c r="AH1137" s="17">
        <v>0.162381485455494</v>
      </c>
      <c r="AI1137" s="17"/>
      <c r="AJ1137" s="17">
        <v>0.181069445663397</v>
      </c>
      <c r="AK1137" s="17">
        <v>0.16733931683217501</v>
      </c>
      <c r="AL1137" s="17">
        <v>0.16658680182313301</v>
      </c>
      <c r="AM1137" s="17">
        <v>0.25454503780901799</v>
      </c>
      <c r="AN1137" s="17">
        <v>0.17894036245015299</v>
      </c>
      <c r="AO1137" s="17"/>
      <c r="AP1137" s="17">
        <v>0.16014965563393799</v>
      </c>
      <c r="AQ1137" s="17">
        <v>0.157606392841208</v>
      </c>
      <c r="AR1137" s="17">
        <v>0.232599083425157</v>
      </c>
      <c r="AS1137" s="17">
        <v>0.203534370708328</v>
      </c>
      <c r="AT1137" s="17">
        <v>0.165701044265672</v>
      </c>
      <c r="AU1137" s="17"/>
      <c r="AV1137" s="17">
        <v>0.200565546553925</v>
      </c>
      <c r="AW1137" s="17">
        <v>0.170493565197017</v>
      </c>
      <c r="AX1137" s="17">
        <v>0.166087695712896</v>
      </c>
      <c r="AY1137" s="17">
        <v>8.4072638198123106E-2</v>
      </c>
      <c r="AZ1137" s="17">
        <v>0.30063589618963998</v>
      </c>
    </row>
    <row r="1138" spans="2:52">
      <c r="B1138" t="s">
        <v>61</v>
      </c>
      <c r="C1138" s="17">
        <v>0.13238355003934901</v>
      </c>
      <c r="D1138" s="17">
        <v>9.1651159429975204E-2</v>
      </c>
      <c r="E1138" s="17">
        <v>0.170977503364248</v>
      </c>
      <c r="F1138" s="17"/>
      <c r="G1138" s="17">
        <v>7.0608996206336899E-2</v>
      </c>
      <c r="H1138" s="17">
        <v>6.9308339000896002E-2</v>
      </c>
      <c r="I1138" s="17">
        <v>0.123044167127937</v>
      </c>
      <c r="J1138" s="17">
        <v>0.168111429661991</v>
      </c>
      <c r="K1138" s="17">
        <v>0.167340852690745</v>
      </c>
      <c r="L1138" s="17">
        <v>0.189266247191308</v>
      </c>
      <c r="M1138" s="17"/>
      <c r="N1138" s="17">
        <v>0.12938658824643301</v>
      </c>
      <c r="O1138" s="17">
        <v>0.13953839317106201</v>
      </c>
      <c r="P1138" s="17">
        <v>6.9908001445800894E-2</v>
      </c>
      <c r="Q1138" s="17">
        <v>0.17276806446899501</v>
      </c>
      <c r="R1138" s="17"/>
      <c r="S1138" s="17">
        <v>0.11019712155920899</v>
      </c>
      <c r="T1138" s="17">
        <v>0.14281737140718201</v>
      </c>
      <c r="U1138" s="17">
        <v>8.8530421442223006E-2</v>
      </c>
      <c r="V1138" s="17">
        <v>0.14706707187222201</v>
      </c>
      <c r="W1138" s="17">
        <v>0.10193477454727599</v>
      </c>
      <c r="X1138" s="17">
        <v>0.14495121283374099</v>
      </c>
      <c r="Y1138" s="17">
        <v>0.132707935624712</v>
      </c>
      <c r="Z1138" s="17">
        <v>0.17639824470286899</v>
      </c>
      <c r="AA1138" s="17">
        <v>0.12144580709271301</v>
      </c>
      <c r="AB1138" s="17">
        <v>0.121189460192177</v>
      </c>
      <c r="AC1138" s="17">
        <v>0.15904975894603501</v>
      </c>
      <c r="AD1138" s="17">
        <v>0.25710710780238599</v>
      </c>
      <c r="AE1138" s="17"/>
      <c r="AF1138" s="17">
        <v>0.127032076167545</v>
      </c>
      <c r="AG1138" s="17">
        <v>0.132724893591706</v>
      </c>
      <c r="AH1138" s="17">
        <v>0.14107993731576299</v>
      </c>
      <c r="AI1138" s="17"/>
      <c r="AJ1138" s="17">
        <v>0.112123068222702</v>
      </c>
      <c r="AK1138" s="17">
        <v>0.105161950303611</v>
      </c>
      <c r="AL1138" s="17">
        <v>0.196916240461601</v>
      </c>
      <c r="AM1138" s="17">
        <v>7.8304449813770105E-2</v>
      </c>
      <c r="AN1138" s="17">
        <v>0.176218793552716</v>
      </c>
      <c r="AO1138" s="17"/>
      <c r="AP1138" s="17">
        <v>0.12722532805592701</v>
      </c>
      <c r="AQ1138" s="17">
        <v>0.108035404576358</v>
      </c>
      <c r="AR1138" s="17">
        <v>0.116681896352336</v>
      </c>
      <c r="AS1138" s="17">
        <v>0.102955044088385</v>
      </c>
      <c r="AT1138" s="17">
        <v>0.27069620644053</v>
      </c>
      <c r="AU1138" s="17"/>
      <c r="AV1138" s="17">
        <v>0.16604196984751601</v>
      </c>
      <c r="AW1138" s="17">
        <v>0.14568707758275401</v>
      </c>
      <c r="AX1138" s="17">
        <v>8.9747744968399407E-2</v>
      </c>
      <c r="AY1138" s="17">
        <v>0.10938631652278701</v>
      </c>
      <c r="AZ1138" s="17">
        <v>0</v>
      </c>
    </row>
    <row r="1139" spans="2:52">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row>
    <row r="1140" spans="2:52">
      <c r="B1140" s="6" t="s">
        <v>327</v>
      </c>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row>
    <row r="1141" spans="2:52">
      <c r="B1141" s="24" t="s">
        <v>16</v>
      </c>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row>
    <row r="1142" spans="2:52">
      <c r="B1142" t="s">
        <v>314</v>
      </c>
      <c r="C1142" s="17">
        <v>9.3411762812670704E-2</v>
      </c>
      <c r="D1142" s="17">
        <v>0.11557360686368399</v>
      </c>
      <c r="E1142" s="17">
        <v>7.2721022781093395E-2</v>
      </c>
      <c r="F1142" s="17"/>
      <c r="G1142" s="17">
        <v>0.17399676404138001</v>
      </c>
      <c r="H1142" s="17">
        <v>0.180723444107242</v>
      </c>
      <c r="I1142" s="17">
        <v>0.12312172749066901</v>
      </c>
      <c r="J1142" s="17">
        <v>5.3016759156153198E-2</v>
      </c>
      <c r="K1142" s="17">
        <v>3.5944720706530098E-2</v>
      </c>
      <c r="L1142" s="17">
        <v>2.3310178750755601E-2</v>
      </c>
      <c r="M1142" s="17"/>
      <c r="N1142" s="17">
        <v>0.114164394530957</v>
      </c>
      <c r="O1142" s="17">
        <v>8.2740884368228698E-2</v>
      </c>
      <c r="P1142" s="17">
        <v>8.4416626621447097E-2</v>
      </c>
      <c r="Q1142" s="17">
        <v>8.55962592072258E-2</v>
      </c>
      <c r="R1142" s="17"/>
      <c r="S1142" s="17">
        <v>0.15318698082430801</v>
      </c>
      <c r="T1142" s="17">
        <v>6.2053835600472999E-2</v>
      </c>
      <c r="U1142" s="17">
        <v>5.2831953544223202E-2</v>
      </c>
      <c r="V1142" s="17">
        <v>7.5145067876136798E-2</v>
      </c>
      <c r="W1142" s="17">
        <v>5.0308182145946498E-2</v>
      </c>
      <c r="X1142" s="17">
        <v>0.19724624350380399</v>
      </c>
      <c r="Y1142" s="17">
        <v>7.8512722241152397E-2</v>
      </c>
      <c r="Z1142" s="17">
        <v>6.1262607743838397E-2</v>
      </c>
      <c r="AA1142" s="17">
        <v>0.114749720524481</v>
      </c>
      <c r="AB1142" s="17">
        <v>7.2701838937211105E-2</v>
      </c>
      <c r="AC1142" s="17">
        <v>0.10066524769844</v>
      </c>
      <c r="AD1142" s="17">
        <v>4.4236107561644103E-2</v>
      </c>
      <c r="AE1142" s="17"/>
      <c r="AF1142" s="17">
        <v>7.0311276721072E-2</v>
      </c>
      <c r="AG1142" s="17">
        <v>0.102887942755295</v>
      </c>
      <c r="AH1142" s="17">
        <v>8.5082682394151496E-2</v>
      </c>
      <c r="AI1142" s="17"/>
      <c r="AJ1142" s="17">
        <v>7.4340356613650793E-2</v>
      </c>
      <c r="AK1142" s="17">
        <v>0.124956348893494</v>
      </c>
      <c r="AL1142" s="17">
        <v>9.0176775219705796E-2</v>
      </c>
      <c r="AM1142" s="17">
        <v>0.18194778016148699</v>
      </c>
      <c r="AN1142" s="17">
        <v>8.8961729020858499E-2</v>
      </c>
      <c r="AO1142" s="17"/>
      <c r="AP1142" s="17">
        <v>0.10782971928851499</v>
      </c>
      <c r="AQ1142" s="17">
        <v>0.125101651540967</v>
      </c>
      <c r="AR1142" s="17">
        <v>5.30128601154864E-2</v>
      </c>
      <c r="AS1142" s="17">
        <v>3.1629592429582402E-2</v>
      </c>
      <c r="AT1142" s="17">
        <v>3.7056947794508598E-2</v>
      </c>
      <c r="AU1142" s="17"/>
      <c r="AV1142" s="17">
        <v>7.1298971637168307E-2</v>
      </c>
      <c r="AW1142" s="17">
        <v>7.7391679693795304E-2</v>
      </c>
      <c r="AX1142" s="17">
        <v>9.3969932619638194E-2</v>
      </c>
      <c r="AY1142" s="17">
        <v>0.226030033668738</v>
      </c>
      <c r="AZ1142" s="17">
        <v>0.212830349363128</v>
      </c>
    </row>
    <row r="1143" spans="2:52">
      <c r="B1143" t="s">
        <v>315</v>
      </c>
      <c r="C1143" s="17">
        <v>0.27154322313587498</v>
      </c>
      <c r="D1143" s="17">
        <v>0.30170481344917899</v>
      </c>
      <c r="E1143" s="17">
        <v>0.24361328350650999</v>
      </c>
      <c r="F1143" s="17"/>
      <c r="G1143" s="17">
        <v>0.36330585682067401</v>
      </c>
      <c r="H1143" s="17">
        <v>0.30471083679197197</v>
      </c>
      <c r="I1143" s="17">
        <v>0.35730091457341001</v>
      </c>
      <c r="J1143" s="17">
        <v>0.19297649426505201</v>
      </c>
      <c r="K1143" s="17">
        <v>0.20413690764888801</v>
      </c>
      <c r="L1143" s="17">
        <v>0.23184586496328999</v>
      </c>
      <c r="M1143" s="17"/>
      <c r="N1143" s="17">
        <v>0.32243941763700701</v>
      </c>
      <c r="O1143" s="17">
        <v>0.24575257287691099</v>
      </c>
      <c r="P1143" s="17">
        <v>0.274822156846252</v>
      </c>
      <c r="Q1143" s="17">
        <v>0.23998292972543001</v>
      </c>
      <c r="R1143" s="17"/>
      <c r="S1143" s="17">
        <v>0.35781864280436199</v>
      </c>
      <c r="T1143" s="17">
        <v>0.23543760712278899</v>
      </c>
      <c r="U1143" s="17">
        <v>0.11536391881894401</v>
      </c>
      <c r="V1143" s="17">
        <v>0.27890373605291602</v>
      </c>
      <c r="W1143" s="17">
        <v>0.25803683221398599</v>
      </c>
      <c r="X1143" s="17">
        <v>0.28582721496538599</v>
      </c>
      <c r="Y1143" s="17">
        <v>0.25756079481326999</v>
      </c>
      <c r="Z1143" s="17">
        <v>0.397561231859692</v>
      </c>
      <c r="AA1143" s="17">
        <v>0.26885322467138301</v>
      </c>
      <c r="AB1143" s="17">
        <v>0.24061418123150499</v>
      </c>
      <c r="AC1143" s="17">
        <v>0.33225547561464103</v>
      </c>
      <c r="AD1143" s="17">
        <v>0.34657300082100101</v>
      </c>
      <c r="AE1143" s="17"/>
      <c r="AF1143" s="17">
        <v>0.24297357511829601</v>
      </c>
      <c r="AG1143" s="17">
        <v>0.27275579491731899</v>
      </c>
      <c r="AH1143" s="17">
        <v>0.33016235925451698</v>
      </c>
      <c r="AI1143" s="17"/>
      <c r="AJ1143" s="17">
        <v>0.27852212324755599</v>
      </c>
      <c r="AK1143" s="17">
        <v>0.29510378822713701</v>
      </c>
      <c r="AL1143" s="17">
        <v>0.24262321801789299</v>
      </c>
      <c r="AM1143" s="17">
        <v>0.181632775327491</v>
      </c>
      <c r="AN1143" s="17">
        <v>0.263839910344494</v>
      </c>
      <c r="AO1143" s="17"/>
      <c r="AP1143" s="17">
        <v>0.32622667833213398</v>
      </c>
      <c r="AQ1143" s="17">
        <v>0.305779412152618</v>
      </c>
      <c r="AR1143" s="17">
        <v>0.316588550590722</v>
      </c>
      <c r="AS1143" s="17">
        <v>0.24627395248654699</v>
      </c>
      <c r="AT1143" s="17">
        <v>0.13034195738815599</v>
      </c>
      <c r="AU1143" s="17"/>
      <c r="AV1143" s="17">
        <v>0.235586944569871</v>
      </c>
      <c r="AW1143" s="17">
        <v>0.205415991961961</v>
      </c>
      <c r="AX1143" s="17">
        <v>0.34275813228895402</v>
      </c>
      <c r="AY1143" s="17">
        <v>0.33809256843382002</v>
      </c>
      <c r="AZ1143" s="17">
        <v>0.26701283899665801</v>
      </c>
    </row>
    <row r="1144" spans="2:52">
      <c r="B1144" t="s">
        <v>316</v>
      </c>
      <c r="C1144" s="17">
        <v>0.323486248838952</v>
      </c>
      <c r="D1144" s="17">
        <v>0.28310835036457699</v>
      </c>
      <c r="E1144" s="17">
        <v>0.36037913536641503</v>
      </c>
      <c r="F1144" s="17"/>
      <c r="G1144" s="17">
        <v>0.30618494153551101</v>
      </c>
      <c r="H1144" s="17">
        <v>0.24374979979789199</v>
      </c>
      <c r="I1144" s="17">
        <v>0.25489377731745899</v>
      </c>
      <c r="J1144" s="17">
        <v>0.35904252652637803</v>
      </c>
      <c r="K1144" s="17">
        <v>0.369802279885867</v>
      </c>
      <c r="L1144" s="17">
        <v>0.39517445985138799</v>
      </c>
      <c r="M1144" s="17"/>
      <c r="N1144" s="17">
        <v>0.319751748931345</v>
      </c>
      <c r="O1144" s="17">
        <v>0.34364785286865301</v>
      </c>
      <c r="P1144" s="17">
        <v>0.32404983293816603</v>
      </c>
      <c r="Q1144" s="17">
        <v>0.29840656574206298</v>
      </c>
      <c r="R1144" s="17"/>
      <c r="S1144" s="17">
        <v>0.24546199906986299</v>
      </c>
      <c r="T1144" s="17">
        <v>0.33526908086679802</v>
      </c>
      <c r="U1144" s="17">
        <v>0.44792236354519199</v>
      </c>
      <c r="V1144" s="17">
        <v>0.29808730130206701</v>
      </c>
      <c r="W1144" s="17">
        <v>0.30233834182043401</v>
      </c>
      <c r="X1144" s="17">
        <v>0.29002846044154001</v>
      </c>
      <c r="Y1144" s="17">
        <v>0.34287222616353202</v>
      </c>
      <c r="Z1144" s="17">
        <v>0.27699760147005897</v>
      </c>
      <c r="AA1144" s="17">
        <v>0.29878977360457099</v>
      </c>
      <c r="AB1144" s="17">
        <v>0.42330028806050701</v>
      </c>
      <c r="AC1144" s="17">
        <v>0.25628603181873999</v>
      </c>
      <c r="AD1144" s="17">
        <v>0.33964202344261302</v>
      </c>
      <c r="AE1144" s="17"/>
      <c r="AF1144" s="17">
        <v>0.33841975166740301</v>
      </c>
      <c r="AG1144" s="17">
        <v>0.333949764547948</v>
      </c>
      <c r="AH1144" s="17">
        <v>0.26632079975563</v>
      </c>
      <c r="AI1144" s="17"/>
      <c r="AJ1144" s="17">
        <v>0.32651857719280603</v>
      </c>
      <c r="AK1144" s="17">
        <v>0.302197839719754</v>
      </c>
      <c r="AL1144" s="17">
        <v>0.32446676722031798</v>
      </c>
      <c r="AM1144" s="17">
        <v>0.26123944035683899</v>
      </c>
      <c r="AN1144" s="17">
        <v>0.29684709480714699</v>
      </c>
      <c r="AO1144" s="17"/>
      <c r="AP1144" s="17">
        <v>0.29082226330148297</v>
      </c>
      <c r="AQ1144" s="17">
        <v>0.31185223378576998</v>
      </c>
      <c r="AR1144" s="17">
        <v>0.31835722129251698</v>
      </c>
      <c r="AS1144" s="17">
        <v>0.33937112222056298</v>
      </c>
      <c r="AT1144" s="17">
        <v>0.39512164769561497</v>
      </c>
      <c r="AU1144" s="17"/>
      <c r="AV1144" s="17">
        <v>0.32303313688150598</v>
      </c>
      <c r="AW1144" s="17">
        <v>0.33698111807187198</v>
      </c>
      <c r="AX1144" s="17">
        <v>0.31163712942939997</v>
      </c>
      <c r="AY1144" s="17">
        <v>0.30060707104893197</v>
      </c>
      <c r="AZ1144" s="17">
        <v>0.28383399298610001</v>
      </c>
    </row>
    <row r="1145" spans="2:52">
      <c r="B1145" t="s">
        <v>317</v>
      </c>
      <c r="C1145" s="17">
        <v>0.24197483448548401</v>
      </c>
      <c r="D1145" s="17">
        <v>0.24493634495541</v>
      </c>
      <c r="E1145" s="17">
        <v>0.239574653964539</v>
      </c>
      <c r="F1145" s="17"/>
      <c r="G1145" s="17">
        <v>0.12129679275196199</v>
      </c>
      <c r="H1145" s="17">
        <v>0.21935125147290499</v>
      </c>
      <c r="I1145" s="17">
        <v>0.18798112467621</v>
      </c>
      <c r="J1145" s="17">
        <v>0.27494975643598601</v>
      </c>
      <c r="K1145" s="17">
        <v>0.32085194484235602</v>
      </c>
      <c r="L1145" s="17">
        <v>0.29185978399608198</v>
      </c>
      <c r="M1145" s="17"/>
      <c r="N1145" s="17">
        <v>0.193434030125022</v>
      </c>
      <c r="O1145" s="17">
        <v>0.258326105254998</v>
      </c>
      <c r="P1145" s="17">
        <v>0.227708649175657</v>
      </c>
      <c r="Q1145" s="17">
        <v>0.29990411843050502</v>
      </c>
      <c r="R1145" s="17"/>
      <c r="S1145" s="17">
        <v>0.15795761102306699</v>
      </c>
      <c r="T1145" s="17">
        <v>0.26678239154002897</v>
      </c>
      <c r="U1145" s="17">
        <v>0.34104160120869498</v>
      </c>
      <c r="V1145" s="17">
        <v>0.25495651781066703</v>
      </c>
      <c r="W1145" s="17">
        <v>0.29432646859280298</v>
      </c>
      <c r="X1145" s="17">
        <v>0.18989596382186599</v>
      </c>
      <c r="Y1145" s="17">
        <v>0.244245247712088</v>
      </c>
      <c r="Z1145" s="17">
        <v>0.19618291425290799</v>
      </c>
      <c r="AA1145" s="17">
        <v>0.24494069758123899</v>
      </c>
      <c r="AB1145" s="17">
        <v>0.22849241434588199</v>
      </c>
      <c r="AC1145" s="17">
        <v>0.25160056816281201</v>
      </c>
      <c r="AD1145" s="17">
        <v>0.269548868174742</v>
      </c>
      <c r="AE1145" s="17"/>
      <c r="AF1145" s="17">
        <v>0.26703986168730198</v>
      </c>
      <c r="AG1145" s="17">
        <v>0.246827165330474</v>
      </c>
      <c r="AH1145" s="17">
        <v>0.21438892360872699</v>
      </c>
      <c r="AI1145" s="17"/>
      <c r="AJ1145" s="17">
        <v>0.25718520193287397</v>
      </c>
      <c r="AK1145" s="17">
        <v>0.21982669061388599</v>
      </c>
      <c r="AL1145" s="17">
        <v>0.29837690070449802</v>
      </c>
      <c r="AM1145" s="17">
        <v>0.17880286727467001</v>
      </c>
      <c r="AN1145" s="17">
        <v>0.23644288203119901</v>
      </c>
      <c r="AO1145" s="17"/>
      <c r="AP1145" s="17">
        <v>0.214117072567517</v>
      </c>
      <c r="AQ1145" s="17">
        <v>0.20315803140282701</v>
      </c>
      <c r="AR1145" s="17">
        <v>0.29758203775777903</v>
      </c>
      <c r="AS1145" s="17">
        <v>0.29417300549904901</v>
      </c>
      <c r="AT1145" s="17">
        <v>0.27619245303420997</v>
      </c>
      <c r="AU1145" s="17"/>
      <c r="AV1145" s="17">
        <v>0.26901035589435002</v>
      </c>
      <c r="AW1145" s="17">
        <v>0.299484831045781</v>
      </c>
      <c r="AX1145" s="17">
        <v>0.21289001486324599</v>
      </c>
      <c r="AY1145" s="17">
        <v>0.11553093119730599</v>
      </c>
      <c r="AZ1145" s="17">
        <v>0.142712306195283</v>
      </c>
    </row>
    <row r="1146" spans="2:52">
      <c r="B1146" t="s">
        <v>61</v>
      </c>
      <c r="C1146" s="17">
        <v>6.9583930727018503E-2</v>
      </c>
      <c r="D1146" s="17">
        <v>5.4676884367150499E-2</v>
      </c>
      <c r="E1146" s="17">
        <v>8.3711904381442007E-2</v>
      </c>
      <c r="F1146" s="17"/>
      <c r="G1146" s="17">
        <v>3.5215644850474001E-2</v>
      </c>
      <c r="H1146" s="17">
        <v>5.1464667829988202E-2</v>
      </c>
      <c r="I1146" s="17">
        <v>7.6702455942251196E-2</v>
      </c>
      <c r="J1146" s="17">
        <v>0.12001446361643101</v>
      </c>
      <c r="K1146" s="17">
        <v>6.9264146916358404E-2</v>
      </c>
      <c r="L1146" s="17">
        <v>5.7809712438485601E-2</v>
      </c>
      <c r="M1146" s="17"/>
      <c r="N1146" s="17">
        <v>5.0210408775668403E-2</v>
      </c>
      <c r="O1146" s="17">
        <v>6.9532584631208899E-2</v>
      </c>
      <c r="P1146" s="17">
        <v>8.9002734418478002E-2</v>
      </c>
      <c r="Q1146" s="17">
        <v>7.6110126894775906E-2</v>
      </c>
      <c r="R1146" s="17"/>
      <c r="S1146" s="17">
        <v>8.5574766278399703E-2</v>
      </c>
      <c r="T1146" s="17">
        <v>0.10045708486990999</v>
      </c>
      <c r="U1146" s="17">
        <v>4.2840162882945398E-2</v>
      </c>
      <c r="V1146" s="17">
        <v>9.2907376958212801E-2</v>
      </c>
      <c r="W1146" s="17">
        <v>9.4990175226830897E-2</v>
      </c>
      <c r="X1146" s="17">
        <v>3.7002117267402997E-2</v>
      </c>
      <c r="Y1146" s="17">
        <v>7.6809009069957301E-2</v>
      </c>
      <c r="Z1146" s="17">
        <v>6.7995644673503094E-2</v>
      </c>
      <c r="AA1146" s="17">
        <v>7.2666583618326494E-2</v>
      </c>
      <c r="AB1146" s="17">
        <v>3.4891277424894701E-2</v>
      </c>
      <c r="AC1146" s="17">
        <v>5.9192676705366903E-2</v>
      </c>
      <c r="AD1146" s="17">
        <v>0</v>
      </c>
      <c r="AE1146" s="17"/>
      <c r="AF1146" s="17">
        <v>8.1255534805926496E-2</v>
      </c>
      <c r="AG1146" s="17">
        <v>4.3579332448963198E-2</v>
      </c>
      <c r="AH1146" s="17">
        <v>0.104045234986975</v>
      </c>
      <c r="AI1146" s="17"/>
      <c r="AJ1146" s="17">
        <v>6.3433741013113207E-2</v>
      </c>
      <c r="AK1146" s="17">
        <v>5.7915332545728899E-2</v>
      </c>
      <c r="AL1146" s="17">
        <v>4.4356338837584698E-2</v>
      </c>
      <c r="AM1146" s="17">
        <v>0.196377136879513</v>
      </c>
      <c r="AN1146" s="17">
        <v>0.113908383796302</v>
      </c>
      <c r="AO1146" s="17"/>
      <c r="AP1146" s="17">
        <v>6.1004266510350499E-2</v>
      </c>
      <c r="AQ1146" s="17">
        <v>5.41086711178176E-2</v>
      </c>
      <c r="AR1146" s="17">
        <v>1.44593302434954E-2</v>
      </c>
      <c r="AS1146" s="17">
        <v>8.8552327364258998E-2</v>
      </c>
      <c r="AT1146" s="17">
        <v>0.16128699408750999</v>
      </c>
      <c r="AU1146" s="17"/>
      <c r="AV1146" s="17">
        <v>0.101070591017106</v>
      </c>
      <c r="AW1146" s="17">
        <v>8.0726379226589706E-2</v>
      </c>
      <c r="AX1146" s="17">
        <v>3.8744790798761503E-2</v>
      </c>
      <c r="AY1146" s="17">
        <v>1.97393956512034E-2</v>
      </c>
      <c r="AZ1146" s="17">
        <v>9.3610512458831993E-2</v>
      </c>
    </row>
    <row r="1147" spans="2:52">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row>
    <row r="1148" spans="2:52">
      <c r="B1148" s="6" t="s">
        <v>328</v>
      </c>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row>
    <row r="1149" spans="2:52">
      <c r="B1149" s="24" t="s">
        <v>16</v>
      </c>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row>
    <row r="1150" spans="2:52">
      <c r="B1150" t="s">
        <v>314</v>
      </c>
      <c r="C1150" s="17">
        <v>9.7670120622367504E-2</v>
      </c>
      <c r="D1150" s="17">
        <v>0.112461849583669</v>
      </c>
      <c r="E1150" s="17">
        <v>8.4891886221238499E-2</v>
      </c>
      <c r="F1150" s="17"/>
      <c r="G1150" s="17">
        <v>0.18507424708664899</v>
      </c>
      <c r="H1150" s="17">
        <v>0.15134642398630899</v>
      </c>
      <c r="I1150" s="17">
        <v>0.15181049899907401</v>
      </c>
      <c r="J1150" s="17">
        <v>5.3873801959697397E-2</v>
      </c>
      <c r="K1150" s="17">
        <v>3.2590157660222198E-2</v>
      </c>
      <c r="L1150" s="17">
        <v>3.5838218232131201E-2</v>
      </c>
      <c r="M1150" s="17"/>
      <c r="N1150" s="17">
        <v>0.101420526454677</v>
      </c>
      <c r="O1150" s="17">
        <v>8.4636591976477604E-2</v>
      </c>
      <c r="P1150" s="17">
        <v>0.12958269262952499</v>
      </c>
      <c r="Q1150" s="17">
        <v>8.1630005078480006E-2</v>
      </c>
      <c r="R1150" s="17"/>
      <c r="S1150" s="17">
        <v>0.134974331023405</v>
      </c>
      <c r="T1150" s="17">
        <v>6.9242871834494693E-2</v>
      </c>
      <c r="U1150" s="17">
        <v>9.0418321868167895E-2</v>
      </c>
      <c r="V1150" s="17">
        <v>5.0164649638754798E-2</v>
      </c>
      <c r="W1150" s="17">
        <v>7.9089130900807006E-2</v>
      </c>
      <c r="X1150" s="17">
        <v>9.6516066774397197E-2</v>
      </c>
      <c r="Y1150" s="17">
        <v>0.116293934532295</v>
      </c>
      <c r="Z1150" s="17">
        <v>0.15580681140711999</v>
      </c>
      <c r="AA1150" s="17">
        <v>6.5602439974138504E-2</v>
      </c>
      <c r="AB1150" s="17">
        <v>0.10323265783237701</v>
      </c>
      <c r="AC1150" s="17">
        <v>0.20266100552243499</v>
      </c>
      <c r="AD1150" s="17">
        <v>6.4041393754988296E-2</v>
      </c>
      <c r="AE1150" s="17"/>
      <c r="AF1150" s="17">
        <v>5.6327745467722699E-2</v>
      </c>
      <c r="AG1150" s="17">
        <v>0.132437802742811</v>
      </c>
      <c r="AH1150" s="17">
        <v>9.8213550026618704E-2</v>
      </c>
      <c r="AI1150" s="17"/>
      <c r="AJ1150" s="17">
        <v>8.1738141110150694E-2</v>
      </c>
      <c r="AK1150" s="17">
        <v>0.15800931771271901</v>
      </c>
      <c r="AL1150" s="17">
        <v>7.6782555482306905E-2</v>
      </c>
      <c r="AM1150" s="17">
        <v>0.13230876154098001</v>
      </c>
      <c r="AN1150" s="17">
        <v>4.9762348126953501E-2</v>
      </c>
      <c r="AO1150" s="17"/>
      <c r="AP1150" s="17">
        <v>0.114881305138543</v>
      </c>
      <c r="AQ1150" s="17">
        <v>0.146127294775865</v>
      </c>
      <c r="AR1150" s="17">
        <v>6.9579234539956805E-2</v>
      </c>
      <c r="AS1150" s="17">
        <v>5.8856191709373097E-2</v>
      </c>
      <c r="AT1150" s="17">
        <v>4.73602351082381E-2</v>
      </c>
      <c r="AU1150" s="17"/>
      <c r="AV1150" s="17">
        <v>8.8082379094484506E-2</v>
      </c>
      <c r="AW1150" s="17">
        <v>7.02689575720815E-2</v>
      </c>
      <c r="AX1150" s="17">
        <v>0.1177223719995</v>
      </c>
      <c r="AY1150" s="17">
        <v>0.141571981338036</v>
      </c>
      <c r="AZ1150" s="17">
        <v>0.326343815070196</v>
      </c>
    </row>
    <row r="1151" spans="2:52">
      <c r="B1151" t="s">
        <v>315</v>
      </c>
      <c r="C1151" s="17">
        <v>0.21862370646329601</v>
      </c>
      <c r="D1151" s="17">
        <v>0.25095601673287599</v>
      </c>
      <c r="E1151" s="17">
        <v>0.19073830940817299</v>
      </c>
      <c r="F1151" s="17"/>
      <c r="G1151" s="17">
        <v>0.33312075850031703</v>
      </c>
      <c r="H1151" s="17">
        <v>0.31413854213418502</v>
      </c>
      <c r="I1151" s="17">
        <v>0.25675125953275102</v>
      </c>
      <c r="J1151" s="17">
        <v>0.212575747945595</v>
      </c>
      <c r="K1151" s="17">
        <v>0.13898302220171399</v>
      </c>
      <c r="L1151" s="17">
        <v>9.2916177667312902E-2</v>
      </c>
      <c r="M1151" s="17"/>
      <c r="N1151" s="17">
        <v>0.246602645369838</v>
      </c>
      <c r="O1151" s="17">
        <v>0.18805442429295499</v>
      </c>
      <c r="P1151" s="17">
        <v>0.23911915677245099</v>
      </c>
      <c r="Q1151" s="17">
        <v>0.20774834471193099</v>
      </c>
      <c r="R1151" s="17"/>
      <c r="S1151" s="17">
        <v>0.34481166610998898</v>
      </c>
      <c r="T1151" s="17">
        <v>0.169482980474531</v>
      </c>
      <c r="U1151" s="17">
        <v>0.225429131134737</v>
      </c>
      <c r="V1151" s="17">
        <v>0.23093822075860099</v>
      </c>
      <c r="W1151" s="17">
        <v>0.23336918605946699</v>
      </c>
      <c r="X1151" s="17">
        <v>0.23894590764419599</v>
      </c>
      <c r="Y1151" s="17">
        <v>0.18656515765363699</v>
      </c>
      <c r="Z1151" s="17">
        <v>0.174199844230437</v>
      </c>
      <c r="AA1151" s="17">
        <v>0.24141974812886499</v>
      </c>
      <c r="AB1151" s="17">
        <v>0.134196132763304</v>
      </c>
      <c r="AC1151" s="17">
        <v>0.125489492333378</v>
      </c>
      <c r="AD1151" s="17">
        <v>0.16968844337909</v>
      </c>
      <c r="AE1151" s="17"/>
      <c r="AF1151" s="17">
        <v>0.168366543484049</v>
      </c>
      <c r="AG1151" s="17">
        <v>0.23359641075643001</v>
      </c>
      <c r="AH1151" s="17">
        <v>0.237794216001596</v>
      </c>
      <c r="AI1151" s="17"/>
      <c r="AJ1151" s="17">
        <v>0.17661139733596701</v>
      </c>
      <c r="AK1151" s="17">
        <v>0.26055291567600602</v>
      </c>
      <c r="AL1151" s="17">
        <v>0.24643442845692301</v>
      </c>
      <c r="AM1151" s="17">
        <v>0.18345771015444001</v>
      </c>
      <c r="AN1151" s="17">
        <v>0.222129226059678</v>
      </c>
      <c r="AO1151" s="17"/>
      <c r="AP1151" s="17">
        <v>0.231582523597783</v>
      </c>
      <c r="AQ1151" s="17">
        <v>0.24003875435053701</v>
      </c>
      <c r="AR1151" s="17">
        <v>0.224437124848158</v>
      </c>
      <c r="AS1151" s="17">
        <v>0.123039279214818</v>
      </c>
      <c r="AT1151" s="17">
        <v>0.109644664271635</v>
      </c>
      <c r="AU1151" s="17"/>
      <c r="AV1151" s="17">
        <v>0.17813485258939901</v>
      </c>
      <c r="AW1151" s="17">
        <v>0.213709338404171</v>
      </c>
      <c r="AX1151" s="17">
        <v>0.24308547926569299</v>
      </c>
      <c r="AY1151" s="17">
        <v>0.29735814770858299</v>
      </c>
      <c r="AZ1151" s="17">
        <v>0.15555845990953099</v>
      </c>
    </row>
    <row r="1152" spans="2:52">
      <c r="B1152" t="s">
        <v>316</v>
      </c>
      <c r="C1152" s="17">
        <v>0.31760119997894898</v>
      </c>
      <c r="D1152" s="17">
        <v>0.27451180739587699</v>
      </c>
      <c r="E1152" s="17">
        <v>0.355043598997412</v>
      </c>
      <c r="F1152" s="17"/>
      <c r="G1152" s="17">
        <v>0.26645791531262197</v>
      </c>
      <c r="H1152" s="17">
        <v>0.23707653746788099</v>
      </c>
      <c r="I1152" s="17">
        <v>0.27239383754538299</v>
      </c>
      <c r="J1152" s="17">
        <v>0.36808763226714503</v>
      </c>
      <c r="K1152" s="17">
        <v>0.36963345997673902</v>
      </c>
      <c r="L1152" s="17">
        <v>0.37662329720795101</v>
      </c>
      <c r="M1152" s="17"/>
      <c r="N1152" s="17">
        <v>0.26953734087527198</v>
      </c>
      <c r="O1152" s="17">
        <v>0.34767871181705001</v>
      </c>
      <c r="P1152" s="17">
        <v>0.30300653151391399</v>
      </c>
      <c r="Q1152" s="17">
        <v>0.34625023446456699</v>
      </c>
      <c r="R1152" s="17"/>
      <c r="S1152" s="17">
        <v>0.19499485157397201</v>
      </c>
      <c r="T1152" s="17">
        <v>0.37351223735181199</v>
      </c>
      <c r="U1152" s="17">
        <v>0.29520741558110802</v>
      </c>
      <c r="V1152" s="17">
        <v>0.34142452968167403</v>
      </c>
      <c r="W1152" s="17">
        <v>0.24002014261045701</v>
      </c>
      <c r="X1152" s="17">
        <v>0.35777142181200999</v>
      </c>
      <c r="Y1152" s="17">
        <v>0.30641107937826301</v>
      </c>
      <c r="Z1152" s="17">
        <v>0.27235534558057001</v>
      </c>
      <c r="AA1152" s="17">
        <v>0.33618214590204698</v>
      </c>
      <c r="AB1152" s="17">
        <v>0.48016481122965599</v>
      </c>
      <c r="AC1152" s="17">
        <v>0.27561064453055401</v>
      </c>
      <c r="AD1152" s="17">
        <v>0.26955121400121501</v>
      </c>
      <c r="AE1152" s="17"/>
      <c r="AF1152" s="17">
        <v>0.33425395539548802</v>
      </c>
      <c r="AG1152" s="17">
        <v>0.32594827122835801</v>
      </c>
      <c r="AH1152" s="17">
        <v>0.28331635602296901</v>
      </c>
      <c r="AI1152" s="17"/>
      <c r="AJ1152" s="17">
        <v>0.31302861051374298</v>
      </c>
      <c r="AK1152" s="17">
        <v>0.30255328371824503</v>
      </c>
      <c r="AL1152" s="17">
        <v>0.32409012161922801</v>
      </c>
      <c r="AM1152" s="17">
        <v>0.21756294501721701</v>
      </c>
      <c r="AN1152" s="17">
        <v>0.301941703428728</v>
      </c>
      <c r="AO1152" s="17"/>
      <c r="AP1152" s="17">
        <v>0.282725831710259</v>
      </c>
      <c r="AQ1152" s="17">
        <v>0.30677810566303898</v>
      </c>
      <c r="AR1152" s="17">
        <v>0.39879274670015802</v>
      </c>
      <c r="AS1152" s="17">
        <v>0.34197344439690802</v>
      </c>
      <c r="AT1152" s="17">
        <v>0.342174237067423</v>
      </c>
      <c r="AU1152" s="17"/>
      <c r="AV1152" s="17">
        <v>0.34491092268520801</v>
      </c>
      <c r="AW1152" s="17">
        <v>0.331151152063489</v>
      </c>
      <c r="AX1152" s="17">
        <v>0.308012471191005</v>
      </c>
      <c r="AY1152" s="17">
        <v>0.239223085411404</v>
      </c>
      <c r="AZ1152" s="17">
        <v>0.232646767550233</v>
      </c>
    </row>
    <row r="1153" spans="2:52">
      <c r="B1153" t="s">
        <v>317</v>
      </c>
      <c r="C1153" s="17">
        <v>0.27453945186995499</v>
      </c>
      <c r="D1153" s="17">
        <v>0.29206001183852198</v>
      </c>
      <c r="E1153" s="17">
        <v>0.26081949544393701</v>
      </c>
      <c r="F1153" s="17"/>
      <c r="G1153" s="17">
        <v>0.13445481323613101</v>
      </c>
      <c r="H1153" s="17">
        <v>0.18105180059505899</v>
      </c>
      <c r="I1153" s="17">
        <v>0.219016278706088</v>
      </c>
      <c r="J1153" s="17">
        <v>0.31861778137131003</v>
      </c>
      <c r="K1153" s="17">
        <v>0.35356636580630801</v>
      </c>
      <c r="L1153" s="17">
        <v>0.39765732842929402</v>
      </c>
      <c r="M1153" s="17"/>
      <c r="N1153" s="17">
        <v>0.29440034836599299</v>
      </c>
      <c r="O1153" s="17">
        <v>0.28148808317061902</v>
      </c>
      <c r="P1153" s="17">
        <v>0.25680844765594002</v>
      </c>
      <c r="Q1153" s="17">
        <v>0.26289389961029103</v>
      </c>
      <c r="R1153" s="17"/>
      <c r="S1153" s="17">
        <v>0.23228460113815599</v>
      </c>
      <c r="T1153" s="17">
        <v>0.30334922112092999</v>
      </c>
      <c r="U1153" s="17">
        <v>0.33282164195869601</v>
      </c>
      <c r="V1153" s="17">
        <v>0.29044328953103499</v>
      </c>
      <c r="W1153" s="17">
        <v>0.32891505703479201</v>
      </c>
      <c r="X1153" s="17">
        <v>0.21670280852642201</v>
      </c>
      <c r="Y1153" s="17">
        <v>0.271707657014082</v>
      </c>
      <c r="Z1153" s="17">
        <v>0.28252289480783399</v>
      </c>
      <c r="AA1153" s="17">
        <v>0.253572556701951</v>
      </c>
      <c r="AB1153" s="17">
        <v>0.23961558433798999</v>
      </c>
      <c r="AC1153" s="17">
        <v>0.29950288935691299</v>
      </c>
      <c r="AD1153" s="17">
        <v>0.30165447563198899</v>
      </c>
      <c r="AE1153" s="17"/>
      <c r="AF1153" s="17">
        <v>0.34028143569622299</v>
      </c>
      <c r="AG1153" s="17">
        <v>0.23972016284620001</v>
      </c>
      <c r="AH1153" s="17">
        <v>0.28522455146873699</v>
      </c>
      <c r="AI1153" s="17"/>
      <c r="AJ1153" s="17">
        <v>0.37050454024531898</v>
      </c>
      <c r="AK1153" s="17">
        <v>0.20351491109653899</v>
      </c>
      <c r="AL1153" s="17">
        <v>0.282219691790279</v>
      </c>
      <c r="AM1153" s="17">
        <v>0.18942243400005401</v>
      </c>
      <c r="AN1153" s="17">
        <v>0.25703807400546502</v>
      </c>
      <c r="AO1153" s="17"/>
      <c r="AP1153" s="17">
        <v>0.31022605248416002</v>
      </c>
      <c r="AQ1153" s="17">
        <v>0.220877164713663</v>
      </c>
      <c r="AR1153" s="17">
        <v>0.28024327745459798</v>
      </c>
      <c r="AS1153" s="17">
        <v>0.40280053438550201</v>
      </c>
      <c r="AT1153" s="17">
        <v>0.25290212607145102</v>
      </c>
      <c r="AU1153" s="17"/>
      <c r="AV1153" s="17">
        <v>0.30101460316775203</v>
      </c>
      <c r="AW1153" s="17">
        <v>0.262767418523426</v>
      </c>
      <c r="AX1153" s="17">
        <v>0.27283983272336298</v>
      </c>
      <c r="AY1153" s="17">
        <v>0.225040026754948</v>
      </c>
      <c r="AZ1153" s="17">
        <v>0.28545095747004001</v>
      </c>
    </row>
    <row r="1154" spans="2:52">
      <c r="B1154" t="s">
        <v>61</v>
      </c>
      <c r="C1154" s="17">
        <v>9.1565521065432601E-2</v>
      </c>
      <c r="D1154" s="17">
        <v>7.0010314449056504E-2</v>
      </c>
      <c r="E1154" s="17">
        <v>0.108506709929239</v>
      </c>
      <c r="F1154" s="17"/>
      <c r="G1154" s="17">
        <v>8.0892265864281193E-2</v>
      </c>
      <c r="H1154" s="17">
        <v>0.11638669581656599</v>
      </c>
      <c r="I1154" s="17">
        <v>0.100028125216704</v>
      </c>
      <c r="J1154" s="17">
        <v>4.68450364562535E-2</v>
      </c>
      <c r="K1154" s="17">
        <v>0.10522699435501701</v>
      </c>
      <c r="L1154" s="17">
        <v>9.6964978463311299E-2</v>
      </c>
      <c r="M1154" s="17"/>
      <c r="N1154" s="17">
        <v>8.8039138934219205E-2</v>
      </c>
      <c r="O1154" s="17">
        <v>9.8142188742898206E-2</v>
      </c>
      <c r="P1154" s="17">
        <v>7.1483171428169706E-2</v>
      </c>
      <c r="Q1154" s="17">
        <v>0.10147751613473099</v>
      </c>
      <c r="R1154" s="17"/>
      <c r="S1154" s="17">
        <v>9.29345501544772E-2</v>
      </c>
      <c r="T1154" s="17">
        <v>8.4412689218232001E-2</v>
      </c>
      <c r="U1154" s="17">
        <v>5.6123489457290197E-2</v>
      </c>
      <c r="V1154" s="17">
        <v>8.7029310389935305E-2</v>
      </c>
      <c r="W1154" s="17">
        <v>0.11860648339447701</v>
      </c>
      <c r="X1154" s="17">
        <v>9.0063795242974296E-2</v>
      </c>
      <c r="Y1154" s="17">
        <v>0.119022171421723</v>
      </c>
      <c r="Z1154" s="17">
        <v>0.115115103974038</v>
      </c>
      <c r="AA1154" s="17">
        <v>0.10322310929299799</v>
      </c>
      <c r="AB1154" s="17">
        <v>4.2790813836673797E-2</v>
      </c>
      <c r="AC1154" s="17">
        <v>9.6735968256719401E-2</v>
      </c>
      <c r="AD1154" s="17">
        <v>0.195064473232718</v>
      </c>
      <c r="AE1154" s="17"/>
      <c r="AF1154" s="17">
        <v>0.100770319956517</v>
      </c>
      <c r="AG1154" s="17">
        <v>6.8297352426201496E-2</v>
      </c>
      <c r="AH1154" s="17">
        <v>9.5451326480078896E-2</v>
      </c>
      <c r="AI1154" s="17"/>
      <c r="AJ1154" s="17">
        <v>5.8117310794819903E-2</v>
      </c>
      <c r="AK1154" s="17">
        <v>7.5369571796491494E-2</v>
      </c>
      <c r="AL1154" s="17">
        <v>7.0473202651263001E-2</v>
      </c>
      <c r="AM1154" s="17">
        <v>0.27724814928731001</v>
      </c>
      <c r="AN1154" s="17">
        <v>0.16912864837917599</v>
      </c>
      <c r="AO1154" s="17"/>
      <c r="AP1154" s="17">
        <v>6.0584287069255997E-2</v>
      </c>
      <c r="AQ1154" s="17">
        <v>8.6178680496895699E-2</v>
      </c>
      <c r="AR1154" s="17">
        <v>2.6947616457129099E-2</v>
      </c>
      <c r="AS1154" s="17">
        <v>7.3330550293399605E-2</v>
      </c>
      <c r="AT1154" s="17">
        <v>0.24791873748125301</v>
      </c>
      <c r="AU1154" s="17"/>
      <c r="AV1154" s="17">
        <v>8.7857242463156501E-2</v>
      </c>
      <c r="AW1154" s="17">
        <v>0.122103133436832</v>
      </c>
      <c r="AX1154" s="17">
        <v>5.83398448204391E-2</v>
      </c>
      <c r="AY1154" s="17">
        <v>9.6806758787029004E-2</v>
      </c>
      <c r="AZ1154" s="17">
        <v>0</v>
      </c>
    </row>
    <row r="1155" spans="2:52">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row>
    <row r="1156" spans="2:52">
      <c r="B1156" s="6" t="s">
        <v>329</v>
      </c>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row>
    <row r="1157" spans="2:52">
      <c r="B1157" s="24" t="s">
        <v>16</v>
      </c>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row>
    <row r="1158" spans="2:52">
      <c r="B1158" t="s">
        <v>314</v>
      </c>
      <c r="C1158" s="17">
        <v>7.5487896787874695E-2</v>
      </c>
      <c r="D1158" s="17">
        <v>0.113093015428209</v>
      </c>
      <c r="E1158" s="17">
        <v>3.7858403346960799E-2</v>
      </c>
      <c r="F1158" s="17"/>
      <c r="G1158" s="17">
        <v>0.13510145413775501</v>
      </c>
      <c r="H1158" s="17">
        <v>0.13029166803758199</v>
      </c>
      <c r="I1158" s="17">
        <v>8.9720453934340499E-2</v>
      </c>
      <c r="J1158" s="17">
        <v>7.4707320620364406E-2</v>
      </c>
      <c r="K1158" s="17">
        <v>3.9540334301667902E-2</v>
      </c>
      <c r="L1158" s="17">
        <v>4.3387808671111897E-3</v>
      </c>
      <c r="M1158" s="17"/>
      <c r="N1158" s="17">
        <v>9.9669178593493696E-2</v>
      </c>
      <c r="O1158" s="17">
        <v>4.6739173047760499E-2</v>
      </c>
      <c r="P1158" s="17">
        <v>9.7175158566814704E-2</v>
      </c>
      <c r="Q1158" s="17">
        <v>6.0536670614450998E-2</v>
      </c>
      <c r="R1158" s="17"/>
      <c r="S1158" s="17">
        <v>0.13555599874305399</v>
      </c>
      <c r="T1158" s="17">
        <v>5.2779945249055299E-2</v>
      </c>
      <c r="U1158" s="17">
        <v>5.4645399566868702E-2</v>
      </c>
      <c r="V1158" s="17">
        <v>9.1755119489641698E-2</v>
      </c>
      <c r="W1158" s="17">
        <v>7.6910019223177903E-2</v>
      </c>
      <c r="X1158" s="17">
        <v>9.4368595645691097E-2</v>
      </c>
      <c r="Y1158" s="17">
        <v>5.2266100510696599E-2</v>
      </c>
      <c r="Z1158" s="17">
        <v>4.14084679117942E-2</v>
      </c>
      <c r="AA1158" s="17">
        <v>4.4126586677363099E-2</v>
      </c>
      <c r="AB1158" s="17">
        <v>1.84251280097418E-2</v>
      </c>
      <c r="AC1158" s="17">
        <v>0.121489957460561</v>
      </c>
      <c r="AD1158" s="17">
        <v>0.10096517594240199</v>
      </c>
      <c r="AE1158" s="17"/>
      <c r="AF1158" s="17">
        <v>4.8024621291373401E-2</v>
      </c>
      <c r="AG1158" s="17">
        <v>0.10057314391759301</v>
      </c>
      <c r="AH1158" s="17">
        <v>8.0606549184756598E-2</v>
      </c>
      <c r="AI1158" s="17"/>
      <c r="AJ1158" s="17">
        <v>7.2774413168869498E-2</v>
      </c>
      <c r="AK1158" s="17">
        <v>0.10509878026458</v>
      </c>
      <c r="AL1158" s="17">
        <v>7.2765414579216203E-2</v>
      </c>
      <c r="AM1158" s="17">
        <v>7.4203447198972899E-2</v>
      </c>
      <c r="AN1158" s="17">
        <v>5.9914417775851901E-2</v>
      </c>
      <c r="AO1158" s="17"/>
      <c r="AP1158" s="17">
        <v>9.8555145187068996E-2</v>
      </c>
      <c r="AQ1158" s="17">
        <v>8.5147361513737599E-2</v>
      </c>
      <c r="AR1158" s="17">
        <v>0.100987811635635</v>
      </c>
      <c r="AS1158" s="17">
        <v>7.7128682703020396E-2</v>
      </c>
      <c r="AT1158" s="17">
        <v>3.0139228202414901E-2</v>
      </c>
      <c r="AU1158" s="17"/>
      <c r="AV1158" s="17">
        <v>7.3885365856179802E-2</v>
      </c>
      <c r="AW1158" s="17">
        <v>4.1290125439469402E-2</v>
      </c>
      <c r="AX1158" s="17">
        <v>8.8559173655940002E-2</v>
      </c>
      <c r="AY1158" s="17">
        <v>0.14318861391326199</v>
      </c>
      <c r="AZ1158" s="17">
        <v>0.15596221325108101</v>
      </c>
    </row>
    <row r="1159" spans="2:52">
      <c r="B1159" t="s">
        <v>315</v>
      </c>
      <c r="C1159" s="17">
        <v>0.15862213314238399</v>
      </c>
      <c r="D1159" s="17">
        <v>0.18042307630468701</v>
      </c>
      <c r="E1159" s="17">
        <v>0.13724542792446801</v>
      </c>
      <c r="F1159" s="17"/>
      <c r="G1159" s="17">
        <v>0.17646954375653401</v>
      </c>
      <c r="H1159" s="17">
        <v>0.24126800718306801</v>
      </c>
      <c r="I1159" s="17">
        <v>0.22679996322058801</v>
      </c>
      <c r="J1159" s="17">
        <v>0.11658095700690201</v>
      </c>
      <c r="K1159" s="17">
        <v>9.7672997987332796E-2</v>
      </c>
      <c r="L1159" s="17">
        <v>9.5854201577067699E-2</v>
      </c>
      <c r="M1159" s="17"/>
      <c r="N1159" s="17">
        <v>0.16011829804761199</v>
      </c>
      <c r="O1159" s="17">
        <v>0.16567176433620101</v>
      </c>
      <c r="P1159" s="17">
        <v>0.178847546319747</v>
      </c>
      <c r="Q1159" s="17">
        <v>0.13532921126710901</v>
      </c>
      <c r="R1159" s="17"/>
      <c r="S1159" s="17">
        <v>0.201507635828297</v>
      </c>
      <c r="T1159" s="17">
        <v>0.15758787375987399</v>
      </c>
      <c r="U1159" s="17">
        <v>0.153928979862135</v>
      </c>
      <c r="V1159" s="17">
        <v>0.17555002404284001</v>
      </c>
      <c r="W1159" s="17">
        <v>9.6604661939970707E-2</v>
      </c>
      <c r="X1159" s="17">
        <v>0.10855342873568199</v>
      </c>
      <c r="Y1159" s="17">
        <v>0.16662102997554901</v>
      </c>
      <c r="Z1159" s="17">
        <v>0.119557523033876</v>
      </c>
      <c r="AA1159" s="17">
        <v>0.147643462046606</v>
      </c>
      <c r="AB1159" s="17">
        <v>0.18770485918928201</v>
      </c>
      <c r="AC1159" s="17">
        <v>0.15801849762989101</v>
      </c>
      <c r="AD1159" s="17">
        <v>0.20229366151617001</v>
      </c>
      <c r="AE1159" s="17"/>
      <c r="AF1159" s="17">
        <v>0.13576881468119101</v>
      </c>
      <c r="AG1159" s="17">
        <v>0.14662759074364601</v>
      </c>
      <c r="AH1159" s="17">
        <v>0.234866598307159</v>
      </c>
      <c r="AI1159" s="17"/>
      <c r="AJ1159" s="17">
        <v>0.12728240901103799</v>
      </c>
      <c r="AK1159" s="17">
        <v>0.20376042748579401</v>
      </c>
      <c r="AL1159" s="17">
        <v>0.15596224675055101</v>
      </c>
      <c r="AM1159" s="17">
        <v>0.16766185208507101</v>
      </c>
      <c r="AN1159" s="17">
        <v>0.165872096664542</v>
      </c>
      <c r="AO1159" s="17"/>
      <c r="AP1159" s="17">
        <v>0.119946437103814</v>
      </c>
      <c r="AQ1159" s="17">
        <v>0.20879141681926899</v>
      </c>
      <c r="AR1159" s="17">
        <v>0.15210184879628899</v>
      </c>
      <c r="AS1159" s="17">
        <v>0.13025515081272199</v>
      </c>
      <c r="AT1159" s="17">
        <v>4.7443389266849802E-2</v>
      </c>
      <c r="AU1159" s="17"/>
      <c r="AV1159" s="17">
        <v>0.117277988960608</v>
      </c>
      <c r="AW1159" s="17">
        <v>0.124428156238471</v>
      </c>
      <c r="AX1159" s="17">
        <v>0.189292430089012</v>
      </c>
      <c r="AY1159" s="17">
        <v>0.23428722899777399</v>
      </c>
      <c r="AZ1159" s="17">
        <v>0.159621772226617</v>
      </c>
    </row>
    <row r="1160" spans="2:52">
      <c r="B1160" t="s">
        <v>316</v>
      </c>
      <c r="C1160" s="17">
        <v>0.27125252277981199</v>
      </c>
      <c r="D1160" s="17">
        <v>0.30466425908068101</v>
      </c>
      <c r="E1160" s="17">
        <v>0.23859840660750201</v>
      </c>
      <c r="F1160" s="17"/>
      <c r="G1160" s="17">
        <v>0.34002551601859599</v>
      </c>
      <c r="H1160" s="17">
        <v>0.20241155851407699</v>
      </c>
      <c r="I1160" s="17">
        <v>0.252339841335119</v>
      </c>
      <c r="J1160" s="17">
        <v>0.266263739352258</v>
      </c>
      <c r="K1160" s="17">
        <v>0.274446236500348</v>
      </c>
      <c r="L1160" s="17">
        <v>0.29771652723567898</v>
      </c>
      <c r="M1160" s="17"/>
      <c r="N1160" s="17">
        <v>0.277556839758345</v>
      </c>
      <c r="O1160" s="17">
        <v>0.26413595482214203</v>
      </c>
      <c r="P1160" s="17">
        <v>0.29629262817506402</v>
      </c>
      <c r="Q1160" s="17">
        <v>0.23948400673338399</v>
      </c>
      <c r="R1160" s="17"/>
      <c r="S1160" s="17">
        <v>0.215539399083022</v>
      </c>
      <c r="T1160" s="17">
        <v>0.28117738955925498</v>
      </c>
      <c r="U1160" s="17">
        <v>0.24177944125846601</v>
      </c>
      <c r="V1160" s="17">
        <v>0.21843675712020699</v>
      </c>
      <c r="W1160" s="17">
        <v>0.31194154541144897</v>
      </c>
      <c r="X1160" s="17">
        <v>0.31294726036715498</v>
      </c>
      <c r="Y1160" s="17">
        <v>0.243450834438001</v>
      </c>
      <c r="Z1160" s="17">
        <v>0.42763690735488302</v>
      </c>
      <c r="AA1160" s="17">
        <v>0.30140629181356698</v>
      </c>
      <c r="AB1160" s="17">
        <v>0.30877109796679802</v>
      </c>
      <c r="AC1160" s="17">
        <v>0.25396363515549197</v>
      </c>
      <c r="AD1160" s="17">
        <v>0.213944515059243</v>
      </c>
      <c r="AE1160" s="17"/>
      <c r="AF1160" s="17">
        <v>0.25905023021761298</v>
      </c>
      <c r="AG1160" s="17">
        <v>0.30277086720025098</v>
      </c>
      <c r="AH1160" s="17">
        <v>0.16695126212633701</v>
      </c>
      <c r="AI1160" s="17"/>
      <c r="AJ1160" s="17">
        <v>0.28191624602530702</v>
      </c>
      <c r="AK1160" s="17">
        <v>0.30996332002860899</v>
      </c>
      <c r="AL1160" s="17">
        <v>0.200900719069006</v>
      </c>
      <c r="AM1160" s="17">
        <v>6.0207099560771297E-2</v>
      </c>
      <c r="AN1160" s="17">
        <v>0.17107121494264901</v>
      </c>
      <c r="AO1160" s="17"/>
      <c r="AP1160" s="17">
        <v>0.302395074747493</v>
      </c>
      <c r="AQ1160" s="17">
        <v>0.29187099789429299</v>
      </c>
      <c r="AR1160" s="17">
        <v>0.23197001460553501</v>
      </c>
      <c r="AS1160" s="17">
        <v>0.259280178632255</v>
      </c>
      <c r="AT1160" s="17">
        <v>0.2036762892359</v>
      </c>
      <c r="AU1160" s="17"/>
      <c r="AV1160" s="17">
        <v>0.26386425301557997</v>
      </c>
      <c r="AW1160" s="17">
        <v>0.31931726743182398</v>
      </c>
      <c r="AX1160" s="17">
        <v>0.25773776465113202</v>
      </c>
      <c r="AY1160" s="17">
        <v>0.29139686478982602</v>
      </c>
      <c r="AZ1160" s="17">
        <v>0.237538202395814</v>
      </c>
    </row>
    <row r="1161" spans="2:52">
      <c r="B1161" t="s">
        <v>317</v>
      </c>
      <c r="C1161" s="17">
        <v>0.385754857312813</v>
      </c>
      <c r="D1161" s="17">
        <v>0.31850389597881601</v>
      </c>
      <c r="E1161" s="17">
        <v>0.451220329285065</v>
      </c>
      <c r="F1161" s="17"/>
      <c r="G1161" s="17">
        <v>0.224240976883368</v>
      </c>
      <c r="H1161" s="17">
        <v>0.35251150674269599</v>
      </c>
      <c r="I1161" s="17">
        <v>0.32756585743421301</v>
      </c>
      <c r="J1161" s="17">
        <v>0.435733592574718</v>
      </c>
      <c r="K1161" s="17">
        <v>0.46323834538105402</v>
      </c>
      <c r="L1161" s="17">
        <v>0.47975980069868501</v>
      </c>
      <c r="M1161" s="17"/>
      <c r="N1161" s="17">
        <v>0.36359886797470198</v>
      </c>
      <c r="O1161" s="17">
        <v>0.43042011370083</v>
      </c>
      <c r="P1161" s="17">
        <v>0.32753076469643599</v>
      </c>
      <c r="Q1161" s="17">
        <v>0.42073457068205899</v>
      </c>
      <c r="R1161" s="17"/>
      <c r="S1161" s="17">
        <v>0.331131313252362</v>
      </c>
      <c r="T1161" s="17">
        <v>0.33712238198757299</v>
      </c>
      <c r="U1161" s="17">
        <v>0.47125455861532101</v>
      </c>
      <c r="V1161" s="17">
        <v>0.37098149343636</v>
      </c>
      <c r="W1161" s="17">
        <v>0.40925894195956902</v>
      </c>
      <c r="X1161" s="17">
        <v>0.34750423228907701</v>
      </c>
      <c r="Y1161" s="17">
        <v>0.45062670995635901</v>
      </c>
      <c r="Z1161" s="17">
        <v>0.36343655340521203</v>
      </c>
      <c r="AA1161" s="17">
        <v>0.43278534266248198</v>
      </c>
      <c r="AB1161" s="17">
        <v>0.39981250156411902</v>
      </c>
      <c r="AC1161" s="17">
        <v>0.41359843090610399</v>
      </c>
      <c r="AD1161" s="17">
        <v>0.323826954312459</v>
      </c>
      <c r="AE1161" s="17"/>
      <c r="AF1161" s="17">
        <v>0.43427392943923898</v>
      </c>
      <c r="AG1161" s="17">
        <v>0.37561169184054499</v>
      </c>
      <c r="AH1161" s="17">
        <v>0.355567872238856</v>
      </c>
      <c r="AI1161" s="17"/>
      <c r="AJ1161" s="17">
        <v>0.40865197679241899</v>
      </c>
      <c r="AK1161" s="17">
        <v>0.29758753158134199</v>
      </c>
      <c r="AL1161" s="17">
        <v>0.55488161739809805</v>
      </c>
      <c r="AM1161" s="17">
        <v>0.431684214387073</v>
      </c>
      <c r="AN1161" s="17">
        <v>0.41797720755154699</v>
      </c>
      <c r="AO1161" s="17"/>
      <c r="AP1161" s="17">
        <v>0.36980897027356002</v>
      </c>
      <c r="AQ1161" s="17">
        <v>0.34671924220018302</v>
      </c>
      <c r="AR1161" s="17">
        <v>0.51494032496254105</v>
      </c>
      <c r="AS1161" s="17">
        <v>0.38761751118052801</v>
      </c>
      <c r="AT1161" s="17">
        <v>0.48948348233648398</v>
      </c>
      <c r="AU1161" s="17"/>
      <c r="AV1161" s="17">
        <v>0.41305659036446102</v>
      </c>
      <c r="AW1161" s="17">
        <v>0.42788558120548098</v>
      </c>
      <c r="AX1161" s="17">
        <v>0.383145396738855</v>
      </c>
      <c r="AY1161" s="17">
        <v>0.25322027838802702</v>
      </c>
      <c r="AZ1161" s="17">
        <v>0.44687781212648803</v>
      </c>
    </row>
    <row r="1162" spans="2:52">
      <c r="B1162" t="s">
        <v>61</v>
      </c>
      <c r="C1162" s="17">
        <v>0.108882589977116</v>
      </c>
      <c r="D1162" s="17">
        <v>8.3315753207606605E-2</v>
      </c>
      <c r="E1162" s="17">
        <v>0.13507743283600501</v>
      </c>
      <c r="F1162" s="17"/>
      <c r="G1162" s="17">
        <v>0.124162509203746</v>
      </c>
      <c r="H1162" s="17">
        <v>7.3517259522577594E-2</v>
      </c>
      <c r="I1162" s="17">
        <v>0.10357388407574</v>
      </c>
      <c r="J1162" s="17">
        <v>0.10671439044575699</v>
      </c>
      <c r="K1162" s="17">
        <v>0.125102085829598</v>
      </c>
      <c r="L1162" s="17">
        <v>0.122330689621457</v>
      </c>
      <c r="M1162" s="17"/>
      <c r="N1162" s="17">
        <v>9.9056815625846506E-2</v>
      </c>
      <c r="O1162" s="17">
        <v>9.3032994093066604E-2</v>
      </c>
      <c r="P1162" s="17">
        <v>0.100153902241938</v>
      </c>
      <c r="Q1162" s="17">
        <v>0.143915540702997</v>
      </c>
      <c r="R1162" s="17"/>
      <c r="S1162" s="17">
        <v>0.116265653093265</v>
      </c>
      <c r="T1162" s="17">
        <v>0.17133240944424299</v>
      </c>
      <c r="U1162" s="17">
        <v>7.8391620697209299E-2</v>
      </c>
      <c r="V1162" s="17">
        <v>0.14327660591095201</v>
      </c>
      <c r="W1162" s="17">
        <v>0.10528483146583401</v>
      </c>
      <c r="X1162" s="17">
        <v>0.13662648296239499</v>
      </c>
      <c r="Y1162" s="17">
        <v>8.7035325119395004E-2</v>
      </c>
      <c r="Z1162" s="17">
        <v>4.7960548294234601E-2</v>
      </c>
      <c r="AA1162" s="17">
        <v>7.4038316799982407E-2</v>
      </c>
      <c r="AB1162" s="17">
        <v>8.5286413270058994E-2</v>
      </c>
      <c r="AC1162" s="17">
        <v>5.2929478847951697E-2</v>
      </c>
      <c r="AD1162" s="17">
        <v>0.15896969316972501</v>
      </c>
      <c r="AE1162" s="17"/>
      <c r="AF1162" s="17">
        <v>0.122882404370583</v>
      </c>
      <c r="AG1162" s="17">
        <v>7.4416706297965596E-2</v>
      </c>
      <c r="AH1162" s="17">
        <v>0.162007718142892</v>
      </c>
      <c r="AI1162" s="17"/>
      <c r="AJ1162" s="17">
        <v>0.10937495500236701</v>
      </c>
      <c r="AK1162" s="17">
        <v>8.3589940639674204E-2</v>
      </c>
      <c r="AL1162" s="17">
        <v>1.54900022031294E-2</v>
      </c>
      <c r="AM1162" s="17">
        <v>0.26624338676811199</v>
      </c>
      <c r="AN1162" s="17">
        <v>0.18516506306541</v>
      </c>
      <c r="AO1162" s="17"/>
      <c r="AP1162" s="17">
        <v>0.109294372688064</v>
      </c>
      <c r="AQ1162" s="17">
        <v>6.7470981572517796E-2</v>
      </c>
      <c r="AR1162" s="17">
        <v>0</v>
      </c>
      <c r="AS1162" s="17">
        <v>0.145718476671475</v>
      </c>
      <c r="AT1162" s="17">
        <v>0.22925761095835101</v>
      </c>
      <c r="AU1162" s="17"/>
      <c r="AV1162" s="17">
        <v>0.131915801803171</v>
      </c>
      <c r="AW1162" s="17">
        <v>8.7078869684755297E-2</v>
      </c>
      <c r="AX1162" s="17">
        <v>8.1265234865062E-2</v>
      </c>
      <c r="AY1162" s="17">
        <v>7.7907013911111003E-2</v>
      </c>
      <c r="AZ1162" s="17">
        <v>0</v>
      </c>
    </row>
    <row r="1163" spans="2:52">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row>
    <row r="1164" spans="2:52">
      <c r="B1164" s="6" t="s">
        <v>330</v>
      </c>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row>
    <row r="1165" spans="2:52">
      <c r="B1165" s="24" t="s">
        <v>16</v>
      </c>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row>
    <row r="1166" spans="2:52">
      <c r="B1166" t="s">
        <v>314</v>
      </c>
      <c r="C1166" s="17">
        <v>5.4479920691097701E-2</v>
      </c>
      <c r="D1166" s="17">
        <v>6.5395632803589301E-2</v>
      </c>
      <c r="E1166" s="17">
        <v>4.1421877362245299E-2</v>
      </c>
      <c r="F1166" s="17"/>
      <c r="G1166" s="17">
        <v>0.157012101060126</v>
      </c>
      <c r="H1166" s="17">
        <v>8.6788741934730504E-2</v>
      </c>
      <c r="I1166" s="17">
        <v>3.4882053864080297E-2</v>
      </c>
      <c r="J1166" s="17">
        <v>5.7662040584867499E-2</v>
      </c>
      <c r="K1166" s="17">
        <v>1.18638987182346E-2</v>
      </c>
      <c r="L1166" s="17">
        <v>2.0151733463026501E-2</v>
      </c>
      <c r="M1166" s="17"/>
      <c r="N1166" s="17">
        <v>7.8056179611839194E-2</v>
      </c>
      <c r="O1166" s="17">
        <v>2.9710428803988199E-2</v>
      </c>
      <c r="P1166" s="17">
        <v>5.9060414746967403E-2</v>
      </c>
      <c r="Q1166" s="17">
        <v>5.40304605101549E-2</v>
      </c>
      <c r="R1166" s="17"/>
      <c r="S1166" s="17">
        <v>9.6751837758185105E-2</v>
      </c>
      <c r="T1166" s="17">
        <v>2.1135156037911201E-2</v>
      </c>
      <c r="U1166" s="17">
        <v>3.3568707516884302E-2</v>
      </c>
      <c r="V1166" s="17">
        <v>8.1658259429616895E-2</v>
      </c>
      <c r="W1166" s="17">
        <v>4.8282627681261098E-2</v>
      </c>
      <c r="X1166" s="17">
        <v>7.8433373698222203E-2</v>
      </c>
      <c r="Y1166" s="17">
        <v>4.2344911396225197E-2</v>
      </c>
      <c r="Z1166" s="17">
        <v>2.08492456575924E-2</v>
      </c>
      <c r="AA1166" s="17">
        <v>7.0243816408934803E-2</v>
      </c>
      <c r="AB1166" s="17">
        <v>6.1119364161633202E-2</v>
      </c>
      <c r="AC1166" s="17">
        <v>0</v>
      </c>
      <c r="AD1166" s="17">
        <v>0</v>
      </c>
      <c r="AE1166" s="17"/>
      <c r="AF1166" s="17">
        <v>3.9335555450117701E-2</v>
      </c>
      <c r="AG1166" s="17">
        <v>5.9642208823095601E-2</v>
      </c>
      <c r="AH1166" s="17">
        <v>5.7535133352368602E-2</v>
      </c>
      <c r="AI1166" s="17"/>
      <c r="AJ1166" s="17">
        <v>4.5035632455852799E-2</v>
      </c>
      <c r="AK1166" s="17">
        <v>7.9339647517626705E-2</v>
      </c>
      <c r="AL1166" s="17">
        <v>7.4611527516716999E-2</v>
      </c>
      <c r="AM1166" s="17">
        <v>5.16926150132467E-2</v>
      </c>
      <c r="AN1166" s="17">
        <v>2.1498215436761298E-2</v>
      </c>
      <c r="AO1166" s="17"/>
      <c r="AP1166" s="17">
        <v>5.0860083995334503E-2</v>
      </c>
      <c r="AQ1166" s="17">
        <v>6.5795429765420896E-2</v>
      </c>
      <c r="AR1166" s="17">
        <v>4.7378725279837802E-2</v>
      </c>
      <c r="AS1166" s="17">
        <v>5.4984518796986001E-2</v>
      </c>
      <c r="AT1166" s="17">
        <v>1.24508060664893E-2</v>
      </c>
      <c r="AU1166" s="17"/>
      <c r="AV1166" s="17">
        <v>3.6451368606230002E-2</v>
      </c>
      <c r="AW1166" s="17">
        <v>4.9495761905521699E-2</v>
      </c>
      <c r="AX1166" s="17">
        <v>6.2489548586117702E-2</v>
      </c>
      <c r="AY1166" s="17">
        <v>8.26109017514845E-2</v>
      </c>
      <c r="AZ1166" s="17">
        <v>7.8511356448006803E-2</v>
      </c>
    </row>
    <row r="1167" spans="2:52">
      <c r="B1167" t="s">
        <v>315</v>
      </c>
      <c r="C1167" s="17">
        <v>0.158376773029514</v>
      </c>
      <c r="D1167" s="17">
        <v>0.18239945063775401</v>
      </c>
      <c r="E1167" s="17">
        <v>0.127483565555425</v>
      </c>
      <c r="F1167" s="17"/>
      <c r="G1167" s="17">
        <v>0.26404883519073002</v>
      </c>
      <c r="H1167" s="17">
        <v>0.22002800785511001</v>
      </c>
      <c r="I1167" s="17">
        <v>0.22592581188571101</v>
      </c>
      <c r="J1167" s="17">
        <v>0.10954258463734499</v>
      </c>
      <c r="K1167" s="17">
        <v>0.104227088605528</v>
      </c>
      <c r="L1167" s="17">
        <v>7.77460767489251E-2</v>
      </c>
      <c r="M1167" s="17"/>
      <c r="N1167" s="17">
        <v>0.15975137172895901</v>
      </c>
      <c r="O1167" s="17">
        <v>0.16642369726480399</v>
      </c>
      <c r="P1167" s="17">
        <v>0.15110079702600099</v>
      </c>
      <c r="Q1167" s="17">
        <v>0.156925081535643</v>
      </c>
      <c r="R1167" s="17"/>
      <c r="S1167" s="17">
        <v>0.17873228931271301</v>
      </c>
      <c r="T1167" s="17">
        <v>0.13880342644422899</v>
      </c>
      <c r="U1167" s="17">
        <v>0.134704248079942</v>
      </c>
      <c r="V1167" s="17">
        <v>0.12767362419504</v>
      </c>
      <c r="W1167" s="17">
        <v>0.14694617779673</v>
      </c>
      <c r="X1167" s="17">
        <v>0.187658620943633</v>
      </c>
      <c r="Y1167" s="17">
        <v>0.13087465404151799</v>
      </c>
      <c r="Z1167" s="17">
        <v>0.20000366743086001</v>
      </c>
      <c r="AA1167" s="17">
        <v>0.19687176168756301</v>
      </c>
      <c r="AB1167" s="17">
        <v>0.119694986138019</v>
      </c>
      <c r="AC1167" s="17">
        <v>0.15427578899680799</v>
      </c>
      <c r="AD1167" s="17">
        <v>0.22396126279401399</v>
      </c>
      <c r="AE1167" s="17"/>
      <c r="AF1167" s="17">
        <v>0.136064168874938</v>
      </c>
      <c r="AG1167" s="17">
        <v>0.18966765605285099</v>
      </c>
      <c r="AH1167" s="17">
        <v>9.8439884398688102E-2</v>
      </c>
      <c r="AI1167" s="17"/>
      <c r="AJ1167" s="17">
        <v>0.167096835805669</v>
      </c>
      <c r="AK1167" s="17">
        <v>0.19242647439103699</v>
      </c>
      <c r="AL1167" s="17">
        <v>5.2431348708505202E-2</v>
      </c>
      <c r="AM1167" s="17">
        <v>7.6057214014530194E-2</v>
      </c>
      <c r="AN1167" s="17">
        <v>0.12165358488491</v>
      </c>
      <c r="AO1167" s="17"/>
      <c r="AP1167" s="17">
        <v>0.20184892850862801</v>
      </c>
      <c r="AQ1167" s="17">
        <v>0.18710830784993601</v>
      </c>
      <c r="AR1167" s="17">
        <v>0.12640340269879</v>
      </c>
      <c r="AS1167" s="17">
        <v>6.41581572386178E-2</v>
      </c>
      <c r="AT1167" s="17">
        <v>7.2507218299041595E-2</v>
      </c>
      <c r="AU1167" s="17"/>
      <c r="AV1167" s="17">
        <v>0.15587727264960699</v>
      </c>
      <c r="AW1167" s="17">
        <v>0.12962396270509599</v>
      </c>
      <c r="AX1167" s="17">
        <v>0.19512351352034299</v>
      </c>
      <c r="AY1167" s="17">
        <v>0.16179267760695701</v>
      </c>
      <c r="AZ1167" s="17">
        <v>0.20520392255137301</v>
      </c>
    </row>
    <row r="1168" spans="2:52">
      <c r="B1168" t="s">
        <v>316</v>
      </c>
      <c r="C1168" s="17">
        <v>0.19993556201596099</v>
      </c>
      <c r="D1168" s="17">
        <v>0.21418509644727499</v>
      </c>
      <c r="E1168" s="17">
        <v>0.183178214258157</v>
      </c>
      <c r="F1168" s="17"/>
      <c r="G1168" s="17">
        <v>0.21781234453168499</v>
      </c>
      <c r="H1168" s="17">
        <v>0.19223566191147301</v>
      </c>
      <c r="I1168" s="17">
        <v>0.19059612055796299</v>
      </c>
      <c r="J1168" s="17">
        <v>0.230077689315134</v>
      </c>
      <c r="K1168" s="17">
        <v>0.184501182634734</v>
      </c>
      <c r="L1168" s="17">
        <v>0.19185958443659001</v>
      </c>
      <c r="M1168" s="17"/>
      <c r="N1168" s="17">
        <v>0.19838228288840401</v>
      </c>
      <c r="O1168" s="17">
        <v>0.201998775686029</v>
      </c>
      <c r="P1168" s="17">
        <v>0.24019626363070301</v>
      </c>
      <c r="Q1168" s="17">
        <v>0.15904624012038299</v>
      </c>
      <c r="R1168" s="17"/>
      <c r="S1168" s="17">
        <v>0.22269674975072901</v>
      </c>
      <c r="T1168" s="17">
        <v>0.23409760768584201</v>
      </c>
      <c r="U1168" s="17">
        <v>0.16309468005659</v>
      </c>
      <c r="V1168" s="17">
        <v>0.167610717540666</v>
      </c>
      <c r="W1168" s="17">
        <v>0.21198526847777699</v>
      </c>
      <c r="X1168" s="17">
        <v>0.115804373142835</v>
      </c>
      <c r="Y1168" s="17">
        <v>0.221671444022004</v>
      </c>
      <c r="Z1168" s="17">
        <v>0.325720951879305</v>
      </c>
      <c r="AA1168" s="17">
        <v>0.24662983385357201</v>
      </c>
      <c r="AB1168" s="17">
        <v>0.18457217799586101</v>
      </c>
      <c r="AC1168" s="17">
        <v>0.180022610902658</v>
      </c>
      <c r="AD1168" s="17">
        <v>3.8656638692625402E-2</v>
      </c>
      <c r="AE1168" s="17"/>
      <c r="AF1168" s="17">
        <v>0.19089688209413899</v>
      </c>
      <c r="AG1168" s="17">
        <v>0.22909436231587599</v>
      </c>
      <c r="AH1168" s="17">
        <v>0.143186614006207</v>
      </c>
      <c r="AI1168" s="17"/>
      <c r="AJ1168" s="17">
        <v>0.213041912180814</v>
      </c>
      <c r="AK1168" s="17">
        <v>0.21560926577714201</v>
      </c>
      <c r="AL1168" s="17">
        <v>0.28726923646338298</v>
      </c>
      <c r="AM1168" s="17">
        <v>0.24964852561453299</v>
      </c>
      <c r="AN1168" s="17">
        <v>0.113475261861658</v>
      </c>
      <c r="AO1168" s="17"/>
      <c r="AP1168" s="17">
        <v>0.25162072007755698</v>
      </c>
      <c r="AQ1168" s="17">
        <v>0.199395113471555</v>
      </c>
      <c r="AR1168" s="17">
        <v>0.31875867249611201</v>
      </c>
      <c r="AS1168" s="17">
        <v>0.18372421787141699</v>
      </c>
      <c r="AT1168" s="17">
        <v>7.8554054196398201E-2</v>
      </c>
      <c r="AU1168" s="17"/>
      <c r="AV1168" s="17">
        <v>0.19946824759142301</v>
      </c>
      <c r="AW1168" s="17">
        <v>0.18455662963175201</v>
      </c>
      <c r="AX1168" s="17">
        <v>0.20737736669895099</v>
      </c>
      <c r="AY1168" s="17">
        <v>0.27538428069258902</v>
      </c>
      <c r="AZ1168" s="17">
        <v>0.173948285094672</v>
      </c>
    </row>
    <row r="1169" spans="2:52">
      <c r="B1169" t="s">
        <v>317</v>
      </c>
      <c r="C1169" s="17">
        <v>0.49613717554439601</v>
      </c>
      <c r="D1169" s="17">
        <v>0.47427470910941899</v>
      </c>
      <c r="E1169" s="17">
        <v>0.52364742360987904</v>
      </c>
      <c r="F1169" s="17"/>
      <c r="G1169" s="17">
        <v>0.34334452497479001</v>
      </c>
      <c r="H1169" s="17">
        <v>0.380456254201815</v>
      </c>
      <c r="I1169" s="17">
        <v>0.45822674260315999</v>
      </c>
      <c r="J1169" s="17">
        <v>0.47670828529328602</v>
      </c>
      <c r="K1169" s="17">
        <v>0.603487262424802</v>
      </c>
      <c r="L1169" s="17">
        <v>0.62704793047651897</v>
      </c>
      <c r="M1169" s="17"/>
      <c r="N1169" s="17">
        <v>0.50531256602141295</v>
      </c>
      <c r="O1169" s="17">
        <v>0.50085522994173504</v>
      </c>
      <c r="P1169" s="17">
        <v>0.45995025081552998</v>
      </c>
      <c r="Q1169" s="17">
        <v>0.514106611252234</v>
      </c>
      <c r="R1169" s="17"/>
      <c r="S1169" s="17">
        <v>0.42163780666518103</v>
      </c>
      <c r="T1169" s="17">
        <v>0.51709223493068202</v>
      </c>
      <c r="U1169" s="17">
        <v>0.57521338026972102</v>
      </c>
      <c r="V1169" s="17">
        <v>0.46491621186826898</v>
      </c>
      <c r="W1169" s="17">
        <v>0.52411567069479803</v>
      </c>
      <c r="X1169" s="17">
        <v>0.52612704648897601</v>
      </c>
      <c r="Y1169" s="17">
        <v>0.496865614142877</v>
      </c>
      <c r="Z1169" s="17">
        <v>0.389556627705265</v>
      </c>
      <c r="AA1169" s="17">
        <v>0.41063719221474299</v>
      </c>
      <c r="AB1169" s="17">
        <v>0.51837975540484105</v>
      </c>
      <c r="AC1169" s="17">
        <v>0.61536850476625204</v>
      </c>
      <c r="AD1169" s="17">
        <v>0.70291198810879596</v>
      </c>
      <c r="AE1169" s="17"/>
      <c r="AF1169" s="17">
        <v>0.55456537254141303</v>
      </c>
      <c r="AG1169" s="17">
        <v>0.45762291387800302</v>
      </c>
      <c r="AH1169" s="17">
        <v>0.50245075696435004</v>
      </c>
      <c r="AI1169" s="17"/>
      <c r="AJ1169" s="17">
        <v>0.52798464188540795</v>
      </c>
      <c r="AK1169" s="17">
        <v>0.42286164061010001</v>
      </c>
      <c r="AL1169" s="17">
        <v>0.49474331569805702</v>
      </c>
      <c r="AM1169" s="17">
        <v>0.39957996983503502</v>
      </c>
      <c r="AN1169" s="17">
        <v>0.56901307308035998</v>
      </c>
      <c r="AO1169" s="17"/>
      <c r="AP1169" s="17">
        <v>0.44840239172868201</v>
      </c>
      <c r="AQ1169" s="17">
        <v>0.46985305998697502</v>
      </c>
      <c r="AR1169" s="17">
        <v>0.43934287969102098</v>
      </c>
      <c r="AS1169" s="17">
        <v>0.6267546135748</v>
      </c>
      <c r="AT1169" s="17">
        <v>0.60239511208054997</v>
      </c>
      <c r="AU1169" s="17"/>
      <c r="AV1169" s="17">
        <v>0.46789140824772202</v>
      </c>
      <c r="AW1169" s="17">
        <v>0.57128486058227301</v>
      </c>
      <c r="AX1169" s="17">
        <v>0.44100430246646299</v>
      </c>
      <c r="AY1169" s="17">
        <v>0.43948621073703897</v>
      </c>
      <c r="AZ1169" s="17">
        <v>0.54233643590594904</v>
      </c>
    </row>
    <row r="1170" spans="2:52">
      <c r="B1170" t="s">
        <v>61</v>
      </c>
      <c r="C1170" s="17">
        <v>9.1070568719030603E-2</v>
      </c>
      <c r="D1170" s="17">
        <v>6.3745111001961299E-2</v>
      </c>
      <c r="E1170" s="17">
        <v>0.124268919214294</v>
      </c>
      <c r="F1170" s="17"/>
      <c r="G1170" s="17">
        <v>1.7782194242669799E-2</v>
      </c>
      <c r="H1170" s="17">
        <v>0.120491334096872</v>
      </c>
      <c r="I1170" s="17">
        <v>9.0369271089085101E-2</v>
      </c>
      <c r="J1170" s="17">
        <v>0.12600940016936801</v>
      </c>
      <c r="K1170" s="17">
        <v>9.5920567616702507E-2</v>
      </c>
      <c r="L1170" s="17">
        <v>8.3194674874939395E-2</v>
      </c>
      <c r="M1170" s="17"/>
      <c r="N1170" s="17">
        <v>5.8497599749384399E-2</v>
      </c>
      <c r="O1170" s="17">
        <v>0.101011868303444</v>
      </c>
      <c r="P1170" s="17">
        <v>8.9692273780799303E-2</v>
      </c>
      <c r="Q1170" s="17">
        <v>0.115891606581586</v>
      </c>
      <c r="R1170" s="17"/>
      <c r="S1170" s="17">
        <v>8.01813165131917E-2</v>
      </c>
      <c r="T1170" s="17">
        <v>8.8871574901335598E-2</v>
      </c>
      <c r="U1170" s="17">
        <v>9.3418984076862194E-2</v>
      </c>
      <c r="V1170" s="17">
        <v>0.158141186966408</v>
      </c>
      <c r="W1170" s="17">
        <v>6.8670255349433801E-2</v>
      </c>
      <c r="X1170" s="17">
        <v>9.1976585726333299E-2</v>
      </c>
      <c r="Y1170" s="17">
        <v>0.108243376397375</v>
      </c>
      <c r="Z1170" s="17">
        <v>6.3869507326978006E-2</v>
      </c>
      <c r="AA1170" s="17">
        <v>7.5617395835186701E-2</v>
      </c>
      <c r="AB1170" s="17">
        <v>0.116233716299645</v>
      </c>
      <c r="AC1170" s="17">
        <v>5.0333095334282298E-2</v>
      </c>
      <c r="AD1170" s="17">
        <v>3.4470110404564699E-2</v>
      </c>
      <c r="AE1170" s="17"/>
      <c r="AF1170" s="17">
        <v>7.9138021039391895E-2</v>
      </c>
      <c r="AG1170" s="17">
        <v>6.3972858930174598E-2</v>
      </c>
      <c r="AH1170" s="17">
        <v>0.198387611278386</v>
      </c>
      <c r="AI1170" s="17"/>
      <c r="AJ1170" s="17">
        <v>4.6840977672256701E-2</v>
      </c>
      <c r="AK1170" s="17">
        <v>8.9762971704094294E-2</v>
      </c>
      <c r="AL1170" s="17">
        <v>9.0944571613337799E-2</v>
      </c>
      <c r="AM1170" s="17">
        <v>0.223021675522656</v>
      </c>
      <c r="AN1170" s="17">
        <v>0.17435986473630999</v>
      </c>
      <c r="AO1170" s="17"/>
      <c r="AP1170" s="17">
        <v>4.7267875689799101E-2</v>
      </c>
      <c r="AQ1170" s="17">
        <v>7.7848088926112502E-2</v>
      </c>
      <c r="AR1170" s="17">
        <v>6.8116319834238895E-2</v>
      </c>
      <c r="AS1170" s="17">
        <v>7.0378492518179098E-2</v>
      </c>
      <c r="AT1170" s="17">
        <v>0.234092809357521</v>
      </c>
      <c r="AU1170" s="17"/>
      <c r="AV1170" s="17">
        <v>0.14031170290501799</v>
      </c>
      <c r="AW1170" s="17">
        <v>6.5038785175358396E-2</v>
      </c>
      <c r="AX1170" s="17">
        <v>9.4005268728125799E-2</v>
      </c>
      <c r="AY1170" s="17">
        <v>4.0725929211930398E-2</v>
      </c>
      <c r="AZ1170" s="17">
        <v>0</v>
      </c>
    </row>
    <row r="1171" spans="2:52">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row>
    <row r="1172" spans="2:52">
      <c r="B1172" s="6" t="s">
        <v>331</v>
      </c>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row>
    <row r="1173" spans="2:52">
      <c r="B1173" s="24" t="s">
        <v>16</v>
      </c>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row>
    <row r="1174" spans="2:52">
      <c r="B1174" t="s">
        <v>314</v>
      </c>
      <c r="C1174" s="17">
        <v>0.103626633319419</v>
      </c>
      <c r="D1174" s="17">
        <v>0.13459441896911001</v>
      </c>
      <c r="E1174" s="17">
        <v>7.1518647982694597E-2</v>
      </c>
      <c r="F1174" s="17"/>
      <c r="G1174" s="17">
        <v>0.22609596190727799</v>
      </c>
      <c r="H1174" s="17">
        <v>0.115702246115196</v>
      </c>
      <c r="I1174" s="17">
        <v>0.13118646941144399</v>
      </c>
      <c r="J1174" s="17">
        <v>0.111961436393802</v>
      </c>
      <c r="K1174" s="17">
        <v>3.051217675742E-2</v>
      </c>
      <c r="L1174" s="17">
        <v>2.4619046109904199E-2</v>
      </c>
      <c r="M1174" s="17"/>
      <c r="N1174" s="17">
        <v>0.12721255262529799</v>
      </c>
      <c r="O1174" s="17">
        <v>0.103025797165959</v>
      </c>
      <c r="P1174" s="17">
        <v>0.133370414582346</v>
      </c>
      <c r="Q1174" s="17">
        <v>5.5298039353789699E-2</v>
      </c>
      <c r="R1174" s="17"/>
      <c r="S1174" s="17">
        <v>0.20905829830489001</v>
      </c>
      <c r="T1174" s="17">
        <v>6.3589821612170097E-2</v>
      </c>
      <c r="U1174" s="17">
        <v>7.4950029164694398E-2</v>
      </c>
      <c r="V1174" s="17">
        <v>0.126076114159826</v>
      </c>
      <c r="W1174" s="17">
        <v>7.8054542370549707E-2</v>
      </c>
      <c r="X1174" s="17">
        <v>0.12866755880465899</v>
      </c>
      <c r="Y1174" s="17">
        <v>6.1491189556344902E-2</v>
      </c>
      <c r="Z1174" s="17">
        <v>4.1850605697785599E-2</v>
      </c>
      <c r="AA1174" s="17">
        <v>8.8039836209997099E-2</v>
      </c>
      <c r="AB1174" s="17">
        <v>6.4880869154384402E-2</v>
      </c>
      <c r="AC1174" s="17">
        <v>5.9081773945089101E-2</v>
      </c>
      <c r="AD1174" s="17">
        <v>0.21341394792552701</v>
      </c>
      <c r="AE1174" s="17"/>
      <c r="AF1174" s="17">
        <v>5.95883595174036E-2</v>
      </c>
      <c r="AG1174" s="17">
        <v>0.137849586911996</v>
      </c>
      <c r="AH1174" s="17">
        <v>9.5151072681400495E-2</v>
      </c>
      <c r="AI1174" s="17"/>
      <c r="AJ1174" s="17">
        <v>8.9938795729241502E-2</v>
      </c>
      <c r="AK1174" s="17">
        <v>0.143506140356295</v>
      </c>
      <c r="AL1174" s="17">
        <v>0.115274295672424</v>
      </c>
      <c r="AM1174" s="17">
        <v>0</v>
      </c>
      <c r="AN1174" s="17">
        <v>6.7293390980430204E-2</v>
      </c>
      <c r="AO1174" s="17"/>
      <c r="AP1174" s="17">
        <v>0.115036646506759</v>
      </c>
      <c r="AQ1174" s="17">
        <v>0.126705610268562</v>
      </c>
      <c r="AR1174" s="17">
        <v>8.1556431177431499E-2</v>
      </c>
      <c r="AS1174" s="17">
        <v>0.10228257765703599</v>
      </c>
      <c r="AT1174" s="17">
        <v>6.7477015432885201E-2</v>
      </c>
      <c r="AU1174" s="17"/>
      <c r="AV1174" s="17">
        <v>6.7339744864364906E-2</v>
      </c>
      <c r="AW1174" s="17">
        <v>9.4659954849219005E-2</v>
      </c>
      <c r="AX1174" s="17">
        <v>0.116629487603437</v>
      </c>
      <c r="AY1174" s="17">
        <v>0.19494374228872799</v>
      </c>
      <c r="AZ1174" s="17">
        <v>0.21846486852421901</v>
      </c>
    </row>
    <row r="1175" spans="2:52">
      <c r="B1175" t="s">
        <v>315</v>
      </c>
      <c r="C1175" s="17">
        <v>0.22078695125408099</v>
      </c>
      <c r="D1175" s="17">
        <v>0.237131808984688</v>
      </c>
      <c r="E1175" s="17">
        <v>0.20357679379886701</v>
      </c>
      <c r="F1175" s="17"/>
      <c r="G1175" s="17">
        <v>0.309260574143915</v>
      </c>
      <c r="H1175" s="17">
        <v>0.342069719511151</v>
      </c>
      <c r="I1175" s="17">
        <v>0.25543121035647098</v>
      </c>
      <c r="J1175" s="17">
        <v>0.20196255652543901</v>
      </c>
      <c r="K1175" s="17">
        <v>0.12981008547144299</v>
      </c>
      <c r="L1175" s="17">
        <v>9.81108969938915E-2</v>
      </c>
      <c r="M1175" s="17"/>
      <c r="N1175" s="17">
        <v>0.20701097455053399</v>
      </c>
      <c r="O1175" s="17">
        <v>0.224205630662557</v>
      </c>
      <c r="P1175" s="17">
        <v>0.26214183145122899</v>
      </c>
      <c r="Q1175" s="17">
        <v>0.19894766025362101</v>
      </c>
      <c r="R1175" s="17"/>
      <c r="S1175" s="17">
        <v>0.250675335688332</v>
      </c>
      <c r="T1175" s="17">
        <v>0.178674004333783</v>
      </c>
      <c r="U1175" s="17">
        <v>0.154413572077786</v>
      </c>
      <c r="V1175" s="17">
        <v>0.18151100018290101</v>
      </c>
      <c r="W1175" s="17">
        <v>0.21148385227003</v>
      </c>
      <c r="X1175" s="17">
        <v>0.21560982969419001</v>
      </c>
      <c r="Y1175" s="17">
        <v>0.20676598675017499</v>
      </c>
      <c r="Z1175" s="17">
        <v>0.14326181557998099</v>
      </c>
      <c r="AA1175" s="17">
        <v>0.30473694306252502</v>
      </c>
      <c r="AB1175" s="17">
        <v>0.264778318108424</v>
      </c>
      <c r="AC1175" s="17">
        <v>0.25806233715754701</v>
      </c>
      <c r="AD1175" s="17">
        <v>0.185643362753484</v>
      </c>
      <c r="AE1175" s="17"/>
      <c r="AF1175" s="17">
        <v>0.16182875176122399</v>
      </c>
      <c r="AG1175" s="17">
        <v>0.248734314779019</v>
      </c>
      <c r="AH1175" s="17">
        <v>0.23101351038575901</v>
      </c>
      <c r="AI1175" s="17"/>
      <c r="AJ1175" s="17">
        <v>0.190925544838977</v>
      </c>
      <c r="AK1175" s="17">
        <v>0.28224811011230699</v>
      </c>
      <c r="AL1175" s="17">
        <v>0.13874469580318599</v>
      </c>
      <c r="AM1175" s="17">
        <v>0.19810289921091001</v>
      </c>
      <c r="AN1175" s="17">
        <v>0.169986771867669</v>
      </c>
      <c r="AO1175" s="17"/>
      <c r="AP1175" s="17">
        <v>0.23769877023802999</v>
      </c>
      <c r="AQ1175" s="17">
        <v>0.26526330794272202</v>
      </c>
      <c r="AR1175" s="17">
        <v>0.167544674060493</v>
      </c>
      <c r="AS1175" s="17">
        <v>0.18905117405772701</v>
      </c>
      <c r="AT1175" s="17">
        <v>0.148246652422697</v>
      </c>
      <c r="AU1175" s="17"/>
      <c r="AV1175" s="17">
        <v>0.15500482736139301</v>
      </c>
      <c r="AW1175" s="17">
        <v>0.24812529368849401</v>
      </c>
      <c r="AX1175" s="17">
        <v>0.278225298379081</v>
      </c>
      <c r="AY1175" s="17">
        <v>0.28044200801353197</v>
      </c>
      <c r="AZ1175" s="17">
        <v>0.13906638955487199</v>
      </c>
    </row>
    <row r="1176" spans="2:52">
      <c r="B1176" t="s">
        <v>316</v>
      </c>
      <c r="C1176" s="17">
        <v>0.29108365473667203</v>
      </c>
      <c r="D1176" s="17">
        <v>0.295751679329055</v>
      </c>
      <c r="E1176" s="17">
        <v>0.28811521103292398</v>
      </c>
      <c r="F1176" s="17"/>
      <c r="G1176" s="17">
        <v>0.270311932012893</v>
      </c>
      <c r="H1176" s="17">
        <v>0.251586519390537</v>
      </c>
      <c r="I1176" s="17">
        <v>0.31944341848997598</v>
      </c>
      <c r="J1176" s="17">
        <v>0.34465262391511198</v>
      </c>
      <c r="K1176" s="17">
        <v>0.288839367569797</v>
      </c>
      <c r="L1176" s="17">
        <v>0.27322594420580798</v>
      </c>
      <c r="M1176" s="17"/>
      <c r="N1176" s="17">
        <v>0.31332015079566899</v>
      </c>
      <c r="O1176" s="17">
        <v>0.24696863015937401</v>
      </c>
      <c r="P1176" s="17">
        <v>0.30991431707508699</v>
      </c>
      <c r="Q1176" s="17">
        <v>0.29538369012654297</v>
      </c>
      <c r="R1176" s="17"/>
      <c r="S1176" s="17">
        <v>0.25210963442296103</v>
      </c>
      <c r="T1176" s="17">
        <v>0.29745241613776502</v>
      </c>
      <c r="U1176" s="17">
        <v>0.35075580658349198</v>
      </c>
      <c r="V1176" s="17">
        <v>0.33527420905703298</v>
      </c>
      <c r="W1176" s="17">
        <v>0.306832398215795</v>
      </c>
      <c r="X1176" s="17">
        <v>0.248409745259285</v>
      </c>
      <c r="Y1176" s="17">
        <v>0.21704422960919501</v>
      </c>
      <c r="Z1176" s="17">
        <v>0.27591816065270702</v>
      </c>
      <c r="AA1176" s="17">
        <v>0.34206256260460099</v>
      </c>
      <c r="AB1176" s="17">
        <v>0.23734457469811401</v>
      </c>
      <c r="AC1176" s="17">
        <v>0.36223285462829102</v>
      </c>
      <c r="AD1176" s="17">
        <v>0.27176911792951303</v>
      </c>
      <c r="AE1176" s="17"/>
      <c r="AF1176" s="17">
        <v>0.30479744614896997</v>
      </c>
      <c r="AG1176" s="17">
        <v>0.27291157718881098</v>
      </c>
      <c r="AH1176" s="17">
        <v>0.31306163134749798</v>
      </c>
      <c r="AI1176" s="17"/>
      <c r="AJ1176" s="17">
        <v>0.299659378160542</v>
      </c>
      <c r="AK1176" s="17">
        <v>0.24430626199296501</v>
      </c>
      <c r="AL1176" s="17">
        <v>0.324466141633029</v>
      </c>
      <c r="AM1176" s="17">
        <v>0.29210257404906798</v>
      </c>
      <c r="AN1176" s="17">
        <v>0.352446236982631</v>
      </c>
      <c r="AO1176" s="17"/>
      <c r="AP1176" s="17">
        <v>0.26981190406371403</v>
      </c>
      <c r="AQ1176" s="17">
        <v>0.27828693047658398</v>
      </c>
      <c r="AR1176" s="17">
        <v>0.31481917115821401</v>
      </c>
      <c r="AS1176" s="17">
        <v>0.30405565520028399</v>
      </c>
      <c r="AT1176" s="17">
        <v>0.28963343215951098</v>
      </c>
      <c r="AU1176" s="17"/>
      <c r="AV1176" s="17">
        <v>0.31732906101742298</v>
      </c>
      <c r="AW1176" s="17">
        <v>0.299127432332157</v>
      </c>
      <c r="AX1176" s="17">
        <v>0.26300188672776798</v>
      </c>
      <c r="AY1176" s="17">
        <v>0.25517866953270801</v>
      </c>
      <c r="AZ1176" s="17">
        <v>0.224886472255174</v>
      </c>
    </row>
    <row r="1177" spans="2:52">
      <c r="B1177" t="s">
        <v>317</v>
      </c>
      <c r="C1177" s="17">
        <v>0.29293047419585999</v>
      </c>
      <c r="D1177" s="17">
        <v>0.27401622669629799</v>
      </c>
      <c r="E1177" s="17">
        <v>0.31356589706482102</v>
      </c>
      <c r="F1177" s="17"/>
      <c r="G1177" s="17">
        <v>0.14580462999907501</v>
      </c>
      <c r="H1177" s="17">
        <v>0.17172741846923101</v>
      </c>
      <c r="I1177" s="17">
        <v>0.20447709397375999</v>
      </c>
      <c r="J1177" s="17">
        <v>0.258589310208787</v>
      </c>
      <c r="K1177" s="17">
        <v>0.425546293665444</v>
      </c>
      <c r="L1177" s="17">
        <v>0.51919900305157496</v>
      </c>
      <c r="M1177" s="17"/>
      <c r="N1177" s="17">
        <v>0.26406684016170801</v>
      </c>
      <c r="O1177" s="17">
        <v>0.32897596559485998</v>
      </c>
      <c r="P1177" s="17">
        <v>0.23330093161509899</v>
      </c>
      <c r="Q1177" s="17">
        <v>0.33344275585782002</v>
      </c>
      <c r="R1177" s="17"/>
      <c r="S1177" s="17">
        <v>0.23318607336104299</v>
      </c>
      <c r="T1177" s="17">
        <v>0.342922528252325</v>
      </c>
      <c r="U1177" s="17">
        <v>0.35796203860504999</v>
      </c>
      <c r="V1177" s="17">
        <v>0.233424750572963</v>
      </c>
      <c r="W1177" s="17">
        <v>0.37940485943512198</v>
      </c>
      <c r="X1177" s="17">
        <v>0.25899356671397999</v>
      </c>
      <c r="Y1177" s="17">
        <v>0.38724210649098401</v>
      </c>
      <c r="Z1177" s="17">
        <v>0.41605668863485801</v>
      </c>
      <c r="AA1177" s="17">
        <v>0.205613403390909</v>
      </c>
      <c r="AB1177" s="17">
        <v>0.31160162282458498</v>
      </c>
      <c r="AC1177" s="17">
        <v>0.26306804392264099</v>
      </c>
      <c r="AD1177" s="17">
        <v>0.22651616055566201</v>
      </c>
      <c r="AE1177" s="17"/>
      <c r="AF1177" s="17">
        <v>0.38362137809715002</v>
      </c>
      <c r="AG1177" s="17">
        <v>0.26553719472762899</v>
      </c>
      <c r="AH1177" s="17">
        <v>0.233250463328838</v>
      </c>
      <c r="AI1177" s="17"/>
      <c r="AJ1177" s="17">
        <v>0.34671448642215602</v>
      </c>
      <c r="AK1177" s="17">
        <v>0.254053297411512</v>
      </c>
      <c r="AL1177" s="17">
        <v>0.34944343383412602</v>
      </c>
      <c r="AM1177" s="17">
        <v>0.32691481576160403</v>
      </c>
      <c r="AN1177" s="17">
        <v>0.252422234363543</v>
      </c>
      <c r="AO1177" s="17"/>
      <c r="AP1177" s="17">
        <v>0.317400694732343</v>
      </c>
      <c r="AQ1177" s="17">
        <v>0.23819430261624999</v>
      </c>
      <c r="AR1177" s="17">
        <v>0.38167910218388701</v>
      </c>
      <c r="AS1177" s="17">
        <v>0.34871115510725698</v>
      </c>
      <c r="AT1177" s="17">
        <v>0.27389894901710898</v>
      </c>
      <c r="AU1177" s="17"/>
      <c r="AV1177" s="17">
        <v>0.33032398826769199</v>
      </c>
      <c r="AW1177" s="17">
        <v>0.274670368866338</v>
      </c>
      <c r="AX1177" s="17">
        <v>0.27848828332561099</v>
      </c>
      <c r="AY1177" s="17">
        <v>0.17319203720953799</v>
      </c>
      <c r="AZ1177" s="17">
        <v>0.367672238373495</v>
      </c>
    </row>
    <row r="1178" spans="2:52">
      <c r="B1178" t="s">
        <v>61</v>
      </c>
      <c r="C1178" s="17">
        <v>9.1572286493968397E-2</v>
      </c>
      <c r="D1178" s="17">
        <v>5.8505866020848799E-2</v>
      </c>
      <c r="E1178" s="17">
        <v>0.123223450120693</v>
      </c>
      <c r="F1178" s="17"/>
      <c r="G1178" s="17">
        <v>4.8526901936838701E-2</v>
      </c>
      <c r="H1178" s="17">
        <v>0.118914096513884</v>
      </c>
      <c r="I1178" s="17">
        <v>8.9461807768347806E-2</v>
      </c>
      <c r="J1178" s="17">
        <v>8.2834072956859794E-2</v>
      </c>
      <c r="K1178" s="17">
        <v>0.125292076535896</v>
      </c>
      <c r="L1178" s="17">
        <v>8.4845109638820998E-2</v>
      </c>
      <c r="M1178" s="17"/>
      <c r="N1178" s="17">
        <v>8.8389481866789701E-2</v>
      </c>
      <c r="O1178" s="17">
        <v>9.6823976417250296E-2</v>
      </c>
      <c r="P1178" s="17">
        <v>6.1272505276239397E-2</v>
      </c>
      <c r="Q1178" s="17">
        <v>0.11692785440822601</v>
      </c>
      <c r="R1178" s="17"/>
      <c r="S1178" s="17">
        <v>5.4970658222774499E-2</v>
      </c>
      <c r="T1178" s="17">
        <v>0.117361229663957</v>
      </c>
      <c r="U1178" s="17">
        <v>6.1918553568977498E-2</v>
      </c>
      <c r="V1178" s="17">
        <v>0.123713926027277</v>
      </c>
      <c r="W1178" s="17">
        <v>2.4224347708503301E-2</v>
      </c>
      <c r="X1178" s="17">
        <v>0.148319299527886</v>
      </c>
      <c r="Y1178" s="17">
        <v>0.127456487593301</v>
      </c>
      <c r="Z1178" s="17">
        <v>0.12291272943466899</v>
      </c>
      <c r="AA1178" s="17">
        <v>5.9547254731967703E-2</v>
      </c>
      <c r="AB1178" s="17">
        <v>0.121394615214492</v>
      </c>
      <c r="AC1178" s="17">
        <v>5.75549903464318E-2</v>
      </c>
      <c r="AD1178" s="17">
        <v>0.10265741083581401</v>
      </c>
      <c r="AE1178" s="17"/>
      <c r="AF1178" s="17">
        <v>9.01640644752527E-2</v>
      </c>
      <c r="AG1178" s="17">
        <v>7.4967326392545594E-2</v>
      </c>
      <c r="AH1178" s="17">
        <v>0.12752332225650401</v>
      </c>
      <c r="AI1178" s="17"/>
      <c r="AJ1178" s="17">
        <v>7.27617948490831E-2</v>
      </c>
      <c r="AK1178" s="17">
        <v>7.5886190126920897E-2</v>
      </c>
      <c r="AL1178" s="17">
        <v>7.2071433057235207E-2</v>
      </c>
      <c r="AM1178" s="17">
        <v>0.18287971097841799</v>
      </c>
      <c r="AN1178" s="17">
        <v>0.15785136580572801</v>
      </c>
      <c r="AO1178" s="17"/>
      <c r="AP1178" s="17">
        <v>6.0051984459153301E-2</v>
      </c>
      <c r="AQ1178" s="17">
        <v>9.15498486958818E-2</v>
      </c>
      <c r="AR1178" s="17">
        <v>5.4400621419975002E-2</v>
      </c>
      <c r="AS1178" s="17">
        <v>5.5899437977695601E-2</v>
      </c>
      <c r="AT1178" s="17">
        <v>0.220743950967798</v>
      </c>
      <c r="AU1178" s="17"/>
      <c r="AV1178" s="17">
        <v>0.13000237848912799</v>
      </c>
      <c r="AW1178" s="17">
        <v>8.3416950263791506E-2</v>
      </c>
      <c r="AX1178" s="17">
        <v>6.3655043964103E-2</v>
      </c>
      <c r="AY1178" s="17">
        <v>9.6243542955493297E-2</v>
      </c>
      <c r="AZ1178" s="17">
        <v>4.9910031292239497E-2</v>
      </c>
    </row>
    <row r="1179" spans="2:52">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row>
    <row r="1180" spans="2:52">
      <c r="B1180" s="6" t="s">
        <v>332</v>
      </c>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row>
    <row r="1181" spans="2:52">
      <c r="B1181" s="24" t="s">
        <v>16</v>
      </c>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row>
    <row r="1182" spans="2:52">
      <c r="B1182" t="s">
        <v>314</v>
      </c>
      <c r="C1182" s="17">
        <v>0.22111804456307299</v>
      </c>
      <c r="D1182" s="17">
        <v>0.23127589090129499</v>
      </c>
      <c r="E1182" s="17">
        <v>0.21002184634479201</v>
      </c>
      <c r="F1182" s="17"/>
      <c r="G1182" s="17">
        <v>0.36514970549009701</v>
      </c>
      <c r="H1182" s="17">
        <v>0.33407175184397597</v>
      </c>
      <c r="I1182" s="17">
        <v>0.26488999670031799</v>
      </c>
      <c r="J1182" s="17">
        <v>0.134889069613287</v>
      </c>
      <c r="K1182" s="17">
        <v>0.178689943744087</v>
      </c>
      <c r="L1182" s="17">
        <v>0.109428836661705</v>
      </c>
      <c r="M1182" s="17"/>
      <c r="N1182" s="17">
        <v>0.241870295052142</v>
      </c>
      <c r="O1182" s="17">
        <v>0.20458763261122201</v>
      </c>
      <c r="P1182" s="17">
        <v>0.23519244870224601</v>
      </c>
      <c r="Q1182" s="17">
        <v>0.20658054730366199</v>
      </c>
      <c r="R1182" s="17"/>
      <c r="S1182" s="17">
        <v>0.325290129261669</v>
      </c>
      <c r="T1182" s="17">
        <v>0.17067472379188001</v>
      </c>
      <c r="U1182" s="17">
        <v>9.8238182966008905E-2</v>
      </c>
      <c r="V1182" s="17">
        <v>0.20065804220984401</v>
      </c>
      <c r="W1182" s="17">
        <v>0.25530090093192898</v>
      </c>
      <c r="X1182" s="17">
        <v>0.26722155943805298</v>
      </c>
      <c r="Y1182" s="17">
        <v>0.26115563748306397</v>
      </c>
      <c r="Z1182" s="17">
        <v>0.201537589811768</v>
      </c>
      <c r="AA1182" s="17">
        <v>0.21206240236382201</v>
      </c>
      <c r="AB1182" s="17">
        <v>0.157530278636903</v>
      </c>
      <c r="AC1182" s="17">
        <v>0.19633357828341799</v>
      </c>
      <c r="AD1182" s="17">
        <v>0.30232943254399602</v>
      </c>
      <c r="AE1182" s="17"/>
      <c r="AF1182" s="17">
        <v>0.19138540927732201</v>
      </c>
      <c r="AG1182" s="17">
        <v>0.21381633577641601</v>
      </c>
      <c r="AH1182" s="17">
        <v>0.26607802733870001</v>
      </c>
      <c r="AI1182" s="17"/>
      <c r="AJ1182" s="17">
        <v>0.19946137303495701</v>
      </c>
      <c r="AK1182" s="17">
        <v>0.22596279999666799</v>
      </c>
      <c r="AL1182" s="17">
        <v>0.25932063031862901</v>
      </c>
      <c r="AM1182" s="17">
        <v>0</v>
      </c>
      <c r="AN1182" s="17">
        <v>0.239607347598155</v>
      </c>
      <c r="AO1182" s="17"/>
      <c r="AP1182" s="17">
        <v>0.24271717767655601</v>
      </c>
      <c r="AQ1182" s="17">
        <v>0.23700613712287499</v>
      </c>
      <c r="AR1182" s="17">
        <v>0.25658588803905102</v>
      </c>
      <c r="AS1182" s="17">
        <v>0.22440473406339501</v>
      </c>
      <c r="AT1182" s="17">
        <v>0.181891248711361</v>
      </c>
      <c r="AU1182" s="17"/>
      <c r="AV1182" s="17">
        <v>0.17867116207561501</v>
      </c>
      <c r="AW1182" s="17">
        <v>0.21027925902140099</v>
      </c>
      <c r="AX1182" s="17">
        <v>0.26034760090880399</v>
      </c>
      <c r="AY1182" s="17">
        <v>0.28486015744784599</v>
      </c>
      <c r="AZ1182" s="17">
        <v>0.35659405750300899</v>
      </c>
    </row>
    <row r="1183" spans="2:52">
      <c r="B1183" t="s">
        <v>315</v>
      </c>
      <c r="C1183" s="17">
        <v>0.36949422600404203</v>
      </c>
      <c r="D1183" s="17">
        <v>0.39697558844247499</v>
      </c>
      <c r="E1183" s="17">
        <v>0.34758171395850801</v>
      </c>
      <c r="F1183" s="17"/>
      <c r="G1183" s="17">
        <v>0.41684601776434999</v>
      </c>
      <c r="H1183" s="17">
        <v>0.402958668401392</v>
      </c>
      <c r="I1183" s="17">
        <v>0.42498060388518799</v>
      </c>
      <c r="J1183" s="17">
        <v>0.38986532714771999</v>
      </c>
      <c r="K1183" s="17">
        <v>0.32765219716256899</v>
      </c>
      <c r="L1183" s="17">
        <v>0.28067199521392899</v>
      </c>
      <c r="M1183" s="17"/>
      <c r="N1183" s="17">
        <v>0.38730809047952403</v>
      </c>
      <c r="O1183" s="17">
        <v>0.36222264563600098</v>
      </c>
      <c r="P1183" s="17">
        <v>0.379545887490156</v>
      </c>
      <c r="Q1183" s="17">
        <v>0.35123347465760502</v>
      </c>
      <c r="R1183" s="17"/>
      <c r="S1183" s="17">
        <v>0.38969926863877602</v>
      </c>
      <c r="T1183" s="17">
        <v>0.32793405836669898</v>
      </c>
      <c r="U1183" s="17">
        <v>0.41082465745803098</v>
      </c>
      <c r="V1183" s="17">
        <v>0.36608590466186502</v>
      </c>
      <c r="W1183" s="17">
        <v>0.35369631761259401</v>
      </c>
      <c r="X1183" s="17">
        <v>0.32372567819588699</v>
      </c>
      <c r="Y1183" s="17">
        <v>0.28394575671496902</v>
      </c>
      <c r="Z1183" s="17">
        <v>0.34038486362989101</v>
      </c>
      <c r="AA1183" s="17">
        <v>0.427585338936812</v>
      </c>
      <c r="AB1183" s="17">
        <v>0.478071066783753</v>
      </c>
      <c r="AC1183" s="17">
        <v>0.31652695534901398</v>
      </c>
      <c r="AD1183" s="17">
        <v>0.37397253857103602</v>
      </c>
      <c r="AE1183" s="17"/>
      <c r="AF1183" s="17">
        <v>0.33588877139435003</v>
      </c>
      <c r="AG1183" s="17">
        <v>0.37074620160008698</v>
      </c>
      <c r="AH1183" s="17">
        <v>0.39888917456533302</v>
      </c>
      <c r="AI1183" s="17"/>
      <c r="AJ1183" s="17">
        <v>0.32893080654970502</v>
      </c>
      <c r="AK1183" s="17">
        <v>0.42557652436076698</v>
      </c>
      <c r="AL1183" s="17">
        <v>0.38772158218175501</v>
      </c>
      <c r="AM1183" s="17">
        <v>0.25319402375578798</v>
      </c>
      <c r="AN1183" s="17">
        <v>0.37656979557690201</v>
      </c>
      <c r="AO1183" s="17"/>
      <c r="AP1183" s="17">
        <v>0.34226417371246098</v>
      </c>
      <c r="AQ1183" s="17">
        <v>0.41907394075561799</v>
      </c>
      <c r="AR1183" s="17">
        <v>0.387127410312955</v>
      </c>
      <c r="AS1183" s="17">
        <v>0.31626980947599898</v>
      </c>
      <c r="AT1183" s="17">
        <v>0.334468603804287</v>
      </c>
      <c r="AU1183" s="17"/>
      <c r="AV1183" s="17">
        <v>0.36159170789346601</v>
      </c>
      <c r="AW1183" s="17">
        <v>0.38893717834483699</v>
      </c>
      <c r="AX1183" s="17">
        <v>0.42994816916968798</v>
      </c>
      <c r="AY1183" s="17">
        <v>0.379944836321567</v>
      </c>
      <c r="AZ1183" s="17">
        <v>0.23799346437528601</v>
      </c>
    </row>
    <row r="1184" spans="2:52">
      <c r="B1184" t="s">
        <v>316</v>
      </c>
      <c r="C1184" s="17">
        <v>0.22211865100699299</v>
      </c>
      <c r="D1184" s="17">
        <v>0.21131833211861101</v>
      </c>
      <c r="E1184" s="17">
        <v>0.23270590373104899</v>
      </c>
      <c r="F1184" s="17"/>
      <c r="G1184" s="17">
        <v>0.163352324555432</v>
      </c>
      <c r="H1184" s="17">
        <v>0.14200838348780701</v>
      </c>
      <c r="I1184" s="17">
        <v>0.17146399076023899</v>
      </c>
      <c r="J1184" s="17">
        <v>0.232628437245648</v>
      </c>
      <c r="K1184" s="17">
        <v>0.23446179715125401</v>
      </c>
      <c r="L1184" s="17">
        <v>0.33917871152337398</v>
      </c>
      <c r="M1184" s="17"/>
      <c r="N1184" s="17">
        <v>0.21704093353842099</v>
      </c>
      <c r="O1184" s="17">
        <v>0.22958387698803301</v>
      </c>
      <c r="P1184" s="17">
        <v>0.22696680545192899</v>
      </c>
      <c r="Q1184" s="17">
        <v>0.21176895932791001</v>
      </c>
      <c r="R1184" s="17"/>
      <c r="S1184" s="17">
        <v>0.14252116908489801</v>
      </c>
      <c r="T1184" s="17">
        <v>0.22478432752557201</v>
      </c>
      <c r="U1184" s="17">
        <v>0.29167855157549699</v>
      </c>
      <c r="V1184" s="17">
        <v>0.18482301612947</v>
      </c>
      <c r="W1184" s="17">
        <v>0.251088057586842</v>
      </c>
      <c r="X1184" s="17">
        <v>0.19963373236308199</v>
      </c>
      <c r="Y1184" s="17">
        <v>0.31850089146354399</v>
      </c>
      <c r="Z1184" s="17">
        <v>0.271548113482874</v>
      </c>
      <c r="AA1184" s="17">
        <v>0.202464562573243</v>
      </c>
      <c r="AB1184" s="17">
        <v>0.17262616798722699</v>
      </c>
      <c r="AC1184" s="17">
        <v>0.29462464271536998</v>
      </c>
      <c r="AD1184" s="17">
        <v>0.25328248715433599</v>
      </c>
      <c r="AE1184" s="17"/>
      <c r="AF1184" s="17">
        <v>0.273618638679546</v>
      </c>
      <c r="AG1184" s="17">
        <v>0.22653049793163599</v>
      </c>
      <c r="AH1184" s="17">
        <v>0.12599905625874799</v>
      </c>
      <c r="AI1184" s="17"/>
      <c r="AJ1184" s="17">
        <v>0.25910015346279702</v>
      </c>
      <c r="AK1184" s="17">
        <v>0.19702500034304801</v>
      </c>
      <c r="AL1184" s="17">
        <v>0.26078864413261499</v>
      </c>
      <c r="AM1184" s="17">
        <v>0.453332549554743</v>
      </c>
      <c r="AN1184" s="17">
        <v>0.149698633568045</v>
      </c>
      <c r="AO1184" s="17"/>
      <c r="AP1184" s="17">
        <v>0.23341756123198801</v>
      </c>
      <c r="AQ1184" s="17">
        <v>0.21284190297998301</v>
      </c>
      <c r="AR1184" s="17">
        <v>0.240633520495218</v>
      </c>
      <c r="AS1184" s="17">
        <v>0.23534153476043601</v>
      </c>
      <c r="AT1184" s="17">
        <v>0.226082684017405</v>
      </c>
      <c r="AU1184" s="17"/>
      <c r="AV1184" s="17">
        <v>0.23194491425275801</v>
      </c>
      <c r="AW1184" s="17">
        <v>0.222390209267636</v>
      </c>
      <c r="AX1184" s="17">
        <v>0.19595861631776301</v>
      </c>
      <c r="AY1184" s="17">
        <v>0.17503649297107601</v>
      </c>
      <c r="AZ1184" s="17">
        <v>0.15576424690068399</v>
      </c>
    </row>
    <row r="1185" spans="2:52">
      <c r="B1185" t="s">
        <v>317</v>
      </c>
      <c r="C1185" s="17">
        <v>0.11455759294776501</v>
      </c>
      <c r="D1185" s="17">
        <v>0.100949163719881</v>
      </c>
      <c r="E1185" s="17">
        <v>0.12700850301153699</v>
      </c>
      <c r="F1185" s="17"/>
      <c r="G1185" s="17">
        <v>1.5218873017360499E-2</v>
      </c>
      <c r="H1185" s="17">
        <v>4.96422605663858E-2</v>
      </c>
      <c r="I1185" s="17">
        <v>6.5398844595792496E-2</v>
      </c>
      <c r="J1185" s="17">
        <v>0.13303203552068099</v>
      </c>
      <c r="K1185" s="17">
        <v>0.16317649651543301</v>
      </c>
      <c r="L1185" s="17">
        <v>0.21942584876198801</v>
      </c>
      <c r="M1185" s="17"/>
      <c r="N1185" s="17">
        <v>9.6779915456865304E-2</v>
      </c>
      <c r="O1185" s="17">
        <v>0.11678545744275801</v>
      </c>
      <c r="P1185" s="17">
        <v>0.101211081868587</v>
      </c>
      <c r="Q1185" s="17">
        <v>0.143002067236916</v>
      </c>
      <c r="R1185" s="17"/>
      <c r="S1185" s="17">
        <v>5.0402408139015503E-2</v>
      </c>
      <c r="T1185" s="17">
        <v>0.12919321857350399</v>
      </c>
      <c r="U1185" s="17">
        <v>0.160408551332614</v>
      </c>
      <c r="V1185" s="17">
        <v>0.17636094055854301</v>
      </c>
      <c r="W1185" s="17">
        <v>5.87736637466032E-2</v>
      </c>
      <c r="X1185" s="17">
        <v>0.12985815830439201</v>
      </c>
      <c r="Y1185" s="17">
        <v>0.115567671845009</v>
      </c>
      <c r="Z1185" s="17">
        <v>0.161251909445953</v>
      </c>
      <c r="AA1185" s="17">
        <v>0.101824720932221</v>
      </c>
      <c r="AB1185" s="17">
        <v>0.114994928907682</v>
      </c>
      <c r="AC1185" s="17">
        <v>0.152854839205322</v>
      </c>
      <c r="AD1185" s="17">
        <v>7.0415541730632594E-2</v>
      </c>
      <c r="AE1185" s="17"/>
      <c r="AF1185" s="17">
        <v>0.14251898992904399</v>
      </c>
      <c r="AG1185" s="17">
        <v>0.12635928402489799</v>
      </c>
      <c r="AH1185" s="17">
        <v>7.1001625811460994E-2</v>
      </c>
      <c r="AI1185" s="17"/>
      <c r="AJ1185" s="17">
        <v>0.169294549138397</v>
      </c>
      <c r="AK1185" s="17">
        <v>6.3036740541494898E-2</v>
      </c>
      <c r="AL1185" s="17">
        <v>5.4737424118109002E-2</v>
      </c>
      <c r="AM1185" s="17">
        <v>0</v>
      </c>
      <c r="AN1185" s="17">
        <v>9.7216146513364701E-2</v>
      </c>
      <c r="AO1185" s="17"/>
      <c r="AP1185" s="17">
        <v>0.13497543683500099</v>
      </c>
      <c r="AQ1185" s="17">
        <v>7.3798489440122003E-2</v>
      </c>
      <c r="AR1185" s="17">
        <v>7.5808542195219403E-2</v>
      </c>
      <c r="AS1185" s="17">
        <v>0.170228341576944</v>
      </c>
      <c r="AT1185" s="17">
        <v>0.105184974330429</v>
      </c>
      <c r="AU1185" s="17"/>
      <c r="AV1185" s="17">
        <v>0.15083039664137099</v>
      </c>
      <c r="AW1185" s="17">
        <v>9.6803620989499795E-2</v>
      </c>
      <c r="AX1185" s="17">
        <v>8.4591599966335806E-2</v>
      </c>
      <c r="AY1185" s="17">
        <v>8.2847983759124E-2</v>
      </c>
      <c r="AZ1185" s="17">
        <v>6.7234627245655501E-2</v>
      </c>
    </row>
    <row r="1186" spans="2:52">
      <c r="B1186" t="s">
        <v>61</v>
      </c>
      <c r="C1186" s="17">
        <v>7.27114854781271E-2</v>
      </c>
      <c r="D1186" s="17">
        <v>5.9481024817738398E-2</v>
      </c>
      <c r="E1186" s="17">
        <v>8.2682032954114706E-2</v>
      </c>
      <c r="F1186" s="17"/>
      <c r="G1186" s="17">
        <v>3.9433079172760697E-2</v>
      </c>
      <c r="H1186" s="17">
        <v>7.1318935700438402E-2</v>
      </c>
      <c r="I1186" s="17">
        <v>7.3266564058462394E-2</v>
      </c>
      <c r="J1186" s="17">
        <v>0.10958513047266399</v>
      </c>
      <c r="K1186" s="17">
        <v>9.6019565426656198E-2</v>
      </c>
      <c r="L1186" s="17">
        <v>5.12946078390034E-2</v>
      </c>
      <c r="M1186" s="17"/>
      <c r="N1186" s="17">
        <v>5.7000765473046597E-2</v>
      </c>
      <c r="O1186" s="17">
        <v>8.6820387321984993E-2</v>
      </c>
      <c r="P1186" s="17">
        <v>5.7083776487081697E-2</v>
      </c>
      <c r="Q1186" s="17">
        <v>8.7414951473907002E-2</v>
      </c>
      <c r="R1186" s="17"/>
      <c r="S1186" s="17">
        <v>9.2087024875640605E-2</v>
      </c>
      <c r="T1186" s="17">
        <v>0.14741367174234499</v>
      </c>
      <c r="U1186" s="17">
        <v>3.88500566678497E-2</v>
      </c>
      <c r="V1186" s="17">
        <v>7.2072096440277705E-2</v>
      </c>
      <c r="W1186" s="17">
        <v>8.1141060122031303E-2</v>
      </c>
      <c r="X1186" s="17">
        <v>7.95608716985855E-2</v>
      </c>
      <c r="Y1186" s="17">
        <v>2.0830042493414101E-2</v>
      </c>
      <c r="Z1186" s="17">
        <v>2.52775236295135E-2</v>
      </c>
      <c r="AA1186" s="17">
        <v>5.60629751939027E-2</v>
      </c>
      <c r="AB1186" s="17">
        <v>7.6777557684435296E-2</v>
      </c>
      <c r="AC1186" s="17">
        <v>3.96599844468759E-2</v>
      </c>
      <c r="AD1186" s="17">
        <v>0</v>
      </c>
      <c r="AE1186" s="17"/>
      <c r="AF1186" s="17">
        <v>5.6588190719737801E-2</v>
      </c>
      <c r="AG1186" s="17">
        <v>6.2547680666963201E-2</v>
      </c>
      <c r="AH1186" s="17">
        <v>0.13803211602575799</v>
      </c>
      <c r="AI1186" s="17"/>
      <c r="AJ1186" s="17">
        <v>4.3213117814144698E-2</v>
      </c>
      <c r="AK1186" s="17">
        <v>8.8398934758022601E-2</v>
      </c>
      <c r="AL1186" s="17">
        <v>3.7431719248892797E-2</v>
      </c>
      <c r="AM1186" s="17">
        <v>0.29347342668946902</v>
      </c>
      <c r="AN1186" s="17">
        <v>0.136908076743534</v>
      </c>
      <c r="AO1186" s="17"/>
      <c r="AP1186" s="17">
        <v>4.6625650543994E-2</v>
      </c>
      <c r="AQ1186" s="17">
        <v>5.72795297014028E-2</v>
      </c>
      <c r="AR1186" s="17">
        <v>3.9844638957556397E-2</v>
      </c>
      <c r="AS1186" s="17">
        <v>5.3755580123225601E-2</v>
      </c>
      <c r="AT1186" s="17">
        <v>0.15237248913651799</v>
      </c>
      <c r="AU1186" s="17"/>
      <c r="AV1186" s="17">
        <v>7.6961819136789206E-2</v>
      </c>
      <c r="AW1186" s="17">
        <v>8.1589732376625396E-2</v>
      </c>
      <c r="AX1186" s="17">
        <v>2.9154013637409399E-2</v>
      </c>
      <c r="AY1186" s="17">
        <v>7.7310529500387304E-2</v>
      </c>
      <c r="AZ1186" s="17">
        <v>0.18241360397536499</v>
      </c>
    </row>
    <row r="1187" spans="2:52">
      <c r="C1187" s="17"/>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row>
    <row r="1188" spans="2:52">
      <c r="B1188" s="6" t="s">
        <v>333</v>
      </c>
      <c r="C1188" s="17"/>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c r="AZ1188" s="17"/>
    </row>
    <row r="1189" spans="2:52">
      <c r="B1189" s="24" t="s">
        <v>16</v>
      </c>
      <c r="C1189" s="17"/>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row>
    <row r="1190" spans="2:52">
      <c r="B1190" t="s">
        <v>334</v>
      </c>
      <c r="C1190" s="17">
        <v>7.8048622594416306E-2</v>
      </c>
      <c r="D1190" s="17">
        <v>9.3665281659514904E-2</v>
      </c>
      <c r="E1190" s="17">
        <v>6.24020391893794E-2</v>
      </c>
      <c r="F1190" s="17"/>
      <c r="G1190" s="17">
        <v>7.8642978279612696E-2</v>
      </c>
      <c r="H1190" s="17">
        <v>0.139023409598141</v>
      </c>
      <c r="I1190" s="17">
        <v>7.8350829287324494E-2</v>
      </c>
      <c r="J1190" s="17">
        <v>8.5651921652164495E-2</v>
      </c>
      <c r="K1190" s="17">
        <v>6.3019392572070704E-2</v>
      </c>
      <c r="L1190" s="17">
        <v>3.0496106231927701E-2</v>
      </c>
      <c r="M1190" s="17"/>
      <c r="N1190" s="17">
        <v>0.117235926930916</v>
      </c>
      <c r="O1190" s="17">
        <v>5.40631435905733E-2</v>
      </c>
      <c r="P1190" s="17">
        <v>0.108774440080074</v>
      </c>
      <c r="Q1190" s="17">
        <v>4.1603001773786299E-2</v>
      </c>
      <c r="R1190" s="17"/>
      <c r="S1190" s="17">
        <v>0.13868222730652299</v>
      </c>
      <c r="T1190" s="17">
        <v>4.3405748796621402E-2</v>
      </c>
      <c r="U1190" s="17">
        <v>7.1438459767462104E-2</v>
      </c>
      <c r="V1190" s="17">
        <v>9.3220916279486796E-2</v>
      </c>
      <c r="W1190" s="17">
        <v>3.0624835358953498E-2</v>
      </c>
      <c r="X1190" s="17">
        <v>6.4911143030619706E-2</v>
      </c>
      <c r="Y1190" s="17">
        <v>7.1411991650396994E-2</v>
      </c>
      <c r="Z1190" s="17">
        <v>0.10493557444113499</v>
      </c>
      <c r="AA1190" s="17">
        <v>6.00719736021227E-2</v>
      </c>
      <c r="AB1190" s="17">
        <v>3.6919318160297497E-2</v>
      </c>
      <c r="AC1190" s="17">
        <v>0.11816054622057801</v>
      </c>
      <c r="AD1190" s="17">
        <v>0.13442259331043899</v>
      </c>
      <c r="AE1190" s="17"/>
      <c r="AF1190" s="17">
        <v>7.7970659816497603E-2</v>
      </c>
      <c r="AG1190" s="17">
        <v>8.7275567255737097E-2</v>
      </c>
      <c r="AH1190" s="17">
        <v>8.90755709897358E-2</v>
      </c>
      <c r="AI1190" s="17"/>
      <c r="AJ1190" s="17">
        <v>8.9384691512841397E-2</v>
      </c>
      <c r="AK1190" s="17">
        <v>9.1984958371746903E-2</v>
      </c>
      <c r="AL1190" s="17">
        <v>5.72936123377202E-2</v>
      </c>
      <c r="AM1190" s="17">
        <v>0.28592041579983002</v>
      </c>
      <c r="AN1190" s="17">
        <v>5.6189737709856698E-2</v>
      </c>
      <c r="AO1190" s="17"/>
      <c r="AP1190" s="17">
        <v>9.6404075551530702E-2</v>
      </c>
      <c r="AQ1190" s="17">
        <v>7.6086663222485501E-2</v>
      </c>
      <c r="AR1190" s="17">
        <v>0.104585680341821</v>
      </c>
      <c r="AS1190" s="17">
        <v>0.117680478190234</v>
      </c>
      <c r="AT1190" s="17">
        <v>3.5472911276482097E-2</v>
      </c>
      <c r="AU1190" s="17"/>
      <c r="AV1190" s="17">
        <v>5.3688791335386697E-2</v>
      </c>
      <c r="AW1190" s="17">
        <v>6.0663909967647103E-2</v>
      </c>
      <c r="AX1190" s="17">
        <v>8.69661235304338E-2</v>
      </c>
      <c r="AY1190" s="17">
        <v>0.171858053347649</v>
      </c>
      <c r="AZ1190" s="17">
        <v>6.2875150161957993E-2</v>
      </c>
    </row>
    <row r="1191" spans="2:52">
      <c r="B1191" t="s">
        <v>335</v>
      </c>
      <c r="C1191" s="17">
        <v>0.26295910642040399</v>
      </c>
      <c r="D1191" s="17">
        <v>0.275517316878515</v>
      </c>
      <c r="E1191" s="17">
        <v>0.25353239031431501</v>
      </c>
      <c r="F1191" s="17"/>
      <c r="G1191" s="17">
        <v>0.35555999239247099</v>
      </c>
      <c r="H1191" s="17">
        <v>0.25173499560196799</v>
      </c>
      <c r="I1191" s="17">
        <v>0.29126986313790199</v>
      </c>
      <c r="J1191" s="17">
        <v>0.25142815741386698</v>
      </c>
      <c r="K1191" s="17">
        <v>0.19413124475817101</v>
      </c>
      <c r="L1191" s="17">
        <v>0.247108300079074</v>
      </c>
      <c r="M1191" s="17"/>
      <c r="N1191" s="17">
        <v>0.29492086737492601</v>
      </c>
      <c r="O1191" s="17">
        <v>0.26186582454202101</v>
      </c>
      <c r="P1191" s="17">
        <v>0.269648946005004</v>
      </c>
      <c r="Q1191" s="17">
        <v>0.230730626250718</v>
      </c>
      <c r="R1191" s="17"/>
      <c r="S1191" s="17">
        <v>0.24165359562830699</v>
      </c>
      <c r="T1191" s="17">
        <v>0.315079746946478</v>
      </c>
      <c r="U1191" s="17">
        <v>0.224707105494243</v>
      </c>
      <c r="V1191" s="17">
        <v>0.27356185549152001</v>
      </c>
      <c r="W1191" s="17">
        <v>0.32503834677850701</v>
      </c>
      <c r="X1191" s="17">
        <v>0.29176220905366801</v>
      </c>
      <c r="Y1191" s="17">
        <v>0.248707261578379</v>
      </c>
      <c r="Z1191" s="17">
        <v>0.345800220898281</v>
      </c>
      <c r="AA1191" s="17">
        <v>0.26038448446125201</v>
      </c>
      <c r="AB1191" s="17">
        <v>0.24319543106197999</v>
      </c>
      <c r="AC1191" s="17">
        <v>0.156684641873271</v>
      </c>
      <c r="AD1191" s="17">
        <v>0.22435739614435601</v>
      </c>
      <c r="AE1191" s="17"/>
      <c r="AF1191" s="17">
        <v>0.24422083294281</v>
      </c>
      <c r="AG1191" s="17">
        <v>0.27690433039671702</v>
      </c>
      <c r="AH1191" s="17">
        <v>0.22744401152253099</v>
      </c>
      <c r="AI1191" s="17"/>
      <c r="AJ1191" s="17">
        <v>0.24812954318571201</v>
      </c>
      <c r="AK1191" s="17">
        <v>0.28493792405844398</v>
      </c>
      <c r="AL1191" s="17">
        <v>0.16481788162487701</v>
      </c>
      <c r="AM1191" s="17">
        <v>0.31757711640715902</v>
      </c>
      <c r="AN1191" s="17">
        <v>0.23595339369222701</v>
      </c>
      <c r="AO1191" s="17"/>
      <c r="AP1191" s="17">
        <v>0.25122340526270398</v>
      </c>
      <c r="AQ1191" s="17">
        <v>0.29432317917322198</v>
      </c>
      <c r="AR1191" s="17">
        <v>0.14171810308820901</v>
      </c>
      <c r="AS1191" s="17">
        <v>0.25239112363076299</v>
      </c>
      <c r="AT1191" s="17">
        <v>0.21229931905428001</v>
      </c>
      <c r="AU1191" s="17"/>
      <c r="AV1191" s="17">
        <v>0.25232652156262497</v>
      </c>
      <c r="AW1191" s="17">
        <v>0.24052313391254301</v>
      </c>
      <c r="AX1191" s="17">
        <v>0.30107858353612199</v>
      </c>
      <c r="AY1191" s="17">
        <v>0.288590985031077</v>
      </c>
      <c r="AZ1191" s="17">
        <v>0.28033187231017298</v>
      </c>
    </row>
    <row r="1192" spans="2:52">
      <c r="B1192" t="s">
        <v>336</v>
      </c>
      <c r="C1192" s="17">
        <v>0.26711424696423602</v>
      </c>
      <c r="D1192" s="17">
        <v>0.25324986100784502</v>
      </c>
      <c r="E1192" s="17">
        <v>0.27874534868456602</v>
      </c>
      <c r="F1192" s="17"/>
      <c r="G1192" s="17">
        <v>0.271729920901008</v>
      </c>
      <c r="H1192" s="17">
        <v>0.26887038968450799</v>
      </c>
      <c r="I1192" s="17">
        <v>0.25447859734332801</v>
      </c>
      <c r="J1192" s="17">
        <v>0.25102042867340102</v>
      </c>
      <c r="K1192" s="17">
        <v>0.22851996315241299</v>
      </c>
      <c r="L1192" s="17">
        <v>0.31311750960108597</v>
      </c>
      <c r="M1192" s="17"/>
      <c r="N1192" s="17">
        <v>0.287160391763497</v>
      </c>
      <c r="O1192" s="17">
        <v>0.27635218076725099</v>
      </c>
      <c r="P1192" s="17">
        <v>0.23549394413541699</v>
      </c>
      <c r="Q1192" s="17">
        <v>0.26213890067774298</v>
      </c>
      <c r="R1192" s="17"/>
      <c r="S1192" s="17">
        <v>0.32198232361961299</v>
      </c>
      <c r="T1192" s="17">
        <v>0.27217650206833</v>
      </c>
      <c r="U1192" s="17">
        <v>0.29005867330153301</v>
      </c>
      <c r="V1192" s="17">
        <v>0.31691131257781802</v>
      </c>
      <c r="W1192" s="17">
        <v>0.159055883466135</v>
      </c>
      <c r="X1192" s="17">
        <v>0.282367106964165</v>
      </c>
      <c r="Y1192" s="17">
        <v>0.22358869256538</v>
      </c>
      <c r="Z1192" s="17">
        <v>0.14386001455667799</v>
      </c>
      <c r="AA1192" s="17">
        <v>0.29141980996005901</v>
      </c>
      <c r="AB1192" s="17">
        <v>0.19889520894807999</v>
      </c>
      <c r="AC1192" s="17">
        <v>0.22082154260074299</v>
      </c>
      <c r="AD1192" s="17">
        <v>0.35884207198956702</v>
      </c>
      <c r="AE1192" s="17"/>
      <c r="AF1192" s="17">
        <v>0.28287361922195903</v>
      </c>
      <c r="AG1192" s="17">
        <v>0.25883864731231099</v>
      </c>
      <c r="AH1192" s="17">
        <v>0.21905072299558201</v>
      </c>
      <c r="AI1192" s="17"/>
      <c r="AJ1192" s="17">
        <v>0.28529567992475502</v>
      </c>
      <c r="AK1192" s="17">
        <v>0.267077461849549</v>
      </c>
      <c r="AL1192" s="17">
        <v>0.30619370802423002</v>
      </c>
      <c r="AM1192" s="17">
        <v>0.12499169764071601</v>
      </c>
      <c r="AN1192" s="17">
        <v>0.185750632018161</v>
      </c>
      <c r="AO1192" s="17"/>
      <c r="AP1192" s="17">
        <v>0.30939706149587398</v>
      </c>
      <c r="AQ1192" s="17">
        <v>0.25150522130293801</v>
      </c>
      <c r="AR1192" s="17">
        <v>0.37179321412969102</v>
      </c>
      <c r="AS1192" s="17">
        <v>0.27164545098623499</v>
      </c>
      <c r="AT1192" s="17">
        <v>0.196913955430321</v>
      </c>
      <c r="AU1192" s="17"/>
      <c r="AV1192" s="17">
        <v>0.24750423396698901</v>
      </c>
      <c r="AW1192" s="17">
        <v>0.26140928322587498</v>
      </c>
      <c r="AX1192" s="17">
        <v>0.24675281235681201</v>
      </c>
      <c r="AY1192" s="17">
        <v>0.336854607435637</v>
      </c>
      <c r="AZ1192" s="17">
        <v>0.338051997331836</v>
      </c>
    </row>
    <row r="1193" spans="2:52">
      <c r="B1193" t="s">
        <v>337</v>
      </c>
      <c r="C1193" s="17">
        <v>0.137858291234982</v>
      </c>
      <c r="D1193" s="17">
        <v>0.13957126139804599</v>
      </c>
      <c r="E1193" s="17">
        <v>0.13591326119535199</v>
      </c>
      <c r="F1193" s="17"/>
      <c r="G1193" s="17">
        <v>0.139338561734967</v>
      </c>
      <c r="H1193" s="17">
        <v>0.12646487388074101</v>
      </c>
      <c r="I1193" s="17">
        <v>0.13469171471490199</v>
      </c>
      <c r="J1193" s="17">
        <v>0.10436559505272699</v>
      </c>
      <c r="K1193" s="17">
        <v>0.17259271453798999</v>
      </c>
      <c r="L1193" s="17">
        <v>0.149694114996553</v>
      </c>
      <c r="M1193" s="17"/>
      <c r="N1193" s="17">
        <v>0.109896406776122</v>
      </c>
      <c r="O1193" s="17">
        <v>0.119298021353838</v>
      </c>
      <c r="P1193" s="17">
        <v>0.16989836660131699</v>
      </c>
      <c r="Q1193" s="17">
        <v>0.15936318327398699</v>
      </c>
      <c r="R1193" s="17"/>
      <c r="S1193" s="17">
        <v>0.12700804125005399</v>
      </c>
      <c r="T1193" s="17">
        <v>9.5840419960657897E-2</v>
      </c>
      <c r="U1193" s="17">
        <v>0.21102445705653899</v>
      </c>
      <c r="V1193" s="17">
        <v>0.17262207524277001</v>
      </c>
      <c r="W1193" s="17">
        <v>0.16530559500785</v>
      </c>
      <c r="X1193" s="17">
        <v>0.15158116056239601</v>
      </c>
      <c r="Y1193" s="17">
        <v>0.162525126055965</v>
      </c>
      <c r="Z1193" s="17">
        <v>0.113849069292315</v>
      </c>
      <c r="AA1193" s="17">
        <v>9.9630207175723601E-2</v>
      </c>
      <c r="AB1193" s="17">
        <v>0.135183635649753</v>
      </c>
      <c r="AC1193" s="17">
        <v>0.165540706904723</v>
      </c>
      <c r="AD1193" s="17">
        <v>3.3538316302916399E-2</v>
      </c>
      <c r="AE1193" s="17"/>
      <c r="AF1193" s="17">
        <v>0.13646511776945899</v>
      </c>
      <c r="AG1193" s="17">
        <v>0.13648601743182801</v>
      </c>
      <c r="AH1193" s="17">
        <v>0.14769328211413599</v>
      </c>
      <c r="AI1193" s="17"/>
      <c r="AJ1193" s="17">
        <v>0.15924132211381001</v>
      </c>
      <c r="AK1193" s="17">
        <v>0.118241144037875</v>
      </c>
      <c r="AL1193" s="17">
        <v>0.21335743622168901</v>
      </c>
      <c r="AM1193" s="17">
        <v>0</v>
      </c>
      <c r="AN1193" s="17">
        <v>0.146483766227503</v>
      </c>
      <c r="AO1193" s="17"/>
      <c r="AP1193" s="17">
        <v>0.144575860766785</v>
      </c>
      <c r="AQ1193" s="17">
        <v>0.15045190403080599</v>
      </c>
      <c r="AR1193" s="17">
        <v>0.18553638670425901</v>
      </c>
      <c r="AS1193" s="17">
        <v>0.109778432464624</v>
      </c>
      <c r="AT1193" s="17">
        <v>0.136463000532595</v>
      </c>
      <c r="AU1193" s="17"/>
      <c r="AV1193" s="17">
        <v>0.153998419632073</v>
      </c>
      <c r="AW1193" s="17">
        <v>0.182908433233538</v>
      </c>
      <c r="AX1193" s="17">
        <v>0.127276040795328</v>
      </c>
      <c r="AY1193" s="17">
        <v>5.9302206849663898E-2</v>
      </c>
      <c r="AZ1193" s="17">
        <v>0.111411231309185</v>
      </c>
    </row>
    <row r="1194" spans="2:52">
      <c r="B1194" t="s">
        <v>338</v>
      </c>
      <c r="C1194" s="17">
        <v>7.1888574939248398E-2</v>
      </c>
      <c r="D1194" s="17">
        <v>6.0698230661275103E-2</v>
      </c>
      <c r="E1194" s="17">
        <v>8.1174016378511196E-2</v>
      </c>
      <c r="F1194" s="17"/>
      <c r="G1194" s="17">
        <v>7.8943803939688403E-2</v>
      </c>
      <c r="H1194" s="17">
        <v>4.2097810556097903E-2</v>
      </c>
      <c r="I1194" s="17">
        <v>4.82646365931369E-2</v>
      </c>
      <c r="J1194" s="17">
        <v>0.117352307156773</v>
      </c>
      <c r="K1194" s="17">
        <v>8.7823438117277303E-2</v>
      </c>
      <c r="L1194" s="17">
        <v>6.1276569127698903E-2</v>
      </c>
      <c r="M1194" s="17"/>
      <c r="N1194" s="17">
        <v>6.1784137534519203E-2</v>
      </c>
      <c r="O1194" s="17">
        <v>7.6612085938076502E-2</v>
      </c>
      <c r="P1194" s="17">
        <v>6.5583514365368703E-2</v>
      </c>
      <c r="Q1194" s="17">
        <v>7.8937443749486497E-2</v>
      </c>
      <c r="R1194" s="17"/>
      <c r="S1194" s="17">
        <v>5.3309592194070499E-2</v>
      </c>
      <c r="T1194" s="17">
        <v>7.6443885253751703E-2</v>
      </c>
      <c r="U1194" s="17">
        <v>5.6183841768216301E-2</v>
      </c>
      <c r="V1194" s="17">
        <v>1.7996062983951299E-2</v>
      </c>
      <c r="W1194" s="17">
        <v>0.133348574958808</v>
      </c>
      <c r="X1194" s="17">
        <v>5.5660699590422101E-2</v>
      </c>
      <c r="Y1194" s="17">
        <v>0.109795115151783</v>
      </c>
      <c r="Z1194" s="17">
        <v>8.0794016720421802E-2</v>
      </c>
      <c r="AA1194" s="17">
        <v>8.4189752404028595E-2</v>
      </c>
      <c r="AB1194" s="17">
        <v>0.11858948844570801</v>
      </c>
      <c r="AC1194" s="17">
        <v>5.9070455898255297E-2</v>
      </c>
      <c r="AD1194" s="17">
        <v>3.06548177414484E-2</v>
      </c>
      <c r="AE1194" s="17"/>
      <c r="AF1194" s="17">
        <v>7.8474550874794699E-2</v>
      </c>
      <c r="AG1194" s="17">
        <v>7.5021065107948398E-2</v>
      </c>
      <c r="AH1194" s="17">
        <v>4.97672892367748E-2</v>
      </c>
      <c r="AI1194" s="17"/>
      <c r="AJ1194" s="17">
        <v>6.5887223351646998E-2</v>
      </c>
      <c r="AK1194" s="17">
        <v>7.5715869249854795E-2</v>
      </c>
      <c r="AL1194" s="17">
        <v>0.125372759455364</v>
      </c>
      <c r="AM1194" s="17">
        <v>0.105607667381479</v>
      </c>
      <c r="AN1194" s="17">
        <v>7.2592652836388702E-2</v>
      </c>
      <c r="AO1194" s="17"/>
      <c r="AP1194" s="17">
        <v>5.3490446816502599E-2</v>
      </c>
      <c r="AQ1194" s="17">
        <v>7.2080340386386901E-2</v>
      </c>
      <c r="AR1194" s="17">
        <v>0.11058929654147499</v>
      </c>
      <c r="AS1194" s="17">
        <v>8.8002891541501094E-2</v>
      </c>
      <c r="AT1194" s="17">
        <v>6.4473412869002503E-2</v>
      </c>
      <c r="AU1194" s="17"/>
      <c r="AV1194" s="17">
        <v>7.1501898709025499E-2</v>
      </c>
      <c r="AW1194" s="17">
        <v>0.10000521329826</v>
      </c>
      <c r="AX1194" s="17">
        <v>7.8667173774866997E-2</v>
      </c>
      <c r="AY1194" s="17">
        <v>1.4329657941049101E-2</v>
      </c>
      <c r="AZ1194" s="17">
        <v>5.4092036998588902E-2</v>
      </c>
    </row>
    <row r="1195" spans="2:52">
      <c r="B1195" t="s">
        <v>339</v>
      </c>
      <c r="C1195" s="17">
        <v>5.8039272252456302E-2</v>
      </c>
      <c r="D1195" s="17">
        <v>7.0131574505273103E-2</v>
      </c>
      <c r="E1195" s="17">
        <v>4.7258256798732898E-2</v>
      </c>
      <c r="F1195" s="17"/>
      <c r="G1195" s="17">
        <v>3.5453780326535803E-2</v>
      </c>
      <c r="H1195" s="17">
        <v>4.91239883302442E-2</v>
      </c>
      <c r="I1195" s="17">
        <v>6.41302623682352E-2</v>
      </c>
      <c r="J1195" s="17">
        <v>6.5185168537893107E-2</v>
      </c>
      <c r="K1195" s="17">
        <v>5.5871794118495799E-2</v>
      </c>
      <c r="L1195" s="17">
        <v>7.3095970130095195E-2</v>
      </c>
      <c r="M1195" s="17"/>
      <c r="N1195" s="17">
        <v>3.94976037442369E-2</v>
      </c>
      <c r="O1195" s="17">
        <v>6.7619911463004195E-2</v>
      </c>
      <c r="P1195" s="17">
        <v>4.9345239235279698E-2</v>
      </c>
      <c r="Q1195" s="17">
        <v>7.41114708100995E-2</v>
      </c>
      <c r="R1195" s="17"/>
      <c r="S1195" s="17">
        <v>3.3034399095609901E-2</v>
      </c>
      <c r="T1195" s="17">
        <v>7.1874729251420799E-2</v>
      </c>
      <c r="U1195" s="17">
        <v>2.2408463409895898E-2</v>
      </c>
      <c r="V1195" s="17">
        <v>4.7359271759996803E-2</v>
      </c>
      <c r="W1195" s="17">
        <v>6.1051744015165298E-2</v>
      </c>
      <c r="X1195" s="17">
        <v>1.3073244065156499E-2</v>
      </c>
      <c r="Y1195" s="17">
        <v>5.1749107080626897E-2</v>
      </c>
      <c r="Z1195" s="17">
        <v>8.0263917971379203E-2</v>
      </c>
      <c r="AA1195" s="17">
        <v>7.6895357639340106E-2</v>
      </c>
      <c r="AB1195" s="17">
        <v>0.127037209148887</v>
      </c>
      <c r="AC1195" s="17">
        <v>6.1907399808804699E-2</v>
      </c>
      <c r="AD1195" s="17">
        <v>7.8116995946533194E-2</v>
      </c>
      <c r="AE1195" s="17"/>
      <c r="AF1195" s="17">
        <v>5.3359073406243303E-2</v>
      </c>
      <c r="AG1195" s="17">
        <v>5.2000993375704803E-2</v>
      </c>
      <c r="AH1195" s="17">
        <v>9.0262196534946895E-2</v>
      </c>
      <c r="AI1195" s="17"/>
      <c r="AJ1195" s="17">
        <v>5.7614379117280998E-2</v>
      </c>
      <c r="AK1195" s="17">
        <v>4.0112825600614702E-2</v>
      </c>
      <c r="AL1195" s="17">
        <v>6.9753782898401506E-2</v>
      </c>
      <c r="AM1195" s="17">
        <v>0.10533783291599801</v>
      </c>
      <c r="AN1195" s="17">
        <v>0.100553351055497</v>
      </c>
      <c r="AO1195" s="17"/>
      <c r="AP1195" s="17">
        <v>4.8137238171021501E-2</v>
      </c>
      <c r="AQ1195" s="17">
        <v>5.9753171178944402E-2</v>
      </c>
      <c r="AR1195" s="17">
        <v>2.78593695775235E-2</v>
      </c>
      <c r="AS1195" s="17">
        <v>5.0306735126128301E-2</v>
      </c>
      <c r="AT1195" s="17">
        <v>6.66329366443148E-2</v>
      </c>
      <c r="AU1195" s="17"/>
      <c r="AV1195" s="17">
        <v>8.5203126322637796E-2</v>
      </c>
      <c r="AW1195" s="17">
        <v>5.69715691759985E-2</v>
      </c>
      <c r="AX1195" s="17">
        <v>4.5606142016194902E-2</v>
      </c>
      <c r="AY1195" s="17">
        <v>1.1390529721754901E-2</v>
      </c>
      <c r="AZ1195" s="17">
        <v>6.9151306782796504E-2</v>
      </c>
    </row>
    <row r="1196" spans="2:52">
      <c r="B1196" t="s">
        <v>107</v>
      </c>
      <c r="C1196" s="17">
        <v>0.124091885594257</v>
      </c>
      <c r="D1196" s="17">
        <v>0.107166473889532</v>
      </c>
      <c r="E1196" s="17">
        <v>0.14097468743914399</v>
      </c>
      <c r="F1196" s="17"/>
      <c r="G1196" s="17">
        <v>4.0330962425717702E-2</v>
      </c>
      <c r="H1196" s="17">
        <v>0.122684532348299</v>
      </c>
      <c r="I1196" s="17">
        <v>0.12881409655517101</v>
      </c>
      <c r="J1196" s="17">
        <v>0.124996421513174</v>
      </c>
      <c r="K1196" s="17">
        <v>0.19804145274358201</v>
      </c>
      <c r="L1196" s="17">
        <v>0.12521142983356501</v>
      </c>
      <c r="M1196" s="17"/>
      <c r="N1196" s="17">
        <v>8.9504665875781902E-2</v>
      </c>
      <c r="O1196" s="17">
        <v>0.144188832345236</v>
      </c>
      <c r="P1196" s="17">
        <v>0.101255549577539</v>
      </c>
      <c r="Q1196" s="17">
        <v>0.153115373464179</v>
      </c>
      <c r="R1196" s="17"/>
      <c r="S1196" s="17">
        <v>8.4329820905823596E-2</v>
      </c>
      <c r="T1196" s="17">
        <v>0.12517896772274101</v>
      </c>
      <c r="U1196" s="17">
        <v>0.12417899920211101</v>
      </c>
      <c r="V1196" s="17">
        <v>7.8328505664457301E-2</v>
      </c>
      <c r="W1196" s="17">
        <v>0.12557502041458199</v>
      </c>
      <c r="X1196" s="17">
        <v>0.14064443673357299</v>
      </c>
      <c r="Y1196" s="17">
        <v>0.13222270591747001</v>
      </c>
      <c r="Z1196" s="17">
        <v>0.13049718611979</v>
      </c>
      <c r="AA1196" s="17">
        <v>0.127408414757474</v>
      </c>
      <c r="AB1196" s="17">
        <v>0.14017970858529599</v>
      </c>
      <c r="AC1196" s="17">
        <v>0.21781470669362499</v>
      </c>
      <c r="AD1196" s="17">
        <v>0.14006780856473999</v>
      </c>
      <c r="AE1196" s="17"/>
      <c r="AF1196" s="17">
        <v>0.126636145968236</v>
      </c>
      <c r="AG1196" s="17">
        <v>0.113473379119754</v>
      </c>
      <c r="AH1196" s="17">
        <v>0.176706926606293</v>
      </c>
      <c r="AI1196" s="17"/>
      <c r="AJ1196" s="17">
        <v>9.4447160793953405E-2</v>
      </c>
      <c r="AK1196" s="17">
        <v>0.12192981683191501</v>
      </c>
      <c r="AL1196" s="17">
        <v>6.3210819437718696E-2</v>
      </c>
      <c r="AM1196" s="17">
        <v>6.0565269854818103E-2</v>
      </c>
      <c r="AN1196" s="17">
        <v>0.20247646646036599</v>
      </c>
      <c r="AO1196" s="17"/>
      <c r="AP1196" s="17">
        <v>9.6771911935581406E-2</v>
      </c>
      <c r="AQ1196" s="17">
        <v>9.5799520705216995E-2</v>
      </c>
      <c r="AR1196" s="17">
        <v>5.7917949617022201E-2</v>
      </c>
      <c r="AS1196" s="17">
        <v>0.110194888060515</v>
      </c>
      <c r="AT1196" s="17">
        <v>0.28774446419300498</v>
      </c>
      <c r="AU1196" s="17"/>
      <c r="AV1196" s="17">
        <v>0.13577700847126201</v>
      </c>
      <c r="AW1196" s="17">
        <v>9.7518457186138302E-2</v>
      </c>
      <c r="AX1196" s="17">
        <v>0.11365312399024299</v>
      </c>
      <c r="AY1196" s="17">
        <v>0.117673959673168</v>
      </c>
      <c r="AZ1196" s="17">
        <v>8.40864051054621E-2</v>
      </c>
    </row>
    <row r="1197" spans="2:52">
      <c r="C1197" s="17"/>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c r="AZ1197" s="17"/>
    </row>
    <row r="1198" spans="2:52">
      <c r="B1198" s="6" t="s">
        <v>340</v>
      </c>
      <c r="C1198" s="17"/>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row>
    <row r="1199" spans="2:52">
      <c r="B1199" s="24" t="s">
        <v>16</v>
      </c>
      <c r="C1199" s="17"/>
      <c r="D1199" s="17"/>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row>
    <row r="1200" spans="2:52">
      <c r="B1200" t="s">
        <v>334</v>
      </c>
      <c r="C1200" s="17">
        <v>6.6222879575543001E-2</v>
      </c>
      <c r="D1200" s="17">
        <v>6.34773920894037E-2</v>
      </c>
      <c r="E1200" s="17">
        <v>6.9540507911028004E-2</v>
      </c>
      <c r="F1200" s="17"/>
      <c r="G1200" s="17">
        <v>0.101594085408163</v>
      </c>
      <c r="H1200" s="17">
        <v>0.125633153606274</v>
      </c>
      <c r="I1200" s="17">
        <v>6.0560926981496697E-2</v>
      </c>
      <c r="J1200" s="17">
        <v>6.1153786944713101E-2</v>
      </c>
      <c r="K1200" s="17">
        <v>3.90401624375427E-2</v>
      </c>
      <c r="L1200" s="17">
        <v>2.63567685928527E-2</v>
      </c>
      <c r="M1200" s="17"/>
      <c r="N1200" s="17">
        <v>8.0158221235900301E-2</v>
      </c>
      <c r="O1200" s="17">
        <v>5.2857934763173298E-2</v>
      </c>
      <c r="P1200" s="17">
        <v>6.2912004782546896E-2</v>
      </c>
      <c r="Q1200" s="17">
        <v>6.8041984834287597E-2</v>
      </c>
      <c r="R1200" s="17"/>
      <c r="S1200" s="17">
        <v>0.101046676346823</v>
      </c>
      <c r="T1200" s="17">
        <v>4.8954081753714601E-2</v>
      </c>
      <c r="U1200" s="17">
        <v>5.9374905684859001E-2</v>
      </c>
      <c r="V1200" s="17">
        <v>3.24429138888635E-2</v>
      </c>
      <c r="W1200" s="17">
        <v>7.2525582613635606E-2</v>
      </c>
      <c r="X1200" s="17">
        <v>8.9258291273644805E-2</v>
      </c>
      <c r="Y1200" s="17">
        <v>6.6929457708462606E-2</v>
      </c>
      <c r="Z1200" s="17">
        <v>7.2388655226947901E-2</v>
      </c>
      <c r="AA1200" s="17">
        <v>4.9479310365676397E-2</v>
      </c>
      <c r="AB1200" s="17">
        <v>9.9482647965839194E-2</v>
      </c>
      <c r="AC1200" s="17">
        <v>1.63080392316595E-2</v>
      </c>
      <c r="AD1200" s="17">
        <v>6.29705525567614E-2</v>
      </c>
      <c r="AE1200" s="17"/>
      <c r="AF1200" s="17">
        <v>4.2472586852375198E-2</v>
      </c>
      <c r="AG1200" s="17">
        <v>7.5120325982852704E-2</v>
      </c>
      <c r="AH1200" s="17">
        <v>7.4833061965573905E-2</v>
      </c>
      <c r="AI1200" s="17"/>
      <c r="AJ1200" s="17">
        <v>4.6349986897118403E-2</v>
      </c>
      <c r="AK1200" s="17">
        <v>9.1413328282195394E-2</v>
      </c>
      <c r="AL1200" s="17">
        <v>5.1458395828242201E-2</v>
      </c>
      <c r="AM1200" s="17">
        <v>0</v>
      </c>
      <c r="AN1200" s="17">
        <v>6.3427146822459604E-2</v>
      </c>
      <c r="AO1200" s="17"/>
      <c r="AP1200" s="17">
        <v>6.5800402773760994E-2</v>
      </c>
      <c r="AQ1200" s="17">
        <v>7.5051944895096603E-2</v>
      </c>
      <c r="AR1200" s="17">
        <v>7.9048749884754299E-2</v>
      </c>
      <c r="AS1200" s="17">
        <v>1.5731659344862699E-2</v>
      </c>
      <c r="AT1200" s="17">
        <v>2.21781731463861E-2</v>
      </c>
      <c r="AU1200" s="17"/>
      <c r="AV1200" s="17">
        <v>4.5515529695240198E-2</v>
      </c>
      <c r="AW1200" s="17">
        <v>4.5916712603107701E-2</v>
      </c>
      <c r="AX1200" s="17">
        <v>9.2706816798427905E-2</v>
      </c>
      <c r="AY1200" s="17">
        <v>0.13222563836391399</v>
      </c>
      <c r="AZ1200" s="17">
        <v>0.138109917103999</v>
      </c>
    </row>
    <row r="1201" spans="2:52">
      <c r="B1201" t="s">
        <v>335</v>
      </c>
      <c r="C1201" s="17">
        <v>0.21355345458478101</v>
      </c>
      <c r="D1201" s="17">
        <v>0.24750585555868199</v>
      </c>
      <c r="E1201" s="17">
        <v>0.18126197645306599</v>
      </c>
      <c r="F1201" s="17"/>
      <c r="G1201" s="17">
        <v>0.24585426117444301</v>
      </c>
      <c r="H1201" s="17">
        <v>0.29135157056345501</v>
      </c>
      <c r="I1201" s="17">
        <v>0.25964761661921198</v>
      </c>
      <c r="J1201" s="17">
        <v>0.22802039262381801</v>
      </c>
      <c r="K1201" s="17">
        <v>0.16815292803490101</v>
      </c>
      <c r="L1201" s="17">
        <v>0.11300782110096901</v>
      </c>
      <c r="M1201" s="17"/>
      <c r="N1201" s="17">
        <v>0.22307534003273799</v>
      </c>
      <c r="O1201" s="17">
        <v>0.190133339574108</v>
      </c>
      <c r="P1201" s="17">
        <v>0.24723172653835401</v>
      </c>
      <c r="Q1201" s="17">
        <v>0.197421733505561</v>
      </c>
      <c r="R1201" s="17"/>
      <c r="S1201" s="17">
        <v>0.249649082319366</v>
      </c>
      <c r="T1201" s="17">
        <v>0.17279305613520499</v>
      </c>
      <c r="U1201" s="17">
        <v>0.174015812032772</v>
      </c>
      <c r="V1201" s="17">
        <v>0.23046967595377399</v>
      </c>
      <c r="W1201" s="17">
        <v>0.15960783759889399</v>
      </c>
      <c r="X1201" s="17">
        <v>0.17260831879871399</v>
      </c>
      <c r="Y1201" s="17">
        <v>0.156464551009669</v>
      </c>
      <c r="Z1201" s="17">
        <v>0.28424983795640602</v>
      </c>
      <c r="AA1201" s="17">
        <v>0.277612231920148</v>
      </c>
      <c r="AB1201" s="17">
        <v>0.227870533712692</v>
      </c>
      <c r="AC1201" s="17">
        <v>0.25466124240388999</v>
      </c>
      <c r="AD1201" s="17">
        <v>0.23663064739713</v>
      </c>
      <c r="AE1201" s="17"/>
      <c r="AF1201" s="17">
        <v>0.23174588395915399</v>
      </c>
      <c r="AG1201" s="17">
        <v>0.20416606112963601</v>
      </c>
      <c r="AH1201" s="17">
        <v>0.22037899823861701</v>
      </c>
      <c r="AI1201" s="17"/>
      <c r="AJ1201" s="17">
        <v>0.21761249005140801</v>
      </c>
      <c r="AK1201" s="17">
        <v>0.24563011461030201</v>
      </c>
      <c r="AL1201" s="17">
        <v>0.23056152279183401</v>
      </c>
      <c r="AM1201" s="17">
        <v>0.36371300716336202</v>
      </c>
      <c r="AN1201" s="17">
        <v>0.15387621223577999</v>
      </c>
      <c r="AO1201" s="17"/>
      <c r="AP1201" s="17">
        <v>0.229921768112376</v>
      </c>
      <c r="AQ1201" s="17">
        <v>0.26448983750819499</v>
      </c>
      <c r="AR1201" s="17">
        <v>0.19012225611844999</v>
      </c>
      <c r="AS1201" s="17">
        <v>0.20720719826350201</v>
      </c>
      <c r="AT1201" s="17">
        <v>0.111169449104472</v>
      </c>
      <c r="AU1201" s="17"/>
      <c r="AV1201" s="17">
        <v>0.206582319687619</v>
      </c>
      <c r="AW1201" s="17">
        <v>0.21370633087608701</v>
      </c>
      <c r="AX1201" s="17">
        <v>0.21114335491213701</v>
      </c>
      <c r="AY1201" s="17">
        <v>0.31704086046883401</v>
      </c>
      <c r="AZ1201" s="17">
        <v>0.20721142173947299</v>
      </c>
    </row>
    <row r="1202" spans="2:52">
      <c r="B1202" t="s">
        <v>336</v>
      </c>
      <c r="C1202" s="17">
        <v>0.25094232149380202</v>
      </c>
      <c r="D1202" s="17">
        <v>0.25350747441277599</v>
      </c>
      <c r="E1202" s="17">
        <v>0.249146572671368</v>
      </c>
      <c r="F1202" s="17"/>
      <c r="G1202" s="17">
        <v>0.28073076690208398</v>
      </c>
      <c r="H1202" s="17">
        <v>0.20086107867026901</v>
      </c>
      <c r="I1202" s="17">
        <v>0.245150621936225</v>
      </c>
      <c r="J1202" s="17">
        <v>0.218378282284868</v>
      </c>
      <c r="K1202" s="17">
        <v>0.25788546370246102</v>
      </c>
      <c r="L1202" s="17">
        <v>0.29546707749305201</v>
      </c>
      <c r="M1202" s="17"/>
      <c r="N1202" s="17">
        <v>0.26963080677913998</v>
      </c>
      <c r="O1202" s="17">
        <v>0.26169456822146397</v>
      </c>
      <c r="P1202" s="17">
        <v>0.283372379236635</v>
      </c>
      <c r="Q1202" s="17">
        <v>0.18749721431581801</v>
      </c>
      <c r="R1202" s="17"/>
      <c r="S1202" s="17">
        <v>0.25167585723347202</v>
      </c>
      <c r="T1202" s="17">
        <v>0.293260195908851</v>
      </c>
      <c r="U1202" s="17">
        <v>0.27376270533764901</v>
      </c>
      <c r="V1202" s="17">
        <v>0.26739913733940501</v>
      </c>
      <c r="W1202" s="17">
        <v>0.28499153104609398</v>
      </c>
      <c r="X1202" s="17">
        <v>0.22849952886078301</v>
      </c>
      <c r="Y1202" s="17">
        <v>0.24371608930770799</v>
      </c>
      <c r="Z1202" s="17">
        <v>0.163018808229731</v>
      </c>
      <c r="AA1202" s="17">
        <v>0.27366341184689702</v>
      </c>
      <c r="AB1202" s="17">
        <v>0.17188115972882301</v>
      </c>
      <c r="AC1202" s="17">
        <v>0.26250509841671898</v>
      </c>
      <c r="AD1202" s="17">
        <v>0.18593405031395299</v>
      </c>
      <c r="AE1202" s="17"/>
      <c r="AF1202" s="17">
        <v>0.25125261692664702</v>
      </c>
      <c r="AG1202" s="17">
        <v>0.27925367448660099</v>
      </c>
      <c r="AH1202" s="17">
        <v>0.18362561818876799</v>
      </c>
      <c r="AI1202" s="17"/>
      <c r="AJ1202" s="17">
        <v>0.29067870178898297</v>
      </c>
      <c r="AK1202" s="17">
        <v>0.27288345233609201</v>
      </c>
      <c r="AL1202" s="17">
        <v>0.28038761006389101</v>
      </c>
      <c r="AM1202" s="17">
        <v>0.12618734719555999</v>
      </c>
      <c r="AN1202" s="17">
        <v>0.15166101630098799</v>
      </c>
      <c r="AO1202" s="17"/>
      <c r="AP1202" s="17">
        <v>0.25038562190360403</v>
      </c>
      <c r="AQ1202" s="17">
        <v>0.24726461884842499</v>
      </c>
      <c r="AR1202" s="17">
        <v>0.28421614586767802</v>
      </c>
      <c r="AS1202" s="17">
        <v>0.32130634855835</v>
      </c>
      <c r="AT1202" s="17">
        <v>0.234660800799494</v>
      </c>
      <c r="AU1202" s="17"/>
      <c r="AV1202" s="17">
        <v>0.26580377580178799</v>
      </c>
      <c r="AW1202" s="17">
        <v>0.22328794819843101</v>
      </c>
      <c r="AX1202" s="17">
        <v>0.25634748193838802</v>
      </c>
      <c r="AY1202" s="17">
        <v>0.214633064235486</v>
      </c>
      <c r="AZ1202" s="17">
        <v>0.27235275297885497</v>
      </c>
    </row>
    <row r="1203" spans="2:52">
      <c r="B1203" t="s">
        <v>337</v>
      </c>
      <c r="C1203" s="17">
        <v>0.13436556745445999</v>
      </c>
      <c r="D1203" s="17">
        <v>0.125688645879245</v>
      </c>
      <c r="E1203" s="17">
        <v>0.14120278180696599</v>
      </c>
      <c r="F1203" s="17"/>
      <c r="G1203" s="17">
        <v>0.18555762894730099</v>
      </c>
      <c r="H1203" s="17">
        <v>9.5599832951863403E-2</v>
      </c>
      <c r="I1203" s="17">
        <v>0.106427770099996</v>
      </c>
      <c r="J1203" s="17">
        <v>9.8116857494466705E-2</v>
      </c>
      <c r="K1203" s="17">
        <v>0.18147296948859701</v>
      </c>
      <c r="L1203" s="17">
        <v>0.15497468775392401</v>
      </c>
      <c r="M1203" s="17"/>
      <c r="N1203" s="17">
        <v>0.14167639629807199</v>
      </c>
      <c r="O1203" s="17">
        <v>0.121438685908359</v>
      </c>
      <c r="P1203" s="17">
        <v>0.12374021943553699</v>
      </c>
      <c r="Q1203" s="17">
        <v>0.15064399566407999</v>
      </c>
      <c r="R1203" s="17"/>
      <c r="S1203" s="17">
        <v>0.11103093113788599</v>
      </c>
      <c r="T1203" s="17">
        <v>0.14503526895313101</v>
      </c>
      <c r="U1203" s="17">
        <v>0.174142357897344</v>
      </c>
      <c r="V1203" s="17">
        <v>0.14970946616031999</v>
      </c>
      <c r="W1203" s="17">
        <v>0.16543177995393099</v>
      </c>
      <c r="X1203" s="17">
        <v>0.16085545722376099</v>
      </c>
      <c r="Y1203" s="17">
        <v>0.149478029871077</v>
      </c>
      <c r="Z1203" s="17">
        <v>0.123497266135251</v>
      </c>
      <c r="AA1203" s="17">
        <v>9.19025456492603E-2</v>
      </c>
      <c r="AB1203" s="17">
        <v>7.5260250850922597E-2</v>
      </c>
      <c r="AC1203" s="17">
        <v>0.13113558904188799</v>
      </c>
      <c r="AD1203" s="17">
        <v>0.18359110677227899</v>
      </c>
      <c r="AE1203" s="17"/>
      <c r="AF1203" s="17">
        <v>0.11869377239835401</v>
      </c>
      <c r="AG1203" s="17">
        <v>0.13476882638993001</v>
      </c>
      <c r="AH1203" s="17">
        <v>0.12259813128144401</v>
      </c>
      <c r="AI1203" s="17"/>
      <c r="AJ1203" s="17">
        <v>0.15261738590707399</v>
      </c>
      <c r="AK1203" s="17">
        <v>0.109903923817433</v>
      </c>
      <c r="AL1203" s="17">
        <v>0.13041494537020501</v>
      </c>
      <c r="AM1203" s="17">
        <v>0</v>
      </c>
      <c r="AN1203" s="17">
        <v>0.14192461180190899</v>
      </c>
      <c r="AO1203" s="17"/>
      <c r="AP1203" s="17">
        <v>0.183254328123544</v>
      </c>
      <c r="AQ1203" s="17">
        <v>0.114090442157377</v>
      </c>
      <c r="AR1203" s="17">
        <v>0.126562271200098</v>
      </c>
      <c r="AS1203" s="17">
        <v>0.13080853201187601</v>
      </c>
      <c r="AT1203" s="17">
        <v>0.18646971448496899</v>
      </c>
      <c r="AU1203" s="17"/>
      <c r="AV1203" s="17">
        <v>0.140718968761671</v>
      </c>
      <c r="AW1203" s="17">
        <v>0.14612232084180601</v>
      </c>
      <c r="AX1203" s="17">
        <v>0.113268791403371</v>
      </c>
      <c r="AY1203" s="17">
        <v>0.14982784478188599</v>
      </c>
      <c r="AZ1203" s="17">
        <v>0</v>
      </c>
    </row>
    <row r="1204" spans="2:52">
      <c r="B1204" t="s">
        <v>338</v>
      </c>
      <c r="C1204" s="17">
        <v>0.12879579833117599</v>
      </c>
      <c r="D1204" s="17">
        <v>0.109397298228537</v>
      </c>
      <c r="E1204" s="17">
        <v>0.146961384847722</v>
      </c>
      <c r="F1204" s="17"/>
      <c r="G1204" s="17">
        <v>0.10621911927682701</v>
      </c>
      <c r="H1204" s="17">
        <v>0.13305076695673501</v>
      </c>
      <c r="I1204" s="17">
        <v>0.121908723787731</v>
      </c>
      <c r="J1204" s="17">
        <v>0.163595964739358</v>
      </c>
      <c r="K1204" s="17">
        <v>0.100150661448257</v>
      </c>
      <c r="L1204" s="17">
        <v>0.136102886465154</v>
      </c>
      <c r="M1204" s="17"/>
      <c r="N1204" s="17">
        <v>0.11801547355559699</v>
      </c>
      <c r="O1204" s="17">
        <v>0.134874632970408</v>
      </c>
      <c r="P1204" s="17">
        <v>0.103410918944889</v>
      </c>
      <c r="Q1204" s="17">
        <v>0.15915579114956299</v>
      </c>
      <c r="R1204" s="17"/>
      <c r="S1204" s="17">
        <v>0.12463934651114</v>
      </c>
      <c r="T1204" s="17">
        <v>8.8919889822593301E-2</v>
      </c>
      <c r="U1204" s="17">
        <v>0.139295188573241</v>
      </c>
      <c r="V1204" s="17">
        <v>0.13180427683111501</v>
      </c>
      <c r="W1204" s="17">
        <v>0.111212904482269</v>
      </c>
      <c r="X1204" s="17">
        <v>0.17348688566529999</v>
      </c>
      <c r="Y1204" s="17">
        <v>0.14611492774901699</v>
      </c>
      <c r="Z1204" s="17">
        <v>0.151248160350859</v>
      </c>
      <c r="AA1204" s="17">
        <v>0.14168185871496899</v>
      </c>
      <c r="AB1204" s="17">
        <v>0.10696753765561499</v>
      </c>
      <c r="AC1204" s="17">
        <v>0.14657033298138999</v>
      </c>
      <c r="AD1204" s="17">
        <v>9.5770895407693901E-2</v>
      </c>
      <c r="AE1204" s="17"/>
      <c r="AF1204" s="17">
        <v>0.14602108892479701</v>
      </c>
      <c r="AG1204" s="17">
        <v>0.11537946409793701</v>
      </c>
      <c r="AH1204" s="17">
        <v>0.106224598194002</v>
      </c>
      <c r="AI1204" s="17"/>
      <c r="AJ1204" s="17">
        <v>0.113664763407626</v>
      </c>
      <c r="AK1204" s="17">
        <v>0.115169048672076</v>
      </c>
      <c r="AL1204" s="17">
        <v>0.110107144249148</v>
      </c>
      <c r="AM1204" s="17">
        <v>0.155453309583095</v>
      </c>
      <c r="AN1204" s="17">
        <v>0.18101205305711099</v>
      </c>
      <c r="AO1204" s="17"/>
      <c r="AP1204" s="17">
        <v>0.10136884162594299</v>
      </c>
      <c r="AQ1204" s="17">
        <v>0.12835212564114101</v>
      </c>
      <c r="AR1204" s="17">
        <v>0.13442641813707401</v>
      </c>
      <c r="AS1204" s="17">
        <v>0.14648238399067701</v>
      </c>
      <c r="AT1204" s="17">
        <v>0.13372958316084499</v>
      </c>
      <c r="AU1204" s="17"/>
      <c r="AV1204" s="17">
        <v>0.119717167285637</v>
      </c>
      <c r="AW1204" s="17">
        <v>0.16932942786191801</v>
      </c>
      <c r="AX1204" s="17">
        <v>0.13569326132724299</v>
      </c>
      <c r="AY1204" s="17">
        <v>4.5129066208973001E-2</v>
      </c>
      <c r="AZ1204" s="17">
        <v>0.17887617184305499</v>
      </c>
    </row>
    <row r="1205" spans="2:52">
      <c r="B1205" t="s">
        <v>339</v>
      </c>
      <c r="C1205" s="17">
        <v>8.1302780662500795E-2</v>
      </c>
      <c r="D1205" s="17">
        <v>8.4363678151973001E-2</v>
      </c>
      <c r="E1205" s="17">
        <v>7.7368226422737205E-2</v>
      </c>
      <c r="F1205" s="17"/>
      <c r="G1205" s="17">
        <v>4.0723587173477398E-2</v>
      </c>
      <c r="H1205" s="17">
        <v>5.5367345094814703E-2</v>
      </c>
      <c r="I1205" s="17">
        <v>6.0506029764857902E-2</v>
      </c>
      <c r="J1205" s="17">
        <v>6.2973034170680398E-2</v>
      </c>
      <c r="K1205" s="17">
        <v>0.103899689859369</v>
      </c>
      <c r="L1205" s="17">
        <v>0.143764498566365</v>
      </c>
      <c r="M1205" s="17"/>
      <c r="N1205" s="17">
        <v>7.5668400126261401E-2</v>
      </c>
      <c r="O1205" s="17">
        <v>0.113025034368084</v>
      </c>
      <c r="P1205" s="17">
        <v>6.9829733652477993E-2</v>
      </c>
      <c r="Q1205" s="17">
        <v>6.3902766654414606E-2</v>
      </c>
      <c r="R1205" s="17"/>
      <c r="S1205" s="17">
        <v>4.29801113499245E-2</v>
      </c>
      <c r="T1205" s="17">
        <v>0.120781454570684</v>
      </c>
      <c r="U1205" s="17">
        <v>4.3480359308280599E-2</v>
      </c>
      <c r="V1205" s="17">
        <v>5.9338578973071598E-2</v>
      </c>
      <c r="W1205" s="17">
        <v>0.11568086453910099</v>
      </c>
      <c r="X1205" s="17">
        <v>4.9232564869556301E-2</v>
      </c>
      <c r="Y1205" s="17">
        <v>0.10429728756488101</v>
      </c>
      <c r="Z1205" s="17">
        <v>8.6662505107405793E-2</v>
      </c>
      <c r="AA1205" s="17">
        <v>6.8462468431351994E-2</v>
      </c>
      <c r="AB1205" s="17">
        <v>0.17401530789215899</v>
      </c>
      <c r="AC1205" s="17">
        <v>4.5985075127840898E-2</v>
      </c>
      <c r="AD1205" s="17">
        <v>6.1538359850792403E-2</v>
      </c>
      <c r="AE1205" s="17"/>
      <c r="AF1205" s="17">
        <v>9.1371274826238594E-2</v>
      </c>
      <c r="AG1205" s="17">
        <v>7.5344296591813797E-2</v>
      </c>
      <c r="AH1205" s="17">
        <v>9.0988810818361701E-2</v>
      </c>
      <c r="AI1205" s="17"/>
      <c r="AJ1205" s="17">
        <v>9.3445232677704104E-2</v>
      </c>
      <c r="AK1205" s="17">
        <v>6.3397256042913006E-2</v>
      </c>
      <c r="AL1205" s="17">
        <v>6.2618765593953907E-2</v>
      </c>
      <c r="AM1205" s="17">
        <v>0.151730680006641</v>
      </c>
      <c r="AN1205" s="17">
        <v>7.7315884077396202E-2</v>
      </c>
      <c r="AO1205" s="17"/>
      <c r="AP1205" s="17">
        <v>8.5303811488900205E-2</v>
      </c>
      <c r="AQ1205" s="17">
        <v>7.1138278560202897E-2</v>
      </c>
      <c r="AR1205" s="17">
        <v>6.6762290347702105E-2</v>
      </c>
      <c r="AS1205" s="17">
        <v>0.104561732019397</v>
      </c>
      <c r="AT1205" s="17">
        <v>6.4075638980852001E-2</v>
      </c>
      <c r="AU1205" s="17"/>
      <c r="AV1205" s="17">
        <v>7.7253110754618701E-2</v>
      </c>
      <c r="AW1205" s="17">
        <v>0.10035974751493</v>
      </c>
      <c r="AX1205" s="17">
        <v>8.1853727660336204E-2</v>
      </c>
      <c r="AY1205" s="17">
        <v>4.6952663835195703E-2</v>
      </c>
      <c r="AZ1205" s="17">
        <v>6.8639309121180103E-2</v>
      </c>
    </row>
    <row r="1206" spans="2:52">
      <c r="B1206" t="s">
        <v>107</v>
      </c>
      <c r="C1206" s="17">
        <v>0.124817197897737</v>
      </c>
      <c r="D1206" s="17">
        <v>0.11605965567938301</v>
      </c>
      <c r="E1206" s="17">
        <v>0.13451854988711201</v>
      </c>
      <c r="F1206" s="17"/>
      <c r="G1206" s="17">
        <v>3.9320551117705098E-2</v>
      </c>
      <c r="H1206" s="17">
        <v>9.8136252156589804E-2</v>
      </c>
      <c r="I1206" s="17">
        <v>0.14579831081048</v>
      </c>
      <c r="J1206" s="17">
        <v>0.16776168174209499</v>
      </c>
      <c r="K1206" s="17">
        <v>0.14939812502887201</v>
      </c>
      <c r="L1206" s="17">
        <v>0.13032626002768499</v>
      </c>
      <c r="M1206" s="17"/>
      <c r="N1206" s="17">
        <v>9.1775361972290304E-2</v>
      </c>
      <c r="O1206" s="17">
        <v>0.12597580419440499</v>
      </c>
      <c r="P1206" s="17">
        <v>0.10950301740956001</v>
      </c>
      <c r="Q1206" s="17">
        <v>0.17333651387627599</v>
      </c>
      <c r="R1206" s="17"/>
      <c r="S1206" s="17">
        <v>0.118977995101387</v>
      </c>
      <c r="T1206" s="17">
        <v>0.13025605285582301</v>
      </c>
      <c r="U1206" s="17">
        <v>0.135928671165854</v>
      </c>
      <c r="V1206" s="17">
        <v>0.12883595085345001</v>
      </c>
      <c r="W1206" s="17">
        <v>9.0549499766076305E-2</v>
      </c>
      <c r="X1206" s="17">
        <v>0.12605895330824199</v>
      </c>
      <c r="Y1206" s="17">
        <v>0.13299965678918499</v>
      </c>
      <c r="Z1206" s="17">
        <v>0.1189347669934</v>
      </c>
      <c r="AA1206" s="17">
        <v>9.7198173071696994E-2</v>
      </c>
      <c r="AB1206" s="17">
        <v>0.14452256219394899</v>
      </c>
      <c r="AC1206" s="17">
        <v>0.14283462279661199</v>
      </c>
      <c r="AD1206" s="17">
        <v>0.17356438770138999</v>
      </c>
      <c r="AE1206" s="17"/>
      <c r="AF1206" s="17">
        <v>0.11844277611243401</v>
      </c>
      <c r="AG1206" s="17">
        <v>0.11596735132123</v>
      </c>
      <c r="AH1206" s="17">
        <v>0.201350781313233</v>
      </c>
      <c r="AI1206" s="17"/>
      <c r="AJ1206" s="17">
        <v>8.5631439270086096E-2</v>
      </c>
      <c r="AK1206" s="17">
        <v>0.101602876238989</v>
      </c>
      <c r="AL1206" s="17">
        <v>0.13445161610272599</v>
      </c>
      <c r="AM1206" s="17">
        <v>0.20291565605134099</v>
      </c>
      <c r="AN1206" s="17">
        <v>0.23078307570435599</v>
      </c>
      <c r="AO1206" s="17"/>
      <c r="AP1206" s="17">
        <v>8.3965225971872004E-2</v>
      </c>
      <c r="AQ1206" s="17">
        <v>9.9612752389563103E-2</v>
      </c>
      <c r="AR1206" s="17">
        <v>0.118861868444244</v>
      </c>
      <c r="AS1206" s="17">
        <v>7.3902145811335196E-2</v>
      </c>
      <c r="AT1206" s="17">
        <v>0.24771664032298199</v>
      </c>
      <c r="AU1206" s="17"/>
      <c r="AV1206" s="17">
        <v>0.14440912801342601</v>
      </c>
      <c r="AW1206" s="17">
        <v>0.10127751210372</v>
      </c>
      <c r="AX1206" s="17">
        <v>0.108986565960097</v>
      </c>
      <c r="AY1206" s="17">
        <v>9.4190862105711204E-2</v>
      </c>
      <c r="AZ1206" s="17">
        <v>0.134810427213438</v>
      </c>
    </row>
    <row r="1207" spans="2:52">
      <c r="C1207" s="17"/>
      <c r="D1207" s="17"/>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c r="AP1207" s="17"/>
      <c r="AQ1207" s="17"/>
      <c r="AR1207" s="17"/>
      <c r="AS1207" s="17"/>
      <c r="AT1207" s="17"/>
      <c r="AU1207" s="17"/>
      <c r="AV1207" s="17"/>
      <c r="AW1207" s="17"/>
      <c r="AX1207" s="17"/>
      <c r="AY1207" s="17"/>
      <c r="AZ1207" s="17"/>
    </row>
    <row r="1208" spans="2:52">
      <c r="B1208" s="6" t="s">
        <v>341</v>
      </c>
      <c r="C1208" s="17"/>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c r="AZ1208" s="17"/>
    </row>
    <row r="1209" spans="2:52">
      <c r="B1209" s="24" t="s">
        <v>16</v>
      </c>
      <c r="C1209" s="17"/>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row>
    <row r="1210" spans="2:52">
      <c r="B1210" t="s">
        <v>334</v>
      </c>
      <c r="C1210" s="17">
        <v>5.7263057955940402E-2</v>
      </c>
      <c r="D1210" s="17">
        <v>6.6889251861789206E-2</v>
      </c>
      <c r="E1210" s="17">
        <v>4.8409193974797898E-2</v>
      </c>
      <c r="F1210" s="17"/>
      <c r="G1210" s="17">
        <v>8.0250668031180999E-2</v>
      </c>
      <c r="H1210" s="17">
        <v>9.1873512733698398E-2</v>
      </c>
      <c r="I1210" s="17">
        <v>9.3074392660510097E-2</v>
      </c>
      <c r="J1210" s="17">
        <v>3.0747813130455302E-2</v>
      </c>
      <c r="K1210" s="17">
        <v>3.34924853612759E-2</v>
      </c>
      <c r="L1210" s="17">
        <v>2.5173826398565701E-2</v>
      </c>
      <c r="M1210" s="17"/>
      <c r="N1210" s="17">
        <v>7.3624000543310794E-2</v>
      </c>
      <c r="O1210" s="17">
        <v>2.4532802341383199E-2</v>
      </c>
      <c r="P1210" s="17">
        <v>5.67837190224817E-2</v>
      </c>
      <c r="Q1210" s="17">
        <v>6.6135056319688496E-2</v>
      </c>
      <c r="R1210" s="17"/>
      <c r="S1210" s="17">
        <v>9.1085507706995097E-2</v>
      </c>
      <c r="T1210" s="17">
        <v>3.4989972389943197E-2</v>
      </c>
      <c r="U1210" s="17">
        <v>4.5554332002714498E-2</v>
      </c>
      <c r="V1210" s="17">
        <v>1.7511931316203599E-2</v>
      </c>
      <c r="W1210" s="17">
        <v>5.4595069348328099E-2</v>
      </c>
      <c r="X1210" s="17">
        <v>8.1907679573111597E-2</v>
      </c>
      <c r="Y1210" s="17">
        <v>3.0824555478671599E-2</v>
      </c>
      <c r="Z1210" s="17">
        <v>7.1655175157833803E-2</v>
      </c>
      <c r="AA1210" s="17">
        <v>5.4407999385340203E-2</v>
      </c>
      <c r="AB1210" s="17">
        <v>9.2515755577529599E-2</v>
      </c>
      <c r="AC1210" s="17">
        <v>4.0263498718274497E-2</v>
      </c>
      <c r="AD1210" s="17">
        <v>8.1954571232361204E-2</v>
      </c>
      <c r="AE1210" s="17"/>
      <c r="AF1210" s="17">
        <v>5.7179922789578702E-2</v>
      </c>
      <c r="AG1210" s="17">
        <v>5.7304233387036801E-2</v>
      </c>
      <c r="AH1210" s="17">
        <v>6.4207934969053901E-2</v>
      </c>
      <c r="AI1210" s="17"/>
      <c r="AJ1210" s="17">
        <v>5.2068398182063103E-2</v>
      </c>
      <c r="AK1210" s="17">
        <v>7.1892560548619797E-2</v>
      </c>
      <c r="AL1210" s="17">
        <v>7.3234726081675194E-2</v>
      </c>
      <c r="AM1210" s="17">
        <v>0.20969495390908199</v>
      </c>
      <c r="AN1210" s="17">
        <v>3.7510416357384703E-2</v>
      </c>
      <c r="AO1210" s="17"/>
      <c r="AP1210" s="17">
        <v>5.5665146542124899E-2</v>
      </c>
      <c r="AQ1210" s="17">
        <v>7.3119172743882299E-2</v>
      </c>
      <c r="AR1210" s="17">
        <v>6.6550225914675104E-2</v>
      </c>
      <c r="AS1210" s="17">
        <v>6.0795668199371898E-2</v>
      </c>
      <c r="AT1210" s="17">
        <v>2.1086490527785801E-2</v>
      </c>
      <c r="AU1210" s="17"/>
      <c r="AV1210" s="17">
        <v>4.0693947454323302E-2</v>
      </c>
      <c r="AW1210" s="17">
        <v>2.9939321989448299E-2</v>
      </c>
      <c r="AX1210" s="17">
        <v>9.0597716559677299E-2</v>
      </c>
      <c r="AY1210" s="17">
        <v>0.152233710114587</v>
      </c>
      <c r="AZ1210" s="17">
        <v>7.0369701737680201E-2</v>
      </c>
    </row>
    <row r="1211" spans="2:52">
      <c r="B1211" t="s">
        <v>335</v>
      </c>
      <c r="C1211" s="17">
        <v>0.15805799898363301</v>
      </c>
      <c r="D1211" s="17">
        <v>0.15847608223916901</v>
      </c>
      <c r="E1211" s="17">
        <v>0.157250902067397</v>
      </c>
      <c r="F1211" s="17"/>
      <c r="G1211" s="17">
        <v>0.26219406844112197</v>
      </c>
      <c r="H1211" s="17">
        <v>0.223359843385627</v>
      </c>
      <c r="I1211" s="17">
        <v>0.17933835987046901</v>
      </c>
      <c r="J1211" s="17">
        <v>0.13608470144705601</v>
      </c>
      <c r="K1211" s="17">
        <v>4.84095846528457E-2</v>
      </c>
      <c r="L1211" s="17">
        <v>0.118011893569153</v>
      </c>
      <c r="M1211" s="17"/>
      <c r="N1211" s="17">
        <v>0.177438641185519</v>
      </c>
      <c r="O1211" s="17">
        <v>0.162426033544087</v>
      </c>
      <c r="P1211" s="17">
        <v>0.19274434956782699</v>
      </c>
      <c r="Q1211" s="17">
        <v>0.110360862939749</v>
      </c>
      <c r="R1211" s="17"/>
      <c r="S1211" s="17">
        <v>0.22585359420756099</v>
      </c>
      <c r="T1211" s="17">
        <v>0.140761177721552</v>
      </c>
      <c r="U1211" s="17">
        <v>0.109708524281322</v>
      </c>
      <c r="V1211" s="17">
        <v>0.222048981657506</v>
      </c>
      <c r="W1211" s="17">
        <v>0.166796736915132</v>
      </c>
      <c r="X1211" s="17">
        <v>0.14338069364179301</v>
      </c>
      <c r="Y1211" s="17">
        <v>0.131177601867529</v>
      </c>
      <c r="Z1211" s="17">
        <v>0.110667755337868</v>
      </c>
      <c r="AA1211" s="17">
        <v>0.16303598033578101</v>
      </c>
      <c r="AB1211" s="17">
        <v>0.14934609721104899</v>
      </c>
      <c r="AC1211" s="17">
        <v>0.17845754406651601</v>
      </c>
      <c r="AD1211" s="17">
        <v>4.7420884676642301E-2</v>
      </c>
      <c r="AE1211" s="17"/>
      <c r="AF1211" s="17">
        <v>0.12847190346333601</v>
      </c>
      <c r="AG1211" s="17">
        <v>0.181213278069321</v>
      </c>
      <c r="AH1211" s="17">
        <v>0.14231258082870599</v>
      </c>
      <c r="AI1211" s="17"/>
      <c r="AJ1211" s="17">
        <v>0.130519430057149</v>
      </c>
      <c r="AK1211" s="17">
        <v>0.23708636429331301</v>
      </c>
      <c r="AL1211" s="17">
        <v>0.16098818000787599</v>
      </c>
      <c r="AM1211" s="17">
        <v>0</v>
      </c>
      <c r="AN1211" s="17">
        <v>0.124946252689322</v>
      </c>
      <c r="AO1211" s="17"/>
      <c r="AP1211" s="17">
        <v>0.19407208043042501</v>
      </c>
      <c r="AQ1211" s="17">
        <v>0.20911262813435899</v>
      </c>
      <c r="AR1211" s="17">
        <v>0.14468619606005201</v>
      </c>
      <c r="AS1211" s="17">
        <v>0.112885305257915</v>
      </c>
      <c r="AT1211" s="17">
        <v>3.6939156736729303E-2</v>
      </c>
      <c r="AU1211" s="17"/>
      <c r="AV1211" s="17">
        <v>0.11249112072702</v>
      </c>
      <c r="AW1211" s="17">
        <v>0.11957263094311001</v>
      </c>
      <c r="AX1211" s="17">
        <v>0.20219102234852601</v>
      </c>
      <c r="AY1211" s="17">
        <v>0.24367009674607601</v>
      </c>
      <c r="AZ1211" s="17">
        <v>0.24494240651399199</v>
      </c>
    </row>
    <row r="1212" spans="2:52">
      <c r="B1212" t="s">
        <v>336</v>
      </c>
      <c r="C1212" s="17">
        <v>0.23207358075409101</v>
      </c>
      <c r="D1212" s="17">
        <v>0.222470841613054</v>
      </c>
      <c r="E1212" s="17">
        <v>0.24156096205363101</v>
      </c>
      <c r="F1212" s="17"/>
      <c r="G1212" s="17">
        <v>0.27310168947063601</v>
      </c>
      <c r="H1212" s="17">
        <v>0.23464913070500101</v>
      </c>
      <c r="I1212" s="17">
        <v>0.26540284523912899</v>
      </c>
      <c r="J1212" s="17">
        <v>0.204687817266199</v>
      </c>
      <c r="K1212" s="17">
        <v>0.25439817549214599</v>
      </c>
      <c r="L1212" s="17">
        <v>0.184936842739025</v>
      </c>
      <c r="M1212" s="17"/>
      <c r="N1212" s="17">
        <v>0.22925307189187799</v>
      </c>
      <c r="O1212" s="17">
        <v>0.25960911625989702</v>
      </c>
      <c r="P1212" s="17">
        <v>0.24068367608413399</v>
      </c>
      <c r="Q1212" s="17">
        <v>0.20629322421910601</v>
      </c>
      <c r="R1212" s="17"/>
      <c r="S1212" s="17">
        <v>0.22395650797123001</v>
      </c>
      <c r="T1212" s="17">
        <v>0.22160991503349101</v>
      </c>
      <c r="U1212" s="17">
        <v>0.186379320373286</v>
      </c>
      <c r="V1212" s="17">
        <v>0.14082342800037201</v>
      </c>
      <c r="W1212" s="17">
        <v>0.27962949651284602</v>
      </c>
      <c r="X1212" s="17">
        <v>0.31095217218343801</v>
      </c>
      <c r="Y1212" s="17">
        <v>0.20725754836027499</v>
      </c>
      <c r="Z1212" s="17">
        <v>0.232883440852305</v>
      </c>
      <c r="AA1212" s="17">
        <v>0.22725398201239899</v>
      </c>
      <c r="AB1212" s="17">
        <v>0.18019357541931999</v>
      </c>
      <c r="AC1212" s="17">
        <v>0.378650839049817</v>
      </c>
      <c r="AD1212" s="17">
        <v>0.33219432047411401</v>
      </c>
      <c r="AE1212" s="17"/>
      <c r="AF1212" s="17">
        <v>0.22034958815132</v>
      </c>
      <c r="AG1212" s="17">
        <v>0.25678447760672801</v>
      </c>
      <c r="AH1212" s="17">
        <v>0.20184974140780901</v>
      </c>
      <c r="AI1212" s="17"/>
      <c r="AJ1212" s="17">
        <v>0.24969669599234801</v>
      </c>
      <c r="AK1212" s="17">
        <v>0.22265670964398901</v>
      </c>
      <c r="AL1212" s="17">
        <v>0.217036178902727</v>
      </c>
      <c r="AM1212" s="17">
        <v>0.11733551643712201</v>
      </c>
      <c r="AN1212" s="17">
        <v>0.205252885547446</v>
      </c>
      <c r="AO1212" s="17"/>
      <c r="AP1212" s="17">
        <v>0.268069868992799</v>
      </c>
      <c r="AQ1212" s="17">
        <v>0.23053916802056201</v>
      </c>
      <c r="AR1212" s="17">
        <v>0.30587974392084699</v>
      </c>
      <c r="AS1212" s="17">
        <v>0.208364646494337</v>
      </c>
      <c r="AT1212" s="17">
        <v>0.164367526681722</v>
      </c>
      <c r="AU1212" s="17"/>
      <c r="AV1212" s="17">
        <v>0.23049868296008699</v>
      </c>
      <c r="AW1212" s="17">
        <v>0.22569123789805601</v>
      </c>
      <c r="AX1212" s="17">
        <v>0.226531025450979</v>
      </c>
      <c r="AY1212" s="17">
        <v>0.23478649841661201</v>
      </c>
      <c r="AZ1212" s="17">
        <v>0.17374589287352099</v>
      </c>
    </row>
    <row r="1213" spans="2:52">
      <c r="B1213" t="s">
        <v>337</v>
      </c>
      <c r="C1213" s="17">
        <v>0.19671577137226501</v>
      </c>
      <c r="D1213" s="17">
        <v>0.194236337265808</v>
      </c>
      <c r="E1213" s="17">
        <v>0.200809434550591</v>
      </c>
      <c r="F1213" s="17"/>
      <c r="G1213" s="17">
        <v>0.147527253444144</v>
      </c>
      <c r="H1213" s="17">
        <v>0.14497204795789501</v>
      </c>
      <c r="I1213" s="17">
        <v>0.179118609245945</v>
      </c>
      <c r="J1213" s="17">
        <v>0.256047952357568</v>
      </c>
      <c r="K1213" s="17">
        <v>0.228308556324373</v>
      </c>
      <c r="L1213" s="17">
        <v>0.211477392439399</v>
      </c>
      <c r="M1213" s="17"/>
      <c r="N1213" s="17">
        <v>0.15733916703591799</v>
      </c>
      <c r="O1213" s="17">
        <v>0.20724580410506899</v>
      </c>
      <c r="P1213" s="17">
        <v>0.21854601668586701</v>
      </c>
      <c r="Q1213" s="17">
        <v>0.21360542421850401</v>
      </c>
      <c r="R1213" s="17"/>
      <c r="S1213" s="17">
        <v>0.155946540677637</v>
      </c>
      <c r="T1213" s="17">
        <v>0.17699128422415999</v>
      </c>
      <c r="U1213" s="17">
        <v>0.24463591205395799</v>
      </c>
      <c r="V1213" s="17">
        <v>0.21024936761390201</v>
      </c>
      <c r="W1213" s="17">
        <v>0.178014394137779</v>
      </c>
      <c r="X1213" s="17">
        <v>0.162818807365818</v>
      </c>
      <c r="Y1213" s="17">
        <v>0.24913896862276899</v>
      </c>
      <c r="Z1213" s="17">
        <v>0.219195576665877</v>
      </c>
      <c r="AA1213" s="17">
        <v>0.19784724960017999</v>
      </c>
      <c r="AB1213" s="17">
        <v>0.19750241076989999</v>
      </c>
      <c r="AC1213" s="17">
        <v>0.122174907657137</v>
      </c>
      <c r="AD1213" s="17">
        <v>0.31185328368033699</v>
      </c>
      <c r="AE1213" s="17"/>
      <c r="AF1213" s="17">
        <v>0.21560627475865499</v>
      </c>
      <c r="AG1213" s="17">
        <v>0.19101264820645</v>
      </c>
      <c r="AH1213" s="17">
        <v>0.18149172639414701</v>
      </c>
      <c r="AI1213" s="17"/>
      <c r="AJ1213" s="17">
        <v>0.20332860168910699</v>
      </c>
      <c r="AK1213" s="17">
        <v>0.17324900927422901</v>
      </c>
      <c r="AL1213" s="17">
        <v>0.19382563148418</v>
      </c>
      <c r="AM1213" s="17">
        <v>0.13298641441484901</v>
      </c>
      <c r="AN1213" s="17">
        <v>0.17339785106314601</v>
      </c>
      <c r="AO1213" s="17"/>
      <c r="AP1213" s="17">
        <v>0.160823019873436</v>
      </c>
      <c r="AQ1213" s="17">
        <v>0.192760054145108</v>
      </c>
      <c r="AR1213" s="17">
        <v>0.24732308681224099</v>
      </c>
      <c r="AS1213" s="17">
        <v>0.24752833312883901</v>
      </c>
      <c r="AT1213" s="17">
        <v>0.18841593163675799</v>
      </c>
      <c r="AU1213" s="17"/>
      <c r="AV1213" s="17">
        <v>0.19513701032120601</v>
      </c>
      <c r="AW1213" s="17">
        <v>0.24964011614053899</v>
      </c>
      <c r="AX1213" s="17">
        <v>0.192244495949945</v>
      </c>
      <c r="AY1213" s="17">
        <v>0.16527931153015299</v>
      </c>
      <c r="AZ1213" s="17">
        <v>0.13501152357207899</v>
      </c>
    </row>
    <row r="1214" spans="2:52">
      <c r="B1214" t="s">
        <v>338</v>
      </c>
      <c r="C1214" s="17">
        <v>0.15028111768664801</v>
      </c>
      <c r="D1214" s="17">
        <v>0.14820627258403499</v>
      </c>
      <c r="E1214" s="17">
        <v>0.15064723911578901</v>
      </c>
      <c r="F1214" s="17"/>
      <c r="G1214" s="17">
        <v>0.155367690683055</v>
      </c>
      <c r="H1214" s="17">
        <v>0.11824791320191599</v>
      </c>
      <c r="I1214" s="17">
        <v>0.118719173364602</v>
      </c>
      <c r="J1214" s="17">
        <v>0.11663464101683001</v>
      </c>
      <c r="K1214" s="17">
        <v>0.204458639675834</v>
      </c>
      <c r="L1214" s="17">
        <v>0.18840594123468299</v>
      </c>
      <c r="M1214" s="17"/>
      <c r="N1214" s="17">
        <v>0.17213874320580899</v>
      </c>
      <c r="O1214" s="17">
        <v>0.160707585027064</v>
      </c>
      <c r="P1214" s="17">
        <v>9.97589144234374E-2</v>
      </c>
      <c r="Q1214" s="17">
        <v>0.156328133403172</v>
      </c>
      <c r="R1214" s="17"/>
      <c r="S1214" s="17">
        <v>7.5855951938750193E-2</v>
      </c>
      <c r="T1214" s="17">
        <v>0.18781724279638801</v>
      </c>
      <c r="U1214" s="17">
        <v>0.17671222349201601</v>
      </c>
      <c r="V1214" s="17">
        <v>0.19250412927447</v>
      </c>
      <c r="W1214" s="17">
        <v>0.15602090382223999</v>
      </c>
      <c r="X1214" s="17">
        <v>0.157979880298213</v>
      </c>
      <c r="Y1214" s="17">
        <v>0.15521652168235101</v>
      </c>
      <c r="Z1214" s="17">
        <v>0.17628032104117999</v>
      </c>
      <c r="AA1214" s="17">
        <v>0.166361738226285</v>
      </c>
      <c r="AB1214" s="17">
        <v>0.14380664142562799</v>
      </c>
      <c r="AC1214" s="17">
        <v>0.12337108527978501</v>
      </c>
      <c r="AD1214" s="17">
        <v>5.53924753183416E-2</v>
      </c>
      <c r="AE1214" s="17"/>
      <c r="AF1214" s="17">
        <v>0.179428119632768</v>
      </c>
      <c r="AG1214" s="17">
        <v>0.13234078755630199</v>
      </c>
      <c r="AH1214" s="17">
        <v>0.103605603706817</v>
      </c>
      <c r="AI1214" s="17"/>
      <c r="AJ1214" s="17">
        <v>0.17099498652039199</v>
      </c>
      <c r="AK1214" s="17">
        <v>0.14212207925622999</v>
      </c>
      <c r="AL1214" s="17">
        <v>0.134394434394176</v>
      </c>
      <c r="AM1214" s="17">
        <v>0.28771464287089998</v>
      </c>
      <c r="AN1214" s="17">
        <v>0.13539697737555501</v>
      </c>
      <c r="AO1214" s="17"/>
      <c r="AP1214" s="17">
        <v>0.15243878766493901</v>
      </c>
      <c r="AQ1214" s="17">
        <v>0.151819479687194</v>
      </c>
      <c r="AR1214" s="17">
        <v>9.0887732352760903E-2</v>
      </c>
      <c r="AS1214" s="17">
        <v>0.13455418094507501</v>
      </c>
      <c r="AT1214" s="17">
        <v>0.19588130065692499</v>
      </c>
      <c r="AU1214" s="17"/>
      <c r="AV1214" s="17">
        <v>0.17163438651610499</v>
      </c>
      <c r="AW1214" s="17">
        <v>0.18663597205854501</v>
      </c>
      <c r="AX1214" s="17">
        <v>0.110444677595449</v>
      </c>
      <c r="AY1214" s="17">
        <v>0.12902283439886</v>
      </c>
      <c r="AZ1214" s="17">
        <v>0.17513972795594099</v>
      </c>
    </row>
    <row r="1215" spans="2:52">
      <c r="B1215" t="s">
        <v>339</v>
      </c>
      <c r="C1215" s="17">
        <v>5.6167035266628799E-2</v>
      </c>
      <c r="D1215" s="17">
        <v>5.7216751236400097E-2</v>
      </c>
      <c r="E1215" s="17">
        <v>5.5629590351562702E-2</v>
      </c>
      <c r="F1215" s="17"/>
      <c r="G1215" s="17">
        <v>2.1075176264274E-2</v>
      </c>
      <c r="H1215" s="17">
        <v>4.2095752586266001E-2</v>
      </c>
      <c r="I1215" s="17">
        <v>4.23246709193053E-2</v>
      </c>
      <c r="J1215" s="17">
        <v>7.1362262426808806E-2</v>
      </c>
      <c r="K1215" s="17">
        <v>7.7925186773103894E-2</v>
      </c>
      <c r="L1215" s="17">
        <v>7.27279737087346E-2</v>
      </c>
      <c r="M1215" s="17"/>
      <c r="N1215" s="17">
        <v>5.2082884177318101E-2</v>
      </c>
      <c r="O1215" s="17">
        <v>4.4552742921249701E-2</v>
      </c>
      <c r="P1215" s="17">
        <v>5.2599840240622503E-2</v>
      </c>
      <c r="Q1215" s="17">
        <v>7.3545415783253798E-2</v>
      </c>
      <c r="R1215" s="17"/>
      <c r="S1215" s="17">
        <v>2.3505095626413001E-2</v>
      </c>
      <c r="T1215" s="17">
        <v>7.9111616086823294E-2</v>
      </c>
      <c r="U1215" s="17">
        <v>2.3172629505935499E-2</v>
      </c>
      <c r="V1215" s="17">
        <v>7.9797102531365197E-2</v>
      </c>
      <c r="W1215" s="17">
        <v>5.2828209006132498E-2</v>
      </c>
      <c r="X1215" s="17">
        <v>5.9910057132112997E-2</v>
      </c>
      <c r="Y1215" s="17">
        <v>6.6162784605069094E-2</v>
      </c>
      <c r="Z1215" s="17">
        <v>0</v>
      </c>
      <c r="AA1215" s="17">
        <v>5.7859427605517502E-2</v>
      </c>
      <c r="AB1215" s="17">
        <v>8.1868906696892896E-2</v>
      </c>
      <c r="AC1215" s="17">
        <v>8.5838680894451402E-2</v>
      </c>
      <c r="AD1215" s="17">
        <v>5.4555576134716503E-2</v>
      </c>
      <c r="AE1215" s="17"/>
      <c r="AF1215" s="17">
        <v>5.8192085303868803E-2</v>
      </c>
      <c r="AG1215" s="17">
        <v>5.3377175345153099E-2</v>
      </c>
      <c r="AH1215" s="17">
        <v>6.80120016280511E-2</v>
      </c>
      <c r="AI1215" s="17"/>
      <c r="AJ1215" s="17">
        <v>7.1113880103970004E-2</v>
      </c>
      <c r="AK1215" s="17">
        <v>4.4370789853022202E-2</v>
      </c>
      <c r="AL1215" s="17">
        <v>4.8599482689890297E-2</v>
      </c>
      <c r="AM1215" s="17">
        <v>0</v>
      </c>
      <c r="AN1215" s="17">
        <v>5.1237846337309399E-2</v>
      </c>
      <c r="AO1215" s="17"/>
      <c r="AP1215" s="17">
        <v>4.1594107872056703E-2</v>
      </c>
      <c r="AQ1215" s="17">
        <v>4.9824697658169402E-2</v>
      </c>
      <c r="AR1215" s="17">
        <v>2.7202453507759301E-2</v>
      </c>
      <c r="AS1215" s="17">
        <v>9.1766897511126697E-2</v>
      </c>
      <c r="AT1215" s="17">
        <v>7.4555031068196206E-2</v>
      </c>
      <c r="AU1215" s="17"/>
      <c r="AV1215" s="17">
        <v>8.42796613935268E-2</v>
      </c>
      <c r="AW1215" s="17">
        <v>4.7877958830668699E-2</v>
      </c>
      <c r="AX1215" s="17">
        <v>4.7840098923400298E-2</v>
      </c>
      <c r="AY1215" s="17">
        <v>1.7098696873995699E-2</v>
      </c>
      <c r="AZ1215" s="17">
        <v>0.112641121131922</v>
      </c>
    </row>
    <row r="1216" spans="2:52">
      <c r="B1216" t="s">
        <v>107</v>
      </c>
      <c r="C1216" s="17">
        <v>0.14944143798079401</v>
      </c>
      <c r="D1216" s="17">
        <v>0.15250446319974401</v>
      </c>
      <c r="E1216" s="17">
        <v>0.145692677886231</v>
      </c>
      <c r="F1216" s="17"/>
      <c r="G1216" s="17">
        <v>6.0483453665587703E-2</v>
      </c>
      <c r="H1216" s="17">
        <v>0.14480179942959601</v>
      </c>
      <c r="I1216" s="17">
        <v>0.12202194870004</v>
      </c>
      <c r="J1216" s="17">
        <v>0.18443481235508299</v>
      </c>
      <c r="K1216" s="17">
        <v>0.153007371720422</v>
      </c>
      <c r="L1216" s="17">
        <v>0.19926612991044099</v>
      </c>
      <c r="M1216" s="17"/>
      <c r="N1216" s="17">
        <v>0.13812349196024701</v>
      </c>
      <c r="O1216" s="17">
        <v>0.14092591580125</v>
      </c>
      <c r="P1216" s="17">
        <v>0.13888348397563</v>
      </c>
      <c r="Q1216" s="17">
        <v>0.17373188311652701</v>
      </c>
      <c r="R1216" s="17"/>
      <c r="S1216" s="17">
        <v>0.203796801871415</v>
      </c>
      <c r="T1216" s="17">
        <v>0.158718791747643</v>
      </c>
      <c r="U1216" s="17">
        <v>0.21383705829076699</v>
      </c>
      <c r="V1216" s="17">
        <v>0.13706505960618201</v>
      </c>
      <c r="W1216" s="17">
        <v>0.11211519025754201</v>
      </c>
      <c r="X1216" s="17">
        <v>8.3050709805514003E-2</v>
      </c>
      <c r="Y1216" s="17">
        <v>0.160222019383335</v>
      </c>
      <c r="Z1216" s="17">
        <v>0.18931773094493601</v>
      </c>
      <c r="AA1216" s="17">
        <v>0.133233622834497</v>
      </c>
      <c r="AB1216" s="17">
        <v>0.154766612899679</v>
      </c>
      <c r="AC1216" s="17">
        <v>7.1243444334019704E-2</v>
      </c>
      <c r="AD1216" s="17">
        <v>0.116628888483487</v>
      </c>
      <c r="AE1216" s="17"/>
      <c r="AF1216" s="17">
        <v>0.14077210590047401</v>
      </c>
      <c r="AG1216" s="17">
        <v>0.12796739982901001</v>
      </c>
      <c r="AH1216" s="17">
        <v>0.23852041106541599</v>
      </c>
      <c r="AI1216" s="17"/>
      <c r="AJ1216" s="17">
        <v>0.12227800745497</v>
      </c>
      <c r="AK1216" s="17">
        <v>0.108622487130597</v>
      </c>
      <c r="AL1216" s="17">
        <v>0.171921366439475</v>
      </c>
      <c r="AM1216" s="17">
        <v>0.252268472368047</v>
      </c>
      <c r="AN1216" s="17">
        <v>0.27225777062983703</v>
      </c>
      <c r="AO1216" s="17"/>
      <c r="AP1216" s="17">
        <v>0.12733698862422099</v>
      </c>
      <c r="AQ1216" s="17">
        <v>9.2824799610725997E-2</v>
      </c>
      <c r="AR1216" s="17">
        <v>0.117470561431664</v>
      </c>
      <c r="AS1216" s="17">
        <v>0.14410496846333601</v>
      </c>
      <c r="AT1216" s="17">
        <v>0.31875456269188401</v>
      </c>
      <c r="AU1216" s="17"/>
      <c r="AV1216" s="17">
        <v>0.16526519062773201</v>
      </c>
      <c r="AW1216" s="17">
        <v>0.140642762139633</v>
      </c>
      <c r="AX1216" s="17">
        <v>0.13015096317202299</v>
      </c>
      <c r="AY1216" s="17">
        <v>5.7908851919716703E-2</v>
      </c>
      <c r="AZ1216" s="17">
        <v>8.8149626214864302E-2</v>
      </c>
    </row>
    <row r="1217" spans="2:52">
      <c r="C1217" s="17"/>
      <c r="D1217" s="17"/>
      <c r="E1217" s="17"/>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c r="AZ1217" s="17"/>
    </row>
    <row r="1218" spans="2:52">
      <c r="B1218" s="6" t="s">
        <v>342</v>
      </c>
      <c r="C1218" s="17"/>
      <c r="D1218" s="17"/>
      <c r="E1218" s="17"/>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c r="AP1218" s="17"/>
      <c r="AQ1218" s="17"/>
      <c r="AR1218" s="17"/>
      <c r="AS1218" s="17"/>
      <c r="AT1218" s="17"/>
      <c r="AU1218" s="17"/>
      <c r="AV1218" s="17"/>
      <c r="AW1218" s="17"/>
      <c r="AX1218" s="17"/>
      <c r="AY1218" s="17"/>
      <c r="AZ1218" s="17"/>
    </row>
    <row r="1219" spans="2:52">
      <c r="B1219" s="24" t="s">
        <v>16</v>
      </c>
      <c r="C1219" s="17"/>
      <c r="D1219" s="17"/>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row>
    <row r="1220" spans="2:52">
      <c r="B1220" t="s">
        <v>334</v>
      </c>
      <c r="C1220" s="17">
        <v>6.0240727928685601E-2</v>
      </c>
      <c r="D1220" s="17">
        <v>7.0325579408184402E-2</v>
      </c>
      <c r="E1220" s="17">
        <v>5.0888818159977298E-2</v>
      </c>
      <c r="F1220" s="17"/>
      <c r="G1220" s="17">
        <v>0.133040091304922</v>
      </c>
      <c r="H1220" s="17">
        <v>6.5455829439579602E-2</v>
      </c>
      <c r="I1220" s="17">
        <v>4.5444537394082399E-2</v>
      </c>
      <c r="J1220" s="17">
        <v>6.5942589382715203E-2</v>
      </c>
      <c r="K1220" s="17">
        <v>4.7104518294795603E-2</v>
      </c>
      <c r="L1220" s="17">
        <v>2.3255972717404899E-2</v>
      </c>
      <c r="M1220" s="17"/>
      <c r="N1220" s="17">
        <v>9.5887922518333807E-2</v>
      </c>
      <c r="O1220" s="17">
        <v>3.04169850920279E-2</v>
      </c>
      <c r="P1220" s="17">
        <v>6.8822896353828503E-2</v>
      </c>
      <c r="Q1220" s="17">
        <v>4.5439635883518299E-2</v>
      </c>
      <c r="R1220" s="17"/>
      <c r="S1220" s="17">
        <v>8.3281517194355906E-2</v>
      </c>
      <c r="T1220" s="17">
        <v>4.3704786480862401E-2</v>
      </c>
      <c r="U1220" s="17">
        <v>3.10107090139079E-2</v>
      </c>
      <c r="V1220" s="17">
        <v>2.2557121923899099E-2</v>
      </c>
      <c r="W1220" s="17">
        <v>7.9638216170572901E-2</v>
      </c>
      <c r="X1220" s="17">
        <v>0.113476998177615</v>
      </c>
      <c r="Y1220" s="17">
        <v>2.22296015203386E-2</v>
      </c>
      <c r="Z1220" s="17">
        <v>4.5671288812123803E-2</v>
      </c>
      <c r="AA1220" s="17">
        <v>7.0540556730668003E-2</v>
      </c>
      <c r="AB1220" s="17">
        <v>6.3164120534693294E-2</v>
      </c>
      <c r="AC1220" s="17">
        <v>4.4675346083154002E-2</v>
      </c>
      <c r="AD1220" s="17">
        <v>9.5649235373128694E-2</v>
      </c>
      <c r="AE1220" s="17"/>
      <c r="AF1220" s="17">
        <v>7.7982886071821397E-2</v>
      </c>
      <c r="AG1220" s="17">
        <v>5.5471225228125101E-2</v>
      </c>
      <c r="AH1220" s="17">
        <v>4.31500941443193E-2</v>
      </c>
      <c r="AI1220" s="17"/>
      <c r="AJ1220" s="17">
        <v>7.7362331904191395E-2</v>
      </c>
      <c r="AK1220" s="17">
        <v>6.7947267250845003E-2</v>
      </c>
      <c r="AL1220" s="17">
        <v>9.4273624768525494E-2</v>
      </c>
      <c r="AM1220" s="17">
        <v>5.7815809054368499E-2</v>
      </c>
      <c r="AN1220" s="17">
        <v>1.8532950177633199E-2</v>
      </c>
      <c r="AO1220" s="17"/>
      <c r="AP1220" s="17">
        <v>0.106083058890452</v>
      </c>
      <c r="AQ1220" s="17">
        <v>6.0872451636431998E-2</v>
      </c>
      <c r="AR1220" s="17">
        <v>0.117763379387469</v>
      </c>
      <c r="AS1220" s="17">
        <v>5.4127517921051901E-2</v>
      </c>
      <c r="AT1220" s="17">
        <v>0</v>
      </c>
      <c r="AU1220" s="17"/>
      <c r="AV1220" s="17">
        <v>6.1175505567864399E-2</v>
      </c>
      <c r="AW1220" s="17">
        <v>4.5372683352527102E-2</v>
      </c>
      <c r="AX1220" s="17">
        <v>6.4916096296834397E-2</v>
      </c>
      <c r="AY1220" s="17">
        <v>7.4980364090247401E-2</v>
      </c>
      <c r="AZ1220" s="17">
        <v>0.144871567118353</v>
      </c>
    </row>
    <row r="1221" spans="2:52">
      <c r="B1221" t="s">
        <v>335</v>
      </c>
      <c r="C1221" s="17">
        <v>0.18088573255448501</v>
      </c>
      <c r="D1221" s="17">
        <v>0.20416946098215</v>
      </c>
      <c r="E1221" s="17">
        <v>0.15757583958030399</v>
      </c>
      <c r="F1221" s="17"/>
      <c r="G1221" s="17">
        <v>0.24220266489839401</v>
      </c>
      <c r="H1221" s="17">
        <v>0.24405469953304901</v>
      </c>
      <c r="I1221" s="17">
        <v>0.27655287197754502</v>
      </c>
      <c r="J1221" s="17">
        <v>8.2050474410565205E-2</v>
      </c>
      <c r="K1221" s="17">
        <v>0.128893978139588</v>
      </c>
      <c r="L1221" s="17">
        <v>0.12965323763825901</v>
      </c>
      <c r="M1221" s="17"/>
      <c r="N1221" s="17">
        <v>0.17778987839132701</v>
      </c>
      <c r="O1221" s="17">
        <v>0.15624069289484999</v>
      </c>
      <c r="P1221" s="17">
        <v>0.213045124764845</v>
      </c>
      <c r="Q1221" s="17">
        <v>0.18205907877126101</v>
      </c>
      <c r="R1221" s="17"/>
      <c r="S1221" s="17">
        <v>0.25290703405916298</v>
      </c>
      <c r="T1221" s="17">
        <v>0.11065034244405</v>
      </c>
      <c r="U1221" s="17">
        <v>0.103631424933591</v>
      </c>
      <c r="V1221" s="17">
        <v>0.195768089469534</v>
      </c>
      <c r="W1221" s="17">
        <v>0.11124868177031499</v>
      </c>
      <c r="X1221" s="17">
        <v>0.23226770703753799</v>
      </c>
      <c r="Y1221" s="17">
        <v>0.229404981929197</v>
      </c>
      <c r="Z1221" s="17">
        <v>0.23819161578828399</v>
      </c>
      <c r="AA1221" s="17">
        <v>0.20134769483604101</v>
      </c>
      <c r="AB1221" s="17">
        <v>0.13488770592831101</v>
      </c>
      <c r="AC1221" s="17">
        <v>0.13102217613460301</v>
      </c>
      <c r="AD1221" s="17">
        <v>0.218156113345959</v>
      </c>
      <c r="AE1221" s="17"/>
      <c r="AF1221" s="17">
        <v>0.17092668773028799</v>
      </c>
      <c r="AG1221" s="17">
        <v>0.19327388998800299</v>
      </c>
      <c r="AH1221" s="17">
        <v>0.15764498796911999</v>
      </c>
      <c r="AI1221" s="17"/>
      <c r="AJ1221" s="17">
        <v>0.17411210981755901</v>
      </c>
      <c r="AK1221" s="17">
        <v>0.23733726153516299</v>
      </c>
      <c r="AL1221" s="17">
        <v>0.102399100695494</v>
      </c>
      <c r="AM1221" s="17">
        <v>0.14849890033462401</v>
      </c>
      <c r="AN1221" s="17">
        <v>0.12697349852279199</v>
      </c>
      <c r="AO1221" s="17"/>
      <c r="AP1221" s="17">
        <v>0.187619878782053</v>
      </c>
      <c r="AQ1221" s="17">
        <v>0.23174076582788999</v>
      </c>
      <c r="AR1221" s="17">
        <v>0.16466796768980099</v>
      </c>
      <c r="AS1221" s="17">
        <v>0.13016253643831299</v>
      </c>
      <c r="AT1221" s="17">
        <v>8.0216186854230501E-2</v>
      </c>
      <c r="AU1221" s="17"/>
      <c r="AV1221" s="17">
        <v>0.15696841091185701</v>
      </c>
      <c r="AW1221" s="17">
        <v>0.18170479689987701</v>
      </c>
      <c r="AX1221" s="17">
        <v>0.188100037671003</v>
      </c>
      <c r="AY1221" s="17">
        <v>0.21544876158418799</v>
      </c>
      <c r="AZ1221" s="17">
        <v>0.28692682667397401</v>
      </c>
    </row>
    <row r="1222" spans="2:52">
      <c r="B1222" t="s">
        <v>336</v>
      </c>
      <c r="C1222" s="17">
        <v>0.237898932900038</v>
      </c>
      <c r="D1222" s="17">
        <v>0.23133652011326999</v>
      </c>
      <c r="E1222" s="17">
        <v>0.24493097287887</v>
      </c>
      <c r="F1222" s="17"/>
      <c r="G1222" s="17">
        <v>0.196888950876211</v>
      </c>
      <c r="H1222" s="17">
        <v>0.27779350530382602</v>
      </c>
      <c r="I1222" s="17">
        <v>0.22247709772865301</v>
      </c>
      <c r="J1222" s="17">
        <v>0.28913472481117602</v>
      </c>
      <c r="K1222" s="17">
        <v>0.220184865664175</v>
      </c>
      <c r="L1222" s="17">
        <v>0.209274526763195</v>
      </c>
      <c r="M1222" s="17"/>
      <c r="N1222" s="17">
        <v>0.24204859769892001</v>
      </c>
      <c r="O1222" s="17">
        <v>0.26798238995241902</v>
      </c>
      <c r="P1222" s="17">
        <v>0.22122668282258701</v>
      </c>
      <c r="Q1222" s="17">
        <v>0.211399589851334</v>
      </c>
      <c r="R1222" s="17"/>
      <c r="S1222" s="17">
        <v>0.19403949194926901</v>
      </c>
      <c r="T1222" s="17">
        <v>0.315879491187402</v>
      </c>
      <c r="U1222" s="17">
        <v>0.26774805319457001</v>
      </c>
      <c r="V1222" s="17">
        <v>0.24453553491656899</v>
      </c>
      <c r="W1222" s="17">
        <v>0.191337116816922</v>
      </c>
      <c r="X1222" s="17">
        <v>0.237358476743528</v>
      </c>
      <c r="Y1222" s="17">
        <v>0.20808210304455699</v>
      </c>
      <c r="Z1222" s="17">
        <v>0.22173325089301399</v>
      </c>
      <c r="AA1222" s="17">
        <v>0.191226845411862</v>
      </c>
      <c r="AB1222" s="17">
        <v>0.283368765984091</v>
      </c>
      <c r="AC1222" s="17">
        <v>0.25430071519574199</v>
      </c>
      <c r="AD1222" s="17">
        <v>0.22704445276846699</v>
      </c>
      <c r="AE1222" s="17"/>
      <c r="AF1222" s="17">
        <v>0.22702677022485601</v>
      </c>
      <c r="AG1222" s="17">
        <v>0.25273202909696302</v>
      </c>
      <c r="AH1222" s="17">
        <v>0.22726245254490601</v>
      </c>
      <c r="AI1222" s="17"/>
      <c r="AJ1222" s="17">
        <v>0.23929357933370701</v>
      </c>
      <c r="AK1222" s="17">
        <v>0.24056113957257</v>
      </c>
      <c r="AL1222" s="17">
        <v>0.188721815376553</v>
      </c>
      <c r="AM1222" s="17">
        <v>0.22527004375273799</v>
      </c>
      <c r="AN1222" s="17">
        <v>0.20924368285579301</v>
      </c>
      <c r="AO1222" s="17"/>
      <c r="AP1222" s="17">
        <v>0.23709228078748201</v>
      </c>
      <c r="AQ1222" s="17">
        <v>0.253965904898381</v>
      </c>
      <c r="AR1222" s="17">
        <v>0.243866183548586</v>
      </c>
      <c r="AS1222" s="17">
        <v>0.25996905975593099</v>
      </c>
      <c r="AT1222" s="17">
        <v>0.24000699512189799</v>
      </c>
      <c r="AU1222" s="17"/>
      <c r="AV1222" s="17">
        <v>0.19844524919119999</v>
      </c>
      <c r="AW1222" s="17">
        <v>0.20928900171605599</v>
      </c>
      <c r="AX1222" s="17">
        <v>0.25946982792517798</v>
      </c>
      <c r="AY1222" s="17">
        <v>0.36123630799736101</v>
      </c>
      <c r="AZ1222" s="17">
        <v>9.1245686699211001E-2</v>
      </c>
    </row>
    <row r="1223" spans="2:52">
      <c r="B1223" t="s">
        <v>337</v>
      </c>
      <c r="C1223" s="17">
        <v>0.198441419606884</v>
      </c>
      <c r="D1223" s="17">
        <v>0.19879612534018601</v>
      </c>
      <c r="E1223" s="17">
        <v>0.19722830451846199</v>
      </c>
      <c r="F1223" s="17"/>
      <c r="G1223" s="17">
        <v>0.21949396378615399</v>
      </c>
      <c r="H1223" s="17">
        <v>0.16814137197177201</v>
      </c>
      <c r="I1223" s="17">
        <v>0.169868197122307</v>
      </c>
      <c r="J1223" s="17">
        <v>0.18106181368834001</v>
      </c>
      <c r="K1223" s="17">
        <v>0.217664165457822</v>
      </c>
      <c r="L1223" s="17">
        <v>0.23595791508264799</v>
      </c>
      <c r="M1223" s="17"/>
      <c r="N1223" s="17">
        <v>0.207700051358891</v>
      </c>
      <c r="O1223" s="17">
        <v>0.220636205968887</v>
      </c>
      <c r="P1223" s="17">
        <v>0.183814978881777</v>
      </c>
      <c r="Q1223" s="17">
        <v>0.17724905791565601</v>
      </c>
      <c r="R1223" s="17"/>
      <c r="S1223" s="17">
        <v>0.14928780719836901</v>
      </c>
      <c r="T1223" s="17">
        <v>0.19870448158270801</v>
      </c>
      <c r="U1223" s="17">
        <v>0.24980541029366499</v>
      </c>
      <c r="V1223" s="17">
        <v>0.22167375357042399</v>
      </c>
      <c r="W1223" s="17">
        <v>0.26567283205805597</v>
      </c>
      <c r="X1223" s="17">
        <v>0.18111528118148101</v>
      </c>
      <c r="Y1223" s="17">
        <v>0.17555343178100899</v>
      </c>
      <c r="Z1223" s="17">
        <v>0.23960676699797301</v>
      </c>
      <c r="AA1223" s="17">
        <v>0.18856592879654499</v>
      </c>
      <c r="AB1223" s="17">
        <v>0.20467284381399001</v>
      </c>
      <c r="AC1223" s="17">
        <v>0.19707459326562099</v>
      </c>
      <c r="AD1223" s="17">
        <v>0.16493445224725201</v>
      </c>
      <c r="AE1223" s="17"/>
      <c r="AF1223" s="17">
        <v>0.19676308272510601</v>
      </c>
      <c r="AG1223" s="17">
        <v>0.210928797665274</v>
      </c>
      <c r="AH1223" s="17">
        <v>0.150288561868272</v>
      </c>
      <c r="AI1223" s="17"/>
      <c r="AJ1223" s="17">
        <v>0.206279983557487</v>
      </c>
      <c r="AK1223" s="17">
        <v>0.20532377781296601</v>
      </c>
      <c r="AL1223" s="17">
        <v>0.16275117303034001</v>
      </c>
      <c r="AM1223" s="17">
        <v>0.105866982194067</v>
      </c>
      <c r="AN1223" s="17">
        <v>0.17454773784052499</v>
      </c>
      <c r="AO1223" s="17"/>
      <c r="AP1223" s="17">
        <v>0.16322756865638299</v>
      </c>
      <c r="AQ1223" s="17">
        <v>0.208707153838284</v>
      </c>
      <c r="AR1223" s="17">
        <v>0.13318912051211501</v>
      </c>
      <c r="AS1223" s="17">
        <v>0.215457591360359</v>
      </c>
      <c r="AT1223" s="17">
        <v>0.25121893345245599</v>
      </c>
      <c r="AU1223" s="17"/>
      <c r="AV1223" s="17">
        <v>0.22649175761344101</v>
      </c>
      <c r="AW1223" s="17">
        <v>0.20532481753346901</v>
      </c>
      <c r="AX1223" s="17">
        <v>0.174483331144481</v>
      </c>
      <c r="AY1223" s="17">
        <v>0.16473609904608599</v>
      </c>
      <c r="AZ1223" s="17">
        <v>0.15895435676764699</v>
      </c>
    </row>
    <row r="1224" spans="2:52">
      <c r="B1224" t="s">
        <v>338</v>
      </c>
      <c r="C1224" s="17">
        <v>0.12871536625742999</v>
      </c>
      <c r="D1224" s="17">
        <v>0.113853463496466</v>
      </c>
      <c r="E1224" s="17">
        <v>0.14324009143017999</v>
      </c>
      <c r="F1224" s="17"/>
      <c r="G1224" s="17">
        <v>9.7980962469591204E-2</v>
      </c>
      <c r="H1224" s="17">
        <v>0.11445407003039799</v>
      </c>
      <c r="I1224" s="17">
        <v>9.0715039007475406E-2</v>
      </c>
      <c r="J1224" s="17">
        <v>0.12979350340590901</v>
      </c>
      <c r="K1224" s="17">
        <v>0.12997470097997499</v>
      </c>
      <c r="L1224" s="17">
        <v>0.19044701573484399</v>
      </c>
      <c r="M1224" s="17"/>
      <c r="N1224" s="17">
        <v>0.102873824995576</v>
      </c>
      <c r="O1224" s="17">
        <v>0.13811233379490301</v>
      </c>
      <c r="P1224" s="17">
        <v>0.127502101635732</v>
      </c>
      <c r="Q1224" s="17">
        <v>0.14942713583096401</v>
      </c>
      <c r="R1224" s="17"/>
      <c r="S1224" s="17">
        <v>0.12941816276298199</v>
      </c>
      <c r="T1224" s="17">
        <v>0.104571531256759</v>
      </c>
      <c r="U1224" s="17">
        <v>0.13376891518376499</v>
      </c>
      <c r="V1224" s="17">
        <v>0.123614354698745</v>
      </c>
      <c r="W1224" s="17">
        <v>0.14304263470493001</v>
      </c>
      <c r="X1224" s="17">
        <v>6.1179099130891999E-2</v>
      </c>
      <c r="Y1224" s="17">
        <v>0.19348085412956401</v>
      </c>
      <c r="Z1224" s="17">
        <v>0.10601539900575301</v>
      </c>
      <c r="AA1224" s="17">
        <v>0.156356836198139</v>
      </c>
      <c r="AB1224" s="17">
        <v>0.107679125504252</v>
      </c>
      <c r="AC1224" s="17">
        <v>0.20983006962833101</v>
      </c>
      <c r="AD1224" s="17">
        <v>0.106837335244858</v>
      </c>
      <c r="AE1224" s="17"/>
      <c r="AF1224" s="17">
        <v>0.147858593924548</v>
      </c>
      <c r="AG1224" s="17">
        <v>0.114464666750914</v>
      </c>
      <c r="AH1224" s="17">
        <v>0.134825043510993</v>
      </c>
      <c r="AI1224" s="17"/>
      <c r="AJ1224" s="17">
        <v>0.15289870388705701</v>
      </c>
      <c r="AK1224" s="17">
        <v>9.6400376585143194E-2</v>
      </c>
      <c r="AL1224" s="17">
        <v>0.23187789617330101</v>
      </c>
      <c r="AM1224" s="17">
        <v>0.14306684653475901</v>
      </c>
      <c r="AN1224" s="17">
        <v>0.15104315587849601</v>
      </c>
      <c r="AO1224" s="17"/>
      <c r="AP1224" s="17">
        <v>0.15476011305639301</v>
      </c>
      <c r="AQ1224" s="17">
        <v>9.30422526200608E-2</v>
      </c>
      <c r="AR1224" s="17">
        <v>0.17923922587004101</v>
      </c>
      <c r="AS1224" s="17">
        <v>0.17322231799378901</v>
      </c>
      <c r="AT1224" s="17">
        <v>0.105151516452205</v>
      </c>
      <c r="AU1224" s="17"/>
      <c r="AV1224" s="17">
        <v>0.13252960112075601</v>
      </c>
      <c r="AW1224" s="17">
        <v>0.14587581866152899</v>
      </c>
      <c r="AX1224" s="17">
        <v>0.13199361195273299</v>
      </c>
      <c r="AY1224" s="17">
        <v>0.12931981519033101</v>
      </c>
      <c r="AZ1224" s="17">
        <v>0.10813617212493699</v>
      </c>
    </row>
    <row r="1225" spans="2:52">
      <c r="B1225" t="s">
        <v>339</v>
      </c>
      <c r="C1225" s="17">
        <v>6.5597462343742904E-2</v>
      </c>
      <c r="D1225" s="17">
        <v>7.0700383660256994E-2</v>
      </c>
      <c r="E1225" s="17">
        <v>6.0985363582737401E-2</v>
      </c>
      <c r="F1225" s="17"/>
      <c r="G1225" s="17">
        <v>5.9761683913031403E-2</v>
      </c>
      <c r="H1225" s="17">
        <v>2.8678328137486799E-2</v>
      </c>
      <c r="I1225" s="17">
        <v>8.3330629635636297E-2</v>
      </c>
      <c r="J1225" s="17">
        <v>7.2309942958070902E-2</v>
      </c>
      <c r="K1225" s="17">
        <v>8.0097117344533397E-2</v>
      </c>
      <c r="L1225" s="17">
        <v>7.2987695356642998E-2</v>
      </c>
      <c r="M1225" s="17"/>
      <c r="N1225" s="17">
        <v>5.5458974030119998E-2</v>
      </c>
      <c r="O1225" s="17">
        <v>4.7581581250486102E-2</v>
      </c>
      <c r="P1225" s="17">
        <v>9.0591829297877804E-2</v>
      </c>
      <c r="Q1225" s="17">
        <v>7.3811608697881795E-2</v>
      </c>
      <c r="R1225" s="17"/>
      <c r="S1225" s="17">
        <v>8.3450744940101698E-2</v>
      </c>
      <c r="T1225" s="17">
        <v>4.4639219403219001E-2</v>
      </c>
      <c r="U1225" s="17">
        <v>3.9123195625551797E-2</v>
      </c>
      <c r="V1225" s="17">
        <v>6.4337783439147894E-2</v>
      </c>
      <c r="W1225" s="17">
        <v>4.85516437263116E-2</v>
      </c>
      <c r="X1225" s="17">
        <v>9.1076173416171094E-2</v>
      </c>
      <c r="Y1225" s="17">
        <v>5.7863543717167197E-2</v>
      </c>
      <c r="Z1225" s="17">
        <v>6.1935349122349201E-2</v>
      </c>
      <c r="AA1225" s="17">
        <v>6.9789173690710402E-2</v>
      </c>
      <c r="AB1225" s="17">
        <v>6.2767233566793396E-2</v>
      </c>
      <c r="AC1225" s="17">
        <v>8.0766690239456998E-2</v>
      </c>
      <c r="AD1225" s="17">
        <v>9.1171579919686302E-2</v>
      </c>
      <c r="AE1225" s="17"/>
      <c r="AF1225" s="17">
        <v>8.1161365654575005E-2</v>
      </c>
      <c r="AG1225" s="17">
        <v>5.9156859950634799E-2</v>
      </c>
      <c r="AH1225" s="17">
        <v>6.58343010121821E-2</v>
      </c>
      <c r="AI1225" s="17"/>
      <c r="AJ1225" s="17">
        <v>6.4431180167784E-2</v>
      </c>
      <c r="AK1225" s="17">
        <v>4.7002094127341597E-2</v>
      </c>
      <c r="AL1225" s="17">
        <v>5.5920768715870102E-2</v>
      </c>
      <c r="AM1225" s="17">
        <v>0.118200609499083</v>
      </c>
      <c r="AN1225" s="17">
        <v>0.10166796609685499</v>
      </c>
      <c r="AO1225" s="17"/>
      <c r="AP1225" s="17">
        <v>5.8596233932489299E-2</v>
      </c>
      <c r="AQ1225" s="17">
        <v>5.07610689352593E-2</v>
      </c>
      <c r="AR1225" s="17">
        <v>4.1810075797210099E-2</v>
      </c>
      <c r="AS1225" s="17">
        <v>6.4462083791835101E-2</v>
      </c>
      <c r="AT1225" s="17">
        <v>8.1725625093588897E-2</v>
      </c>
      <c r="AU1225" s="17"/>
      <c r="AV1225" s="17">
        <v>0.100194220781476</v>
      </c>
      <c r="AW1225" s="17">
        <v>7.9662931704425705E-2</v>
      </c>
      <c r="AX1225" s="17">
        <v>4.7148355695660199E-2</v>
      </c>
      <c r="AY1225" s="17">
        <v>1.9030359177880901E-2</v>
      </c>
      <c r="AZ1225" s="17">
        <v>5.6366501635954802E-2</v>
      </c>
    </row>
    <row r="1226" spans="2:52">
      <c r="B1226" t="s">
        <v>107</v>
      </c>
      <c r="C1226" s="17">
        <v>0.128220358408735</v>
      </c>
      <c r="D1226" s="17">
        <v>0.110818466999487</v>
      </c>
      <c r="E1226" s="17">
        <v>0.14515060984946901</v>
      </c>
      <c r="F1226" s="17"/>
      <c r="G1226" s="17">
        <v>5.0631682751695502E-2</v>
      </c>
      <c r="H1226" s="17">
        <v>0.101422195583889</v>
      </c>
      <c r="I1226" s="17">
        <v>0.11161162713430101</v>
      </c>
      <c r="J1226" s="17">
        <v>0.17970695134322401</v>
      </c>
      <c r="K1226" s="17">
        <v>0.17608065411911</v>
      </c>
      <c r="L1226" s="17">
        <v>0.138423636707007</v>
      </c>
      <c r="M1226" s="17"/>
      <c r="N1226" s="17">
        <v>0.118240751006832</v>
      </c>
      <c r="O1226" s="17">
        <v>0.139029811046427</v>
      </c>
      <c r="P1226" s="17">
        <v>9.4996386243353603E-2</v>
      </c>
      <c r="Q1226" s="17">
        <v>0.160613893049385</v>
      </c>
      <c r="R1226" s="17"/>
      <c r="S1226" s="17">
        <v>0.107615241895759</v>
      </c>
      <c r="T1226" s="17">
        <v>0.18185014764499899</v>
      </c>
      <c r="U1226" s="17">
        <v>0.17491229175494899</v>
      </c>
      <c r="V1226" s="17">
        <v>0.12751336198168001</v>
      </c>
      <c r="W1226" s="17">
        <v>0.16050887475289299</v>
      </c>
      <c r="X1226" s="17">
        <v>8.3526264312774698E-2</v>
      </c>
      <c r="Y1226" s="17">
        <v>0.11338548387816701</v>
      </c>
      <c r="Z1226" s="17">
        <v>8.6846329380503406E-2</v>
      </c>
      <c r="AA1226" s="17">
        <v>0.122172964336035</v>
      </c>
      <c r="AB1226" s="17">
        <v>0.14346020466786999</v>
      </c>
      <c r="AC1226" s="17">
        <v>8.2330409453091905E-2</v>
      </c>
      <c r="AD1226" s="17">
        <v>9.6206831100649495E-2</v>
      </c>
      <c r="AE1226" s="17"/>
      <c r="AF1226" s="17">
        <v>9.8280613668805195E-2</v>
      </c>
      <c r="AG1226" s="17">
        <v>0.113972531320086</v>
      </c>
      <c r="AH1226" s="17">
        <v>0.220994558950207</v>
      </c>
      <c r="AI1226" s="17"/>
      <c r="AJ1226" s="17">
        <v>8.5622111332213702E-2</v>
      </c>
      <c r="AK1226" s="17">
        <v>0.105428083115971</v>
      </c>
      <c r="AL1226" s="17">
        <v>0.16405562123991699</v>
      </c>
      <c r="AM1226" s="17">
        <v>0.20128080863035999</v>
      </c>
      <c r="AN1226" s="17">
        <v>0.21799100862790499</v>
      </c>
      <c r="AO1226" s="17"/>
      <c r="AP1226" s="17">
        <v>9.2620865894748605E-2</v>
      </c>
      <c r="AQ1226" s="17">
        <v>0.10091040224369199</v>
      </c>
      <c r="AR1226" s="17">
        <v>0.119464047194778</v>
      </c>
      <c r="AS1226" s="17">
        <v>0.102598892738722</v>
      </c>
      <c r="AT1226" s="17">
        <v>0.24168074302562201</v>
      </c>
      <c r="AU1226" s="17"/>
      <c r="AV1226" s="17">
        <v>0.124195254813405</v>
      </c>
      <c r="AW1226" s="17">
        <v>0.13276995013211601</v>
      </c>
      <c r="AX1226" s="17">
        <v>0.13388873931410999</v>
      </c>
      <c r="AY1226" s="17">
        <v>3.5248292913905903E-2</v>
      </c>
      <c r="AZ1226" s="17">
        <v>0.153498888979923</v>
      </c>
    </row>
    <row r="1227" spans="2:52">
      <c r="C1227" s="17"/>
      <c r="D1227" s="17"/>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row>
    <row r="1228" spans="2:52">
      <c r="B1228" s="6" t="s">
        <v>343</v>
      </c>
      <c r="C1228" s="17"/>
      <c r="D1228" s="17"/>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row>
    <row r="1229" spans="2:52">
      <c r="B1229" s="24" t="s">
        <v>16</v>
      </c>
      <c r="C1229" s="17"/>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row>
    <row r="1230" spans="2:52">
      <c r="B1230" t="s">
        <v>334</v>
      </c>
      <c r="C1230" s="17">
        <v>9.9863211893388606E-2</v>
      </c>
      <c r="D1230" s="17">
        <v>0.107281416656631</v>
      </c>
      <c r="E1230" s="17">
        <v>9.2224545514199202E-2</v>
      </c>
      <c r="F1230" s="17"/>
      <c r="G1230" s="17">
        <v>0.16897153249038399</v>
      </c>
      <c r="H1230" s="17">
        <v>0.17667077996521599</v>
      </c>
      <c r="I1230" s="17">
        <v>0.13663488176521499</v>
      </c>
      <c r="J1230" s="17">
        <v>7.2634837216550396E-2</v>
      </c>
      <c r="K1230" s="17">
        <v>3.1578697456064203E-2</v>
      </c>
      <c r="L1230" s="17">
        <v>2.4752510794764201E-2</v>
      </c>
      <c r="M1230" s="17"/>
      <c r="N1230" s="17">
        <v>0.134432011484766</v>
      </c>
      <c r="O1230" s="17">
        <v>7.5586476108402995E-2</v>
      </c>
      <c r="P1230" s="17">
        <v>9.3770784528996606E-2</v>
      </c>
      <c r="Q1230" s="17">
        <v>8.7204098733035806E-2</v>
      </c>
      <c r="R1230" s="17"/>
      <c r="S1230" s="17">
        <v>0.18978442087009201</v>
      </c>
      <c r="T1230" s="17">
        <v>6.82568757573008E-2</v>
      </c>
      <c r="U1230" s="17">
        <v>4.7942261545028397E-2</v>
      </c>
      <c r="V1230" s="17">
        <v>6.1387035039856999E-2</v>
      </c>
      <c r="W1230" s="17">
        <v>0.10735907982526199</v>
      </c>
      <c r="X1230" s="17">
        <v>0.12851840252019001</v>
      </c>
      <c r="Y1230" s="17">
        <v>4.88274482573113E-2</v>
      </c>
      <c r="Z1230" s="17">
        <v>6.9543381095548903E-2</v>
      </c>
      <c r="AA1230" s="17">
        <v>7.8609366902289604E-2</v>
      </c>
      <c r="AB1230" s="17">
        <v>0.13180883717752001</v>
      </c>
      <c r="AC1230" s="17">
        <v>0.121124233760058</v>
      </c>
      <c r="AD1230" s="17">
        <v>8.8243652127540498E-2</v>
      </c>
      <c r="AE1230" s="17"/>
      <c r="AF1230" s="17">
        <v>7.6437590867817595E-2</v>
      </c>
      <c r="AG1230" s="17">
        <v>0.112491700749554</v>
      </c>
      <c r="AH1230" s="17">
        <v>0.11466811294491</v>
      </c>
      <c r="AI1230" s="17"/>
      <c r="AJ1230" s="17">
        <v>7.3681040095238695E-2</v>
      </c>
      <c r="AK1230" s="17">
        <v>0.14832255925217699</v>
      </c>
      <c r="AL1230" s="17">
        <v>5.37398050195112E-2</v>
      </c>
      <c r="AM1230" s="17">
        <v>0.124397662009972</v>
      </c>
      <c r="AN1230" s="17">
        <v>0.101529609364731</v>
      </c>
      <c r="AO1230" s="17"/>
      <c r="AP1230" s="17">
        <v>0.108889537965977</v>
      </c>
      <c r="AQ1230" s="17">
        <v>0.130335848237707</v>
      </c>
      <c r="AR1230" s="17">
        <v>8.1134912097217196E-2</v>
      </c>
      <c r="AS1230" s="17">
        <v>6.2817458109103094E-2</v>
      </c>
      <c r="AT1230" s="17">
        <v>5.3201829110626903E-2</v>
      </c>
      <c r="AU1230" s="17"/>
      <c r="AV1230" s="17">
        <v>7.5250091952147005E-2</v>
      </c>
      <c r="AW1230" s="17">
        <v>6.4074947620736303E-2</v>
      </c>
      <c r="AX1230" s="17">
        <v>0.13524257581768301</v>
      </c>
      <c r="AY1230" s="17">
        <v>0.20687603780663499</v>
      </c>
      <c r="AZ1230" s="17">
        <v>9.2687514145490493E-2</v>
      </c>
    </row>
    <row r="1231" spans="2:52">
      <c r="B1231" t="s">
        <v>335</v>
      </c>
      <c r="C1231" s="17">
        <v>0.249656440221034</v>
      </c>
      <c r="D1231" s="17">
        <v>0.27418006981005699</v>
      </c>
      <c r="E1231" s="17">
        <v>0.22896601397972</v>
      </c>
      <c r="F1231" s="17"/>
      <c r="G1231" s="17">
        <v>0.27059042910833903</v>
      </c>
      <c r="H1231" s="17">
        <v>0.30818684677636599</v>
      </c>
      <c r="I1231" s="17">
        <v>0.34179212622247701</v>
      </c>
      <c r="J1231" s="17">
        <v>0.23528722852328601</v>
      </c>
      <c r="K1231" s="17">
        <v>0.152831983646812</v>
      </c>
      <c r="L1231" s="17">
        <v>0.185557504255042</v>
      </c>
      <c r="M1231" s="17"/>
      <c r="N1231" s="17">
        <v>0.25111672804549201</v>
      </c>
      <c r="O1231" s="17">
        <v>0.200318408139365</v>
      </c>
      <c r="P1231" s="17">
        <v>0.33618531496008702</v>
      </c>
      <c r="Q1231" s="17">
        <v>0.21690458069745</v>
      </c>
      <c r="R1231" s="17"/>
      <c r="S1231" s="17">
        <v>0.30485574950792499</v>
      </c>
      <c r="T1231" s="17">
        <v>0.247731826025824</v>
      </c>
      <c r="U1231" s="17">
        <v>0.17088455055308899</v>
      </c>
      <c r="V1231" s="17">
        <v>0.25763769202381498</v>
      </c>
      <c r="W1231" s="17">
        <v>0.240359406125907</v>
      </c>
      <c r="X1231" s="17">
        <v>0.241489074407295</v>
      </c>
      <c r="Y1231" s="17">
        <v>0.205525070188017</v>
      </c>
      <c r="Z1231" s="17">
        <v>0.27179178880365001</v>
      </c>
      <c r="AA1231" s="17">
        <v>0.26769837241013</v>
      </c>
      <c r="AB1231" s="17">
        <v>0.231568829419983</v>
      </c>
      <c r="AC1231" s="17">
        <v>0.24739663953650901</v>
      </c>
      <c r="AD1231" s="17">
        <v>0.32080205393762301</v>
      </c>
      <c r="AE1231" s="17"/>
      <c r="AF1231" s="17">
        <v>0.240702485124765</v>
      </c>
      <c r="AG1231" s="17">
        <v>0.25627744852703299</v>
      </c>
      <c r="AH1231" s="17">
        <v>0.28095699040872801</v>
      </c>
      <c r="AI1231" s="17"/>
      <c r="AJ1231" s="17">
        <v>0.27396317831024303</v>
      </c>
      <c r="AK1231" s="17">
        <v>0.27912934024802999</v>
      </c>
      <c r="AL1231" s="17">
        <v>0.19524807069695499</v>
      </c>
      <c r="AM1231" s="17">
        <v>0.172119274816211</v>
      </c>
      <c r="AN1231" s="17">
        <v>0.19931889413842599</v>
      </c>
      <c r="AO1231" s="17"/>
      <c r="AP1231" s="17">
        <v>0.293971949743981</v>
      </c>
      <c r="AQ1231" s="17">
        <v>0.27935097707145201</v>
      </c>
      <c r="AR1231" s="17">
        <v>0.24510727444689601</v>
      </c>
      <c r="AS1231" s="17">
        <v>0.19806652068691699</v>
      </c>
      <c r="AT1231" s="17">
        <v>0.223172662019296</v>
      </c>
      <c r="AU1231" s="17"/>
      <c r="AV1231" s="17">
        <v>0.20750988264887599</v>
      </c>
      <c r="AW1231" s="17">
        <v>0.28901624924816399</v>
      </c>
      <c r="AX1231" s="17">
        <v>0.26095044086208602</v>
      </c>
      <c r="AY1231" s="17">
        <v>0.29029483593621003</v>
      </c>
      <c r="AZ1231" s="17">
        <v>0.26205244073390199</v>
      </c>
    </row>
    <row r="1232" spans="2:52">
      <c r="B1232" t="s">
        <v>336</v>
      </c>
      <c r="C1232" s="17">
        <v>0.25788647956439198</v>
      </c>
      <c r="D1232" s="17">
        <v>0.224336157379075</v>
      </c>
      <c r="E1232" s="17">
        <v>0.28734513970218301</v>
      </c>
      <c r="F1232" s="17"/>
      <c r="G1232" s="17">
        <v>0.33780679358758597</v>
      </c>
      <c r="H1232" s="17">
        <v>0.23589043748567401</v>
      </c>
      <c r="I1232" s="17">
        <v>0.173686636993128</v>
      </c>
      <c r="J1232" s="17">
        <v>0.22711487553301399</v>
      </c>
      <c r="K1232" s="17">
        <v>0.29435143095473998</v>
      </c>
      <c r="L1232" s="17">
        <v>0.29337665305339</v>
      </c>
      <c r="M1232" s="17"/>
      <c r="N1232" s="17">
        <v>0.25882099862647401</v>
      </c>
      <c r="O1232" s="17">
        <v>0.29437873280244697</v>
      </c>
      <c r="P1232" s="17">
        <v>0.26670368142506901</v>
      </c>
      <c r="Q1232" s="17">
        <v>0.21156827201300701</v>
      </c>
      <c r="R1232" s="17"/>
      <c r="S1232" s="17">
        <v>0.24641219738608799</v>
      </c>
      <c r="T1232" s="17">
        <v>0.30263926017765402</v>
      </c>
      <c r="U1232" s="17">
        <v>0.34868819441035498</v>
      </c>
      <c r="V1232" s="17">
        <v>0.310449416851803</v>
      </c>
      <c r="W1232" s="17">
        <v>0.23035312856590301</v>
      </c>
      <c r="X1232" s="17">
        <v>0.22178574248053301</v>
      </c>
      <c r="Y1232" s="17">
        <v>0.287232368005645</v>
      </c>
      <c r="Z1232" s="17">
        <v>0.22897223806411501</v>
      </c>
      <c r="AA1232" s="17">
        <v>0.24680941689365599</v>
      </c>
      <c r="AB1232" s="17">
        <v>0.211201539004788</v>
      </c>
      <c r="AC1232" s="17">
        <v>0.16568858322757099</v>
      </c>
      <c r="AD1232" s="17">
        <v>0.214740669254679</v>
      </c>
      <c r="AE1232" s="17"/>
      <c r="AF1232" s="17">
        <v>0.247319546338928</v>
      </c>
      <c r="AG1232" s="17">
        <v>0.258143708582114</v>
      </c>
      <c r="AH1232" s="17">
        <v>0.220664388416353</v>
      </c>
      <c r="AI1232" s="17"/>
      <c r="AJ1232" s="17">
        <v>0.265232534597236</v>
      </c>
      <c r="AK1232" s="17">
        <v>0.25066558472662698</v>
      </c>
      <c r="AL1232" s="17">
        <v>0.34850892194896799</v>
      </c>
      <c r="AM1232" s="17">
        <v>0.179267297488447</v>
      </c>
      <c r="AN1232" s="17">
        <v>0.21551809968605701</v>
      </c>
      <c r="AO1232" s="17"/>
      <c r="AP1232" s="17">
        <v>0.22976656352767999</v>
      </c>
      <c r="AQ1232" s="17">
        <v>0.25949312642857603</v>
      </c>
      <c r="AR1232" s="17">
        <v>0.29945074337422001</v>
      </c>
      <c r="AS1232" s="17">
        <v>0.23815342522229799</v>
      </c>
      <c r="AT1232" s="17">
        <v>0.28007725023591901</v>
      </c>
      <c r="AU1232" s="17"/>
      <c r="AV1232" s="17">
        <v>0.249516221876487</v>
      </c>
      <c r="AW1232" s="17">
        <v>0.26032060096139098</v>
      </c>
      <c r="AX1232" s="17">
        <v>0.25958638913937998</v>
      </c>
      <c r="AY1232" s="17">
        <v>0.26367920057401301</v>
      </c>
      <c r="AZ1232" s="17">
        <v>0.30473047825198302</v>
      </c>
    </row>
    <row r="1233" spans="2:52">
      <c r="B1233" t="s">
        <v>337</v>
      </c>
      <c r="C1233" s="17">
        <v>0.14649622299419299</v>
      </c>
      <c r="D1233" s="17">
        <v>0.143833831927654</v>
      </c>
      <c r="E1233" s="17">
        <v>0.14715444916991599</v>
      </c>
      <c r="F1233" s="17"/>
      <c r="G1233" s="17">
        <v>0.110480776398154</v>
      </c>
      <c r="H1233" s="17">
        <v>8.4594698632672494E-2</v>
      </c>
      <c r="I1233" s="17">
        <v>0.13709125389677701</v>
      </c>
      <c r="J1233" s="17">
        <v>0.18138225909664801</v>
      </c>
      <c r="K1233" s="17">
        <v>0.16645681413348401</v>
      </c>
      <c r="L1233" s="17">
        <v>0.190788219049773</v>
      </c>
      <c r="M1233" s="17"/>
      <c r="N1233" s="17">
        <v>0.16066360743621599</v>
      </c>
      <c r="O1233" s="17">
        <v>0.152505495092463</v>
      </c>
      <c r="P1233" s="17">
        <v>0.12388292940164</v>
      </c>
      <c r="Q1233" s="17">
        <v>0.146178589356595</v>
      </c>
      <c r="R1233" s="17"/>
      <c r="S1233" s="17">
        <v>9.0063399941495398E-2</v>
      </c>
      <c r="T1233" s="17">
        <v>0.13854536567032699</v>
      </c>
      <c r="U1233" s="17">
        <v>0.20119409107892</v>
      </c>
      <c r="V1233" s="17">
        <v>0.16274611466901001</v>
      </c>
      <c r="W1233" s="17">
        <v>0.155832793659261</v>
      </c>
      <c r="X1233" s="17">
        <v>9.6256808972275607E-2</v>
      </c>
      <c r="Y1233" s="17">
        <v>0.13910923775002501</v>
      </c>
      <c r="Z1233" s="17">
        <v>0.13790936587184799</v>
      </c>
      <c r="AA1233" s="17">
        <v>0.23077563451031699</v>
      </c>
      <c r="AB1233" s="17">
        <v>0.158281822484509</v>
      </c>
      <c r="AC1233" s="17">
        <v>0.130501621463748</v>
      </c>
      <c r="AD1233" s="17">
        <v>0.127972591103373</v>
      </c>
      <c r="AE1233" s="17"/>
      <c r="AF1233" s="17">
        <v>0.16928384710328501</v>
      </c>
      <c r="AG1233" s="17">
        <v>0.149741042955057</v>
      </c>
      <c r="AH1233" s="17">
        <v>0.13372161272340799</v>
      </c>
      <c r="AI1233" s="17"/>
      <c r="AJ1233" s="17">
        <v>0.15865324866108799</v>
      </c>
      <c r="AK1233" s="17">
        <v>0.119981219582589</v>
      </c>
      <c r="AL1233" s="17">
        <v>0.16963151479379501</v>
      </c>
      <c r="AM1233" s="17">
        <v>0.15981893244647299</v>
      </c>
      <c r="AN1233" s="17">
        <v>0.15179348705156501</v>
      </c>
      <c r="AO1233" s="17"/>
      <c r="AP1233" s="17">
        <v>0.158848034444349</v>
      </c>
      <c r="AQ1233" s="17">
        <v>0.150216612160954</v>
      </c>
      <c r="AR1233" s="17">
        <v>0.114023115647069</v>
      </c>
      <c r="AS1233" s="17">
        <v>0.13876443966334401</v>
      </c>
      <c r="AT1233" s="17">
        <v>0.150742825544876</v>
      </c>
      <c r="AU1233" s="17"/>
      <c r="AV1233" s="17">
        <v>0.16394164139488401</v>
      </c>
      <c r="AW1233" s="17">
        <v>0.133622978805683</v>
      </c>
      <c r="AX1233" s="17">
        <v>0.14858521256277099</v>
      </c>
      <c r="AY1233" s="17">
        <v>8.8080557273434307E-2</v>
      </c>
      <c r="AZ1233" s="17">
        <v>0.206460181439824</v>
      </c>
    </row>
    <row r="1234" spans="2:52">
      <c r="B1234" t="s">
        <v>338</v>
      </c>
      <c r="C1234" s="17">
        <v>6.8084538558121202E-2</v>
      </c>
      <c r="D1234" s="17">
        <v>7.4941655063747101E-2</v>
      </c>
      <c r="E1234" s="17">
        <v>6.2283799579805003E-2</v>
      </c>
      <c r="F1234" s="17"/>
      <c r="G1234" s="17">
        <v>4.4282098511520901E-2</v>
      </c>
      <c r="H1234" s="17">
        <v>6.8580289047305995E-2</v>
      </c>
      <c r="I1234" s="17">
        <v>8.7360954577121397E-2</v>
      </c>
      <c r="J1234" s="17">
        <v>7.0941177617687506E-2</v>
      </c>
      <c r="K1234" s="17">
        <v>9.1921115491898506E-2</v>
      </c>
      <c r="L1234" s="17">
        <v>4.9273480900138202E-2</v>
      </c>
      <c r="M1234" s="17"/>
      <c r="N1234" s="17">
        <v>4.6338417444788602E-2</v>
      </c>
      <c r="O1234" s="17">
        <v>7.1894581413728495E-2</v>
      </c>
      <c r="P1234" s="17">
        <v>6.8996331218450405E-2</v>
      </c>
      <c r="Q1234" s="17">
        <v>8.8729370223170803E-2</v>
      </c>
      <c r="R1234" s="17"/>
      <c r="S1234" s="17">
        <v>3.7019452138131202E-2</v>
      </c>
      <c r="T1234" s="17">
        <v>4.7707836467216803E-2</v>
      </c>
      <c r="U1234" s="17">
        <v>2.0364518707717501E-2</v>
      </c>
      <c r="V1234" s="17">
        <v>6.2422152726627503E-2</v>
      </c>
      <c r="W1234" s="17">
        <v>0.13821728558173299</v>
      </c>
      <c r="X1234" s="17">
        <v>5.3999126608004197E-2</v>
      </c>
      <c r="Y1234" s="17">
        <v>0.109841278134078</v>
      </c>
      <c r="Z1234" s="17">
        <v>0.16286087155606899</v>
      </c>
      <c r="AA1234" s="17">
        <v>3.9813158034597299E-2</v>
      </c>
      <c r="AB1234" s="17">
        <v>5.6767942842670102E-2</v>
      </c>
      <c r="AC1234" s="17">
        <v>9.3369560448844105E-2</v>
      </c>
      <c r="AD1234" s="17">
        <v>0.156250662083004</v>
      </c>
      <c r="AE1234" s="17"/>
      <c r="AF1234" s="17">
        <v>5.86390888178768E-2</v>
      </c>
      <c r="AG1234" s="17">
        <v>7.7684932972054893E-2</v>
      </c>
      <c r="AH1234" s="17">
        <v>5.0378450373871703E-2</v>
      </c>
      <c r="AI1234" s="17"/>
      <c r="AJ1234" s="17">
        <v>6.4180855563103698E-2</v>
      </c>
      <c r="AK1234" s="17">
        <v>5.9120958147456701E-2</v>
      </c>
      <c r="AL1234" s="17">
        <v>9.0004585684427804E-2</v>
      </c>
      <c r="AM1234" s="17">
        <v>6.41965076810148E-2</v>
      </c>
      <c r="AN1234" s="17">
        <v>8.7738807358948095E-2</v>
      </c>
      <c r="AO1234" s="17"/>
      <c r="AP1234" s="17">
        <v>5.6780731604196798E-2</v>
      </c>
      <c r="AQ1234" s="17">
        <v>5.9050154403451599E-2</v>
      </c>
      <c r="AR1234" s="17">
        <v>8.4805330228218095E-2</v>
      </c>
      <c r="AS1234" s="17">
        <v>7.7696723665757098E-2</v>
      </c>
      <c r="AT1234" s="17">
        <v>4.83971766582557E-2</v>
      </c>
      <c r="AU1234" s="17"/>
      <c r="AV1234" s="17">
        <v>6.9278231382414401E-2</v>
      </c>
      <c r="AW1234" s="17">
        <v>0.10641429820857801</v>
      </c>
      <c r="AX1234" s="17">
        <v>6.1992909987218903E-2</v>
      </c>
      <c r="AY1234" s="17">
        <v>2.2714433746820299E-2</v>
      </c>
      <c r="AZ1234" s="17">
        <v>3.5605161988026698E-2</v>
      </c>
    </row>
    <row r="1235" spans="2:52">
      <c r="B1235" t="s">
        <v>339</v>
      </c>
      <c r="C1235" s="17">
        <v>5.82043138722129E-2</v>
      </c>
      <c r="D1235" s="17">
        <v>6.8671553996885001E-2</v>
      </c>
      <c r="E1235" s="17">
        <v>4.8939901104299702E-2</v>
      </c>
      <c r="F1235" s="17"/>
      <c r="G1235" s="17">
        <v>9.1467562959280605E-3</v>
      </c>
      <c r="H1235" s="17">
        <v>3.7291739095435698E-2</v>
      </c>
      <c r="I1235" s="17">
        <v>1.79543077940904E-2</v>
      </c>
      <c r="J1235" s="17">
        <v>8.9423057274127998E-2</v>
      </c>
      <c r="K1235" s="17">
        <v>6.9436057183487901E-2</v>
      </c>
      <c r="L1235" s="17">
        <v>0.109576849559374</v>
      </c>
      <c r="M1235" s="17"/>
      <c r="N1235" s="17">
        <v>5.3782293978801202E-2</v>
      </c>
      <c r="O1235" s="17">
        <v>6.9878850601085798E-2</v>
      </c>
      <c r="P1235" s="17">
        <v>5.8895747948702198E-2</v>
      </c>
      <c r="Q1235" s="17">
        <v>5.0804922870179098E-2</v>
      </c>
      <c r="R1235" s="17"/>
      <c r="S1235" s="17">
        <v>3.5160809953535002E-2</v>
      </c>
      <c r="T1235" s="17">
        <v>7.8929188149290896E-2</v>
      </c>
      <c r="U1235" s="17">
        <v>4.7900753000909797E-2</v>
      </c>
      <c r="V1235" s="17">
        <v>6.2532138461356995E-2</v>
      </c>
      <c r="W1235" s="17">
        <v>1.11172137951966E-2</v>
      </c>
      <c r="X1235" s="17">
        <v>8.8760693897364795E-2</v>
      </c>
      <c r="Y1235" s="17">
        <v>6.7082075372154701E-2</v>
      </c>
      <c r="Z1235" s="17">
        <v>8.8006241587299999E-2</v>
      </c>
      <c r="AA1235" s="17">
        <v>4.8800361672504899E-2</v>
      </c>
      <c r="AB1235" s="17">
        <v>5.4542739053274399E-2</v>
      </c>
      <c r="AC1235" s="17">
        <v>8.5743114591930902E-2</v>
      </c>
      <c r="AD1235" s="17">
        <v>2.9800259898599701E-2</v>
      </c>
      <c r="AE1235" s="17"/>
      <c r="AF1235" s="17">
        <v>8.7848794115547094E-2</v>
      </c>
      <c r="AG1235" s="17">
        <v>3.7344343569860501E-2</v>
      </c>
      <c r="AH1235" s="17">
        <v>6.9039585577734999E-2</v>
      </c>
      <c r="AI1235" s="17"/>
      <c r="AJ1235" s="17">
        <v>6.7234645986512701E-2</v>
      </c>
      <c r="AK1235" s="17">
        <v>3.4824326399607697E-2</v>
      </c>
      <c r="AL1235" s="17">
        <v>2.34183755947227E-2</v>
      </c>
      <c r="AM1235" s="17">
        <v>0.180560442356312</v>
      </c>
      <c r="AN1235" s="17">
        <v>7.96934639079631E-2</v>
      </c>
      <c r="AO1235" s="17"/>
      <c r="AP1235" s="17">
        <v>5.2481952146658697E-2</v>
      </c>
      <c r="AQ1235" s="17">
        <v>3.1864461671923597E-2</v>
      </c>
      <c r="AR1235" s="17">
        <v>3.6604421965057601E-2</v>
      </c>
      <c r="AS1235" s="17">
        <v>0.12271067440830701</v>
      </c>
      <c r="AT1235" s="17">
        <v>6.4246695381717497E-2</v>
      </c>
      <c r="AU1235" s="17"/>
      <c r="AV1235" s="17">
        <v>6.5340905444276703E-2</v>
      </c>
      <c r="AW1235" s="17">
        <v>5.60760150523891E-2</v>
      </c>
      <c r="AX1235" s="17">
        <v>5.1158705413016897E-2</v>
      </c>
      <c r="AY1235" s="17">
        <v>5.2030455423150899E-2</v>
      </c>
      <c r="AZ1235" s="17">
        <v>3.1988560414166797E-2</v>
      </c>
    </row>
    <row r="1236" spans="2:52">
      <c r="B1236" t="s">
        <v>107</v>
      </c>
      <c r="C1236" s="17">
        <v>0.119808792896658</v>
      </c>
      <c r="D1236" s="17">
        <v>0.10675531516594999</v>
      </c>
      <c r="E1236" s="17">
        <v>0.133086150949877</v>
      </c>
      <c r="F1236" s="17"/>
      <c r="G1236" s="17">
        <v>5.87216136080871E-2</v>
      </c>
      <c r="H1236" s="17">
        <v>8.8785208997329695E-2</v>
      </c>
      <c r="I1236" s="17">
        <v>0.105479838751192</v>
      </c>
      <c r="J1236" s="17">
        <v>0.123216564738686</v>
      </c>
      <c r="K1236" s="17">
        <v>0.19342390113351399</v>
      </c>
      <c r="L1236" s="17">
        <v>0.14667478238751799</v>
      </c>
      <c r="M1236" s="17"/>
      <c r="N1236" s="17">
        <v>9.4845942983463202E-2</v>
      </c>
      <c r="O1236" s="17">
        <v>0.13543745584250799</v>
      </c>
      <c r="P1236" s="17">
        <v>5.1565210517054101E-2</v>
      </c>
      <c r="Q1236" s="17">
        <v>0.19861016610656201</v>
      </c>
      <c r="R1236" s="17"/>
      <c r="S1236" s="17">
        <v>9.6703970202733094E-2</v>
      </c>
      <c r="T1236" s="17">
        <v>0.11618964775238599</v>
      </c>
      <c r="U1236" s="17">
        <v>0.16302563070397899</v>
      </c>
      <c r="V1236" s="17">
        <v>8.2825450227530004E-2</v>
      </c>
      <c r="W1236" s="17">
        <v>0.116761092446738</v>
      </c>
      <c r="X1236" s="17">
        <v>0.169190151114337</v>
      </c>
      <c r="Y1236" s="17">
        <v>0.14238252229276899</v>
      </c>
      <c r="Z1236" s="17">
        <v>4.09161130214689E-2</v>
      </c>
      <c r="AA1236" s="17">
        <v>8.7493689576505204E-2</v>
      </c>
      <c r="AB1236" s="17">
        <v>0.15582829001725601</v>
      </c>
      <c r="AC1236" s="17">
        <v>0.156176246971338</v>
      </c>
      <c r="AD1236" s="17">
        <v>6.2190111595180703E-2</v>
      </c>
      <c r="AE1236" s="17"/>
      <c r="AF1236" s="17">
        <v>0.11976864763178</v>
      </c>
      <c r="AG1236" s="17">
        <v>0.108316822644327</v>
      </c>
      <c r="AH1236" s="17">
        <v>0.13057085955499401</v>
      </c>
      <c r="AI1236" s="17"/>
      <c r="AJ1236" s="17">
        <v>9.7054496786577293E-2</v>
      </c>
      <c r="AK1236" s="17">
        <v>0.107956011643512</v>
      </c>
      <c r="AL1236" s="17">
        <v>0.119448726261619</v>
      </c>
      <c r="AM1236" s="17">
        <v>0.119639883201571</v>
      </c>
      <c r="AN1236" s="17">
        <v>0.16440763849230899</v>
      </c>
      <c r="AO1236" s="17"/>
      <c r="AP1236" s="17">
        <v>9.9261230567157799E-2</v>
      </c>
      <c r="AQ1236" s="17">
        <v>8.9688820025934604E-2</v>
      </c>
      <c r="AR1236" s="17">
        <v>0.13887420224132199</v>
      </c>
      <c r="AS1236" s="17">
        <v>0.161790758244274</v>
      </c>
      <c r="AT1236" s="17">
        <v>0.180161561049309</v>
      </c>
      <c r="AU1236" s="17"/>
      <c r="AV1236" s="17">
        <v>0.16916302530091401</v>
      </c>
      <c r="AW1236" s="17">
        <v>9.0474910103059206E-2</v>
      </c>
      <c r="AX1236" s="17">
        <v>8.2483766217844701E-2</v>
      </c>
      <c r="AY1236" s="17">
        <v>7.6324479239736703E-2</v>
      </c>
      <c r="AZ1236" s="17">
        <v>6.6475663026606693E-2</v>
      </c>
    </row>
    <row r="1237" spans="2:52">
      <c r="C1237" s="17"/>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row>
    <row r="1238" spans="2:52">
      <c r="B1238" s="6" t="s">
        <v>344</v>
      </c>
      <c r="C1238" s="17"/>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row>
    <row r="1239" spans="2:52">
      <c r="B1239" s="24" t="s">
        <v>16</v>
      </c>
      <c r="C1239" s="17"/>
      <c r="D1239" s="17"/>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row>
    <row r="1240" spans="2:52">
      <c r="B1240" t="s">
        <v>334</v>
      </c>
      <c r="C1240" s="17">
        <v>9.60500308210777E-2</v>
      </c>
      <c r="D1240" s="17">
        <v>0.118302722581582</v>
      </c>
      <c r="E1240" s="17">
        <v>7.2954721048631793E-2</v>
      </c>
      <c r="F1240" s="17"/>
      <c r="G1240" s="17">
        <v>0.15832210704223601</v>
      </c>
      <c r="H1240" s="17">
        <v>0.13550998176620299</v>
      </c>
      <c r="I1240" s="17">
        <v>0.123857221020469</v>
      </c>
      <c r="J1240" s="17">
        <v>7.9399703744895106E-2</v>
      </c>
      <c r="K1240" s="17">
        <v>4.0455342076144901E-2</v>
      </c>
      <c r="L1240" s="17">
        <v>5.1264203402615498E-2</v>
      </c>
      <c r="M1240" s="17"/>
      <c r="N1240" s="17">
        <v>9.5720142616153095E-2</v>
      </c>
      <c r="O1240" s="17">
        <v>6.3967740236816797E-2</v>
      </c>
      <c r="P1240" s="17">
        <v>0.14110714836791299</v>
      </c>
      <c r="Q1240" s="17">
        <v>8.6707681821824603E-2</v>
      </c>
      <c r="R1240" s="17"/>
      <c r="S1240" s="17">
        <v>0.13858372631378699</v>
      </c>
      <c r="T1240" s="17">
        <v>5.4969899592520202E-2</v>
      </c>
      <c r="U1240" s="17">
        <v>5.4344797087972699E-2</v>
      </c>
      <c r="V1240" s="17">
        <v>6.3942241264223598E-2</v>
      </c>
      <c r="W1240" s="17">
        <v>8.6691863092196494E-2</v>
      </c>
      <c r="X1240" s="17">
        <v>0.106026134445436</v>
      </c>
      <c r="Y1240" s="17">
        <v>8.2340140196838399E-2</v>
      </c>
      <c r="Z1240" s="17">
        <v>7.9945215104774994E-2</v>
      </c>
      <c r="AA1240" s="17">
        <v>7.5966882547855996E-2</v>
      </c>
      <c r="AB1240" s="17">
        <v>0.18176216138040399</v>
      </c>
      <c r="AC1240" s="17">
        <v>0.137049809014198</v>
      </c>
      <c r="AD1240" s="17">
        <v>6.7612292575185196E-2</v>
      </c>
      <c r="AE1240" s="17"/>
      <c r="AF1240" s="17">
        <v>8.9805797650436905E-2</v>
      </c>
      <c r="AG1240" s="17">
        <v>8.5380285603780595E-2</v>
      </c>
      <c r="AH1240" s="17">
        <v>0.142322068967627</v>
      </c>
      <c r="AI1240" s="17"/>
      <c r="AJ1240" s="17">
        <v>9.5268120559459296E-2</v>
      </c>
      <c r="AK1240" s="17">
        <v>0.102072301665592</v>
      </c>
      <c r="AL1240" s="17">
        <v>3.7488576403858297E-2</v>
      </c>
      <c r="AM1240" s="17">
        <v>0.249017070427209</v>
      </c>
      <c r="AN1240" s="17">
        <v>8.4659420791714499E-2</v>
      </c>
      <c r="AO1240" s="17"/>
      <c r="AP1240" s="17">
        <v>0.106985653868322</v>
      </c>
      <c r="AQ1240" s="17">
        <v>0.12174210472019301</v>
      </c>
      <c r="AR1240" s="17">
        <v>6.0538190441482197E-2</v>
      </c>
      <c r="AS1240" s="17">
        <v>0.100621943652889</v>
      </c>
      <c r="AT1240" s="17">
        <v>4.8135915857852402E-2</v>
      </c>
      <c r="AU1240" s="17"/>
      <c r="AV1240" s="17">
        <v>9.6292325463874798E-2</v>
      </c>
      <c r="AW1240" s="17">
        <v>8.2084003665964703E-2</v>
      </c>
      <c r="AX1240" s="17">
        <v>8.8081797318323302E-2</v>
      </c>
      <c r="AY1240" s="17">
        <v>0.18283419994610001</v>
      </c>
      <c r="AZ1240" s="17">
        <v>0</v>
      </c>
    </row>
    <row r="1241" spans="2:52">
      <c r="B1241" t="s">
        <v>335</v>
      </c>
      <c r="C1241" s="17">
        <v>0.22603619978567699</v>
      </c>
      <c r="D1241" s="17">
        <v>0.210194100237379</v>
      </c>
      <c r="E1241" s="17">
        <v>0.243103114735612</v>
      </c>
      <c r="F1241" s="17"/>
      <c r="G1241" s="17">
        <v>0.26712905830032602</v>
      </c>
      <c r="H1241" s="17">
        <v>0.25664953934082801</v>
      </c>
      <c r="I1241" s="17">
        <v>0.282382698907304</v>
      </c>
      <c r="J1241" s="17">
        <v>0.198792822649312</v>
      </c>
      <c r="K1241" s="17">
        <v>0.171221055923895</v>
      </c>
      <c r="L1241" s="17">
        <v>0.19048521193202</v>
      </c>
      <c r="M1241" s="17"/>
      <c r="N1241" s="17">
        <v>0.26578704902611699</v>
      </c>
      <c r="O1241" s="17">
        <v>0.22457201487407599</v>
      </c>
      <c r="P1241" s="17">
        <v>0.225298072642343</v>
      </c>
      <c r="Q1241" s="17">
        <v>0.18872167853682401</v>
      </c>
      <c r="R1241" s="17"/>
      <c r="S1241" s="17">
        <v>0.25936684050501801</v>
      </c>
      <c r="T1241" s="17">
        <v>0.2244653457611</v>
      </c>
      <c r="U1241" s="17">
        <v>0.231945067391471</v>
      </c>
      <c r="V1241" s="17">
        <v>0.197216339246612</v>
      </c>
      <c r="W1241" s="17">
        <v>0.16827806715569199</v>
      </c>
      <c r="X1241" s="17">
        <v>0.25128072578979199</v>
      </c>
      <c r="Y1241" s="17">
        <v>0.19758366672206301</v>
      </c>
      <c r="Z1241" s="17">
        <v>0.16725679605656699</v>
      </c>
      <c r="AA1241" s="17">
        <v>0.25136836281026498</v>
      </c>
      <c r="AB1241" s="17">
        <v>0.191759880650128</v>
      </c>
      <c r="AC1241" s="17">
        <v>0.24969069350870499</v>
      </c>
      <c r="AD1241" s="17">
        <v>0.318238888613251</v>
      </c>
      <c r="AE1241" s="17"/>
      <c r="AF1241" s="17">
        <v>0.210246411834627</v>
      </c>
      <c r="AG1241" s="17">
        <v>0.243541756361427</v>
      </c>
      <c r="AH1241" s="17">
        <v>0.19600597553632301</v>
      </c>
      <c r="AI1241" s="17"/>
      <c r="AJ1241" s="17">
        <v>0.23266672107649999</v>
      </c>
      <c r="AK1241" s="17">
        <v>0.25885052123770802</v>
      </c>
      <c r="AL1241" s="17">
        <v>0.15488604689927099</v>
      </c>
      <c r="AM1241" s="17">
        <v>0.13625419257444699</v>
      </c>
      <c r="AN1241" s="17">
        <v>0.202227996095212</v>
      </c>
      <c r="AO1241" s="17"/>
      <c r="AP1241" s="17">
        <v>0.220936209711072</v>
      </c>
      <c r="AQ1241" s="17">
        <v>0.24097811437422301</v>
      </c>
      <c r="AR1241" s="17">
        <v>0.24499875532298401</v>
      </c>
      <c r="AS1241" s="17">
        <v>0.19590924172350099</v>
      </c>
      <c r="AT1241" s="17">
        <v>0.22565607513049901</v>
      </c>
      <c r="AU1241" s="17"/>
      <c r="AV1241" s="17">
        <v>0.19342278242970101</v>
      </c>
      <c r="AW1241" s="17">
        <v>0.19022790403491999</v>
      </c>
      <c r="AX1241" s="17">
        <v>0.2573123107909</v>
      </c>
      <c r="AY1241" s="17">
        <v>0.283991168701134</v>
      </c>
      <c r="AZ1241" s="17">
        <v>0.41884528310618802</v>
      </c>
    </row>
    <row r="1242" spans="2:52">
      <c r="B1242" t="s">
        <v>336</v>
      </c>
      <c r="C1242" s="17">
        <v>0.264300349485593</v>
      </c>
      <c r="D1242" s="17">
        <v>0.27552994188329</v>
      </c>
      <c r="E1242" s="17">
        <v>0.25310366805502998</v>
      </c>
      <c r="F1242" s="17"/>
      <c r="G1242" s="17">
        <v>0.252379208518686</v>
      </c>
      <c r="H1242" s="17">
        <v>0.30579743849108398</v>
      </c>
      <c r="I1242" s="17">
        <v>0.20825446818978599</v>
      </c>
      <c r="J1242" s="17">
        <v>0.25303685129110598</v>
      </c>
      <c r="K1242" s="17">
        <v>0.247099590522841</v>
      </c>
      <c r="L1242" s="17">
        <v>0.30027399637347202</v>
      </c>
      <c r="M1242" s="17"/>
      <c r="N1242" s="17">
        <v>0.261138352455001</v>
      </c>
      <c r="O1242" s="17">
        <v>0.26003812127511</v>
      </c>
      <c r="P1242" s="17">
        <v>0.30034702004888097</v>
      </c>
      <c r="Q1242" s="17">
        <v>0.23907424352338699</v>
      </c>
      <c r="R1242" s="17"/>
      <c r="S1242" s="17">
        <v>0.23552159911638901</v>
      </c>
      <c r="T1242" s="17">
        <v>0.30814501794284899</v>
      </c>
      <c r="U1242" s="17">
        <v>0.33395763845461501</v>
      </c>
      <c r="V1242" s="17">
        <v>0.29931089325723997</v>
      </c>
      <c r="W1242" s="17">
        <v>0.26210918120681898</v>
      </c>
      <c r="X1242" s="17">
        <v>0.17573805907420501</v>
      </c>
      <c r="Y1242" s="17">
        <v>0.23562938964086</v>
      </c>
      <c r="Z1242" s="17">
        <v>0.31643707857460102</v>
      </c>
      <c r="AA1242" s="17">
        <v>0.279006774557857</v>
      </c>
      <c r="AB1242" s="17">
        <v>0.230154138808387</v>
      </c>
      <c r="AC1242" s="17">
        <v>0.23078268435781901</v>
      </c>
      <c r="AD1242" s="17">
        <v>0.26819968586031401</v>
      </c>
      <c r="AE1242" s="17"/>
      <c r="AF1242" s="17">
        <v>0.25063049884163102</v>
      </c>
      <c r="AG1242" s="17">
        <v>0.26625834689953098</v>
      </c>
      <c r="AH1242" s="17">
        <v>0.28400086401708502</v>
      </c>
      <c r="AI1242" s="17"/>
      <c r="AJ1242" s="17">
        <v>0.25298021914806501</v>
      </c>
      <c r="AK1242" s="17">
        <v>0.271802667329958</v>
      </c>
      <c r="AL1242" s="17">
        <v>0.33995770640017098</v>
      </c>
      <c r="AM1242" s="17">
        <v>0.159341119998262</v>
      </c>
      <c r="AN1242" s="17">
        <v>0.26375529925984398</v>
      </c>
      <c r="AO1242" s="17"/>
      <c r="AP1242" s="17">
        <v>0.28050958891926697</v>
      </c>
      <c r="AQ1242" s="17">
        <v>0.29037597166179901</v>
      </c>
      <c r="AR1242" s="17">
        <v>0.30493935997903199</v>
      </c>
      <c r="AS1242" s="17">
        <v>0.18006566575751601</v>
      </c>
      <c r="AT1242" s="17">
        <v>0.24627046061900601</v>
      </c>
      <c r="AU1242" s="17"/>
      <c r="AV1242" s="17">
        <v>0.26343912043637402</v>
      </c>
      <c r="AW1242" s="17">
        <v>0.29178958046387299</v>
      </c>
      <c r="AX1242" s="17">
        <v>0.26249088846399199</v>
      </c>
      <c r="AY1242" s="17">
        <v>0.217051062409443</v>
      </c>
      <c r="AZ1242" s="17">
        <v>0.230957413262766</v>
      </c>
    </row>
    <row r="1243" spans="2:52">
      <c r="B1243" t="s">
        <v>337</v>
      </c>
      <c r="C1243" s="17">
        <v>0.15438985637693201</v>
      </c>
      <c r="D1243" s="17">
        <v>0.16185698322413999</v>
      </c>
      <c r="E1243" s="17">
        <v>0.14689928065733701</v>
      </c>
      <c r="F1243" s="17"/>
      <c r="G1243" s="17">
        <v>0.20467795679758599</v>
      </c>
      <c r="H1243" s="17">
        <v>0.12088911468180601</v>
      </c>
      <c r="I1243" s="17">
        <v>0.154192945734895</v>
      </c>
      <c r="J1243" s="17">
        <v>0.166861731993209</v>
      </c>
      <c r="K1243" s="17">
        <v>0.13581915405742701</v>
      </c>
      <c r="L1243" s="17">
        <v>0.15226869854876701</v>
      </c>
      <c r="M1243" s="17"/>
      <c r="N1243" s="17">
        <v>0.154128610991737</v>
      </c>
      <c r="O1243" s="17">
        <v>0.18630960393876</v>
      </c>
      <c r="P1243" s="17">
        <v>0.11600667230314</v>
      </c>
      <c r="Q1243" s="17">
        <v>0.15983077006883301</v>
      </c>
      <c r="R1243" s="17"/>
      <c r="S1243" s="17">
        <v>0.18533998548115599</v>
      </c>
      <c r="T1243" s="17">
        <v>0.131640072152928</v>
      </c>
      <c r="U1243" s="17">
        <v>0.12714462548603001</v>
      </c>
      <c r="V1243" s="17">
        <v>0.17747896488515799</v>
      </c>
      <c r="W1243" s="17">
        <v>0.162102979308196</v>
      </c>
      <c r="X1243" s="17">
        <v>0.15745819326871399</v>
      </c>
      <c r="Y1243" s="17">
        <v>0.19271193265724501</v>
      </c>
      <c r="Z1243" s="17">
        <v>0.120387669123141</v>
      </c>
      <c r="AA1243" s="17">
        <v>0.14674738112420699</v>
      </c>
      <c r="AB1243" s="17">
        <v>0.157085999832516</v>
      </c>
      <c r="AC1243" s="17">
        <v>0.100449366369398</v>
      </c>
      <c r="AD1243" s="17">
        <v>0.161374867051606</v>
      </c>
      <c r="AE1243" s="17"/>
      <c r="AF1243" s="17">
        <v>0.14054254006449099</v>
      </c>
      <c r="AG1243" s="17">
        <v>0.18323474988048799</v>
      </c>
      <c r="AH1243" s="17">
        <v>6.0192383867908698E-2</v>
      </c>
      <c r="AI1243" s="17"/>
      <c r="AJ1243" s="17">
        <v>0.16852148201421899</v>
      </c>
      <c r="AK1243" s="17">
        <v>0.15194379121246299</v>
      </c>
      <c r="AL1243" s="17">
        <v>0.16282174995922</v>
      </c>
      <c r="AM1243" s="17">
        <v>4.5655414085063198E-2</v>
      </c>
      <c r="AN1243" s="17">
        <v>9.8868122227764504E-2</v>
      </c>
      <c r="AO1243" s="17"/>
      <c r="AP1243" s="17">
        <v>0.18674663900451699</v>
      </c>
      <c r="AQ1243" s="17">
        <v>0.14047333500946199</v>
      </c>
      <c r="AR1243" s="17">
        <v>0.13704941932269901</v>
      </c>
      <c r="AS1243" s="17">
        <v>0.17805499787729701</v>
      </c>
      <c r="AT1243" s="17">
        <v>0.133411887446478</v>
      </c>
      <c r="AU1243" s="17"/>
      <c r="AV1243" s="17">
        <v>0.13062558539951299</v>
      </c>
      <c r="AW1243" s="17">
        <v>0.183488317641126</v>
      </c>
      <c r="AX1243" s="17">
        <v>0.13050962808942801</v>
      </c>
      <c r="AY1243" s="17">
        <v>0.17077546249008799</v>
      </c>
      <c r="AZ1243" s="17">
        <v>0.227065536755713</v>
      </c>
    </row>
    <row r="1244" spans="2:52">
      <c r="B1244" t="s">
        <v>338</v>
      </c>
      <c r="C1244" s="17">
        <v>8.2893558528309097E-2</v>
      </c>
      <c r="D1244" s="17">
        <v>7.6534811631465804E-2</v>
      </c>
      <c r="E1244" s="17">
        <v>8.9727297595005806E-2</v>
      </c>
      <c r="F1244" s="17"/>
      <c r="G1244" s="17">
        <v>7.0094755163160202E-2</v>
      </c>
      <c r="H1244" s="17">
        <v>4.8840812707864702E-2</v>
      </c>
      <c r="I1244" s="17">
        <v>6.7350179890121598E-2</v>
      </c>
      <c r="J1244" s="17">
        <v>9.2762315095820905E-2</v>
      </c>
      <c r="K1244" s="17">
        <v>0.13088106013839099</v>
      </c>
      <c r="L1244" s="17">
        <v>9.1685877947851893E-2</v>
      </c>
      <c r="M1244" s="17"/>
      <c r="N1244" s="17">
        <v>7.3296542753521599E-2</v>
      </c>
      <c r="O1244" s="17">
        <v>9.0761975452466295E-2</v>
      </c>
      <c r="P1244" s="17">
        <v>7.90125132554792E-2</v>
      </c>
      <c r="Q1244" s="17">
        <v>8.9030160716093598E-2</v>
      </c>
      <c r="R1244" s="17"/>
      <c r="S1244" s="17">
        <v>3.9598235006013803E-2</v>
      </c>
      <c r="T1244" s="17">
        <v>9.2722763134869601E-2</v>
      </c>
      <c r="U1244" s="17">
        <v>0.11436154831284701</v>
      </c>
      <c r="V1244" s="17">
        <v>7.4213344167920303E-2</v>
      </c>
      <c r="W1244" s="17">
        <v>8.3279432032179093E-2</v>
      </c>
      <c r="X1244" s="17">
        <v>9.4560437976973902E-2</v>
      </c>
      <c r="Y1244" s="17">
        <v>6.3945108720012994E-2</v>
      </c>
      <c r="Z1244" s="17">
        <v>0.15717822758741501</v>
      </c>
      <c r="AA1244" s="17">
        <v>0.10425058067288299</v>
      </c>
      <c r="AB1244" s="17">
        <v>8.8086737584015307E-2</v>
      </c>
      <c r="AC1244" s="17">
        <v>5.2247656455899599E-2</v>
      </c>
      <c r="AD1244" s="17">
        <v>5.5187682045356699E-2</v>
      </c>
      <c r="AE1244" s="17"/>
      <c r="AF1244" s="17">
        <v>0.112320130253933</v>
      </c>
      <c r="AG1244" s="17">
        <v>6.4752386053851904E-2</v>
      </c>
      <c r="AH1244" s="17">
        <v>6.9560306352362197E-2</v>
      </c>
      <c r="AI1244" s="17"/>
      <c r="AJ1244" s="17">
        <v>9.3519110470937999E-2</v>
      </c>
      <c r="AK1244" s="17">
        <v>4.6938762408471897E-2</v>
      </c>
      <c r="AL1244" s="17">
        <v>0.13564234616583301</v>
      </c>
      <c r="AM1244" s="17">
        <v>0.22072997540788</v>
      </c>
      <c r="AN1244" s="17">
        <v>7.0930357271118794E-2</v>
      </c>
      <c r="AO1244" s="17"/>
      <c r="AP1244" s="17">
        <v>6.7355735858202301E-2</v>
      </c>
      <c r="AQ1244" s="17">
        <v>6.4028670590966896E-2</v>
      </c>
      <c r="AR1244" s="17">
        <v>9.8063503812681904E-2</v>
      </c>
      <c r="AS1244" s="17">
        <v>0.121253324038122</v>
      </c>
      <c r="AT1244" s="17">
        <v>9.5514469919267195E-2</v>
      </c>
      <c r="AU1244" s="17"/>
      <c r="AV1244" s="17">
        <v>9.1342673970126007E-2</v>
      </c>
      <c r="AW1244" s="17">
        <v>9.2262691616150097E-2</v>
      </c>
      <c r="AX1244" s="17">
        <v>9.7419269731985197E-2</v>
      </c>
      <c r="AY1244" s="17">
        <v>4.2803991303180501E-2</v>
      </c>
      <c r="AZ1244" s="17">
        <v>6.0166667558537001E-2</v>
      </c>
    </row>
    <row r="1245" spans="2:52">
      <c r="B1245" t="s">
        <v>339</v>
      </c>
      <c r="C1245" s="17">
        <v>6.5922311658623306E-2</v>
      </c>
      <c r="D1245" s="17">
        <v>7.5131341245237196E-2</v>
      </c>
      <c r="E1245" s="17">
        <v>5.6420130059475597E-2</v>
      </c>
      <c r="F1245" s="17"/>
      <c r="G1245" s="17">
        <v>2.16717627406533E-2</v>
      </c>
      <c r="H1245" s="17">
        <v>4.94656189831056E-2</v>
      </c>
      <c r="I1245" s="17">
        <v>4.0520150921809397E-2</v>
      </c>
      <c r="J1245" s="17">
        <v>7.28365320302196E-2</v>
      </c>
      <c r="K1245" s="17">
        <v>0.124036556846618</v>
      </c>
      <c r="L1245" s="17">
        <v>8.3333746954015894E-2</v>
      </c>
      <c r="M1245" s="17"/>
      <c r="N1245" s="17">
        <v>5.9712711695869801E-2</v>
      </c>
      <c r="O1245" s="17">
        <v>5.7554430888185001E-2</v>
      </c>
      <c r="P1245" s="17">
        <v>6.9957853929465602E-2</v>
      </c>
      <c r="Q1245" s="17">
        <v>7.39263560447177E-2</v>
      </c>
      <c r="R1245" s="17"/>
      <c r="S1245" s="17">
        <v>7.8673551675769206E-3</v>
      </c>
      <c r="T1245" s="17">
        <v>8.2912617747353298E-2</v>
      </c>
      <c r="U1245" s="17">
        <v>6.7614499284243207E-2</v>
      </c>
      <c r="V1245" s="17">
        <v>4.8551664043589501E-2</v>
      </c>
      <c r="W1245" s="17">
        <v>8.9293112386237897E-2</v>
      </c>
      <c r="X1245" s="17">
        <v>6.8194403109222396E-2</v>
      </c>
      <c r="Y1245" s="17">
        <v>8.9203963295513097E-2</v>
      </c>
      <c r="Z1245" s="17">
        <v>3.7914906426670697E-2</v>
      </c>
      <c r="AA1245" s="17">
        <v>8.3579977986252996E-2</v>
      </c>
      <c r="AB1245" s="17">
        <v>8.3997763987062796E-2</v>
      </c>
      <c r="AC1245" s="17">
        <v>0.106796385877409</v>
      </c>
      <c r="AD1245" s="17">
        <v>3.6365139499270401E-2</v>
      </c>
      <c r="AE1245" s="17"/>
      <c r="AF1245" s="17">
        <v>8.6503864668411201E-2</v>
      </c>
      <c r="AG1245" s="17">
        <v>4.9515007280123903E-2</v>
      </c>
      <c r="AH1245" s="17">
        <v>9.0528028326874802E-2</v>
      </c>
      <c r="AI1245" s="17"/>
      <c r="AJ1245" s="17">
        <v>6.7468473879167101E-2</v>
      </c>
      <c r="AK1245" s="17">
        <v>3.3773213587642403E-2</v>
      </c>
      <c r="AL1245" s="17">
        <v>6.4147990858372403E-2</v>
      </c>
      <c r="AM1245" s="17">
        <v>0.18900222750713899</v>
      </c>
      <c r="AN1245" s="17">
        <v>0.10257047829706301</v>
      </c>
      <c r="AO1245" s="17"/>
      <c r="AP1245" s="17">
        <v>6.2714945601287805E-2</v>
      </c>
      <c r="AQ1245" s="17">
        <v>4.8177950774840599E-2</v>
      </c>
      <c r="AR1245" s="17">
        <v>3.67347296876228E-2</v>
      </c>
      <c r="AS1245" s="17">
        <v>0.107051170174484</v>
      </c>
      <c r="AT1245" s="17">
        <v>3.8241102495459499E-2</v>
      </c>
      <c r="AU1245" s="17"/>
      <c r="AV1245" s="17">
        <v>5.8210539786740997E-2</v>
      </c>
      <c r="AW1245" s="17">
        <v>9.6933537741287906E-2</v>
      </c>
      <c r="AX1245" s="17">
        <v>6.1532258989206598E-2</v>
      </c>
      <c r="AY1245" s="17">
        <v>3.2314004826808997E-2</v>
      </c>
      <c r="AZ1245" s="17">
        <v>0</v>
      </c>
    </row>
    <row r="1246" spans="2:52">
      <c r="B1246" t="s">
        <v>107</v>
      </c>
      <c r="C1246" s="17">
        <v>0.110407693343788</v>
      </c>
      <c r="D1246" s="17">
        <v>8.2450099196905699E-2</v>
      </c>
      <c r="E1246" s="17">
        <v>0.137791787848907</v>
      </c>
      <c r="F1246" s="17"/>
      <c r="G1246" s="17">
        <v>2.5725151437352399E-2</v>
      </c>
      <c r="H1246" s="17">
        <v>8.2847494029108903E-2</v>
      </c>
      <c r="I1246" s="17">
        <v>0.12344233533561599</v>
      </c>
      <c r="J1246" s="17">
        <v>0.13631004319543799</v>
      </c>
      <c r="K1246" s="17">
        <v>0.15048724043468201</v>
      </c>
      <c r="L1246" s="17">
        <v>0.13068826484125801</v>
      </c>
      <c r="M1246" s="17"/>
      <c r="N1246" s="17">
        <v>9.0216590461600896E-2</v>
      </c>
      <c r="O1246" s="17">
        <v>0.116796113334586</v>
      </c>
      <c r="P1246" s="17">
        <v>6.8270719452778503E-2</v>
      </c>
      <c r="Q1246" s="17">
        <v>0.16270910928832</v>
      </c>
      <c r="R1246" s="17"/>
      <c r="S1246" s="17">
        <v>0.133722258410059</v>
      </c>
      <c r="T1246" s="17">
        <v>0.10514428366838</v>
      </c>
      <c r="U1246" s="17">
        <v>7.0631823982820502E-2</v>
      </c>
      <c r="V1246" s="17">
        <v>0.13928655313525601</v>
      </c>
      <c r="W1246" s="17">
        <v>0.148245364818679</v>
      </c>
      <c r="X1246" s="17">
        <v>0.14674204633565699</v>
      </c>
      <c r="Y1246" s="17">
        <v>0.13858579876746699</v>
      </c>
      <c r="Z1246" s="17">
        <v>0.120880107126831</v>
      </c>
      <c r="AA1246" s="17">
        <v>5.9080040300679301E-2</v>
      </c>
      <c r="AB1246" s="17">
        <v>6.7153317757486994E-2</v>
      </c>
      <c r="AC1246" s="17">
        <v>0.12298340441657001</v>
      </c>
      <c r="AD1246" s="17">
        <v>9.3021444355017094E-2</v>
      </c>
      <c r="AE1246" s="17"/>
      <c r="AF1246" s="17">
        <v>0.10995075668647</v>
      </c>
      <c r="AG1246" s="17">
        <v>0.10731746792079799</v>
      </c>
      <c r="AH1246" s="17">
        <v>0.15739037293182001</v>
      </c>
      <c r="AI1246" s="17"/>
      <c r="AJ1246" s="17">
        <v>8.9575872851650806E-2</v>
      </c>
      <c r="AK1246" s="17">
        <v>0.134618742558164</v>
      </c>
      <c r="AL1246" s="17">
        <v>0.105055583313274</v>
      </c>
      <c r="AM1246" s="17">
        <v>0</v>
      </c>
      <c r="AN1246" s="17">
        <v>0.17698832605728201</v>
      </c>
      <c r="AO1246" s="17"/>
      <c r="AP1246" s="17">
        <v>7.47512270373311E-2</v>
      </c>
      <c r="AQ1246" s="17">
        <v>9.4223852868516894E-2</v>
      </c>
      <c r="AR1246" s="17">
        <v>0.117676041433499</v>
      </c>
      <c r="AS1246" s="17">
        <v>0.117043656776191</v>
      </c>
      <c r="AT1246" s="17">
        <v>0.212770088531437</v>
      </c>
      <c r="AU1246" s="17"/>
      <c r="AV1246" s="17">
        <v>0.16666697251366999</v>
      </c>
      <c r="AW1246" s="17">
        <v>6.3213964836678196E-2</v>
      </c>
      <c r="AX1246" s="17">
        <v>0.102653846616165</v>
      </c>
      <c r="AY1246" s="17">
        <v>7.0230110323245595E-2</v>
      </c>
      <c r="AZ1246" s="17">
        <v>6.29650993167956E-2</v>
      </c>
    </row>
    <row r="1247" spans="2:52">
      <c r="C1247" s="17"/>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row>
    <row r="1248" spans="2:52">
      <c r="B1248" s="6" t="s">
        <v>345</v>
      </c>
      <c r="C1248" s="17"/>
      <c r="D1248" s="17"/>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17"/>
      <c r="AR1248" s="17"/>
      <c r="AS1248" s="17"/>
      <c r="AT1248" s="17"/>
      <c r="AU1248" s="17"/>
      <c r="AV1248" s="17"/>
      <c r="AW1248" s="17"/>
      <c r="AX1248" s="17"/>
      <c r="AY1248" s="17"/>
      <c r="AZ1248" s="17"/>
    </row>
    <row r="1249" spans="2:52">
      <c r="B1249" s="24" t="s">
        <v>16</v>
      </c>
      <c r="C1249" s="17"/>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row>
    <row r="1250" spans="2:52">
      <c r="B1250" t="s">
        <v>334</v>
      </c>
      <c r="C1250" s="17">
        <v>9.9292272862642805E-2</v>
      </c>
      <c r="D1250" s="17">
        <v>0.105794850383454</v>
      </c>
      <c r="E1250" s="17">
        <v>9.3398682420798296E-2</v>
      </c>
      <c r="F1250" s="17"/>
      <c r="G1250" s="17">
        <v>0.183635422581374</v>
      </c>
      <c r="H1250" s="17">
        <v>0.134279968349337</v>
      </c>
      <c r="I1250" s="17">
        <v>0.11350549632890899</v>
      </c>
      <c r="J1250" s="17">
        <v>7.7528499592178599E-2</v>
      </c>
      <c r="K1250" s="17">
        <v>3.4511304526491801E-2</v>
      </c>
      <c r="L1250" s="17">
        <v>4.91986253022208E-2</v>
      </c>
      <c r="M1250" s="17"/>
      <c r="N1250" s="17">
        <v>7.9733173480350597E-2</v>
      </c>
      <c r="O1250" s="17">
        <v>0.11171605819046899</v>
      </c>
      <c r="P1250" s="17">
        <v>0.122360636574516</v>
      </c>
      <c r="Q1250" s="17">
        <v>8.7372961545415004E-2</v>
      </c>
      <c r="R1250" s="17"/>
      <c r="S1250" s="17">
        <v>0.15123681391375701</v>
      </c>
      <c r="T1250" s="17">
        <v>9.8984228820516496E-2</v>
      </c>
      <c r="U1250" s="17">
        <v>6.2498994564398898E-2</v>
      </c>
      <c r="V1250" s="17">
        <v>4.8699507275444497E-2</v>
      </c>
      <c r="W1250" s="17">
        <v>5.5616264994914198E-2</v>
      </c>
      <c r="X1250" s="17">
        <v>0.13004411038521499</v>
      </c>
      <c r="Y1250" s="17">
        <v>3.5444902619004702E-2</v>
      </c>
      <c r="Z1250" s="17">
        <v>7.0765681030859701E-2</v>
      </c>
      <c r="AA1250" s="17">
        <v>7.9160384876473602E-2</v>
      </c>
      <c r="AB1250" s="17">
        <v>0.148292428302705</v>
      </c>
      <c r="AC1250" s="17">
        <v>0.15860599777385001</v>
      </c>
      <c r="AD1250" s="17">
        <v>0.11401114211103799</v>
      </c>
      <c r="AE1250" s="17"/>
      <c r="AF1250" s="17">
        <v>7.4824027766797002E-2</v>
      </c>
      <c r="AG1250" s="17">
        <v>0.106191435891967</v>
      </c>
      <c r="AH1250" s="17">
        <v>9.5520287766478904E-2</v>
      </c>
      <c r="AI1250" s="17"/>
      <c r="AJ1250" s="17">
        <v>9.3499142465531204E-2</v>
      </c>
      <c r="AK1250" s="17">
        <v>0.11563704719234801</v>
      </c>
      <c r="AL1250" s="17">
        <v>6.9238583241137602E-2</v>
      </c>
      <c r="AM1250" s="17">
        <v>0</v>
      </c>
      <c r="AN1250" s="17">
        <v>5.7203469939004298E-2</v>
      </c>
      <c r="AO1250" s="17"/>
      <c r="AP1250" s="17">
        <v>9.77160338839798E-2</v>
      </c>
      <c r="AQ1250" s="17">
        <v>0.10957556128805</v>
      </c>
      <c r="AR1250" s="17">
        <v>5.6121775821041303E-2</v>
      </c>
      <c r="AS1250" s="17">
        <v>4.2859815500151E-2</v>
      </c>
      <c r="AT1250" s="17">
        <v>6.44246432662023E-2</v>
      </c>
      <c r="AU1250" s="17"/>
      <c r="AV1250" s="17">
        <v>6.1151773352502901E-2</v>
      </c>
      <c r="AW1250" s="17">
        <v>0.102889285338949</v>
      </c>
      <c r="AX1250" s="17">
        <v>0.124264214002363</v>
      </c>
      <c r="AY1250" s="17">
        <v>0.14065331370159001</v>
      </c>
      <c r="AZ1250" s="17">
        <v>0.14960992412371499</v>
      </c>
    </row>
    <row r="1251" spans="2:52">
      <c r="B1251" t="s">
        <v>335</v>
      </c>
      <c r="C1251" s="17">
        <v>0.22350380039935999</v>
      </c>
      <c r="D1251" s="17">
        <v>0.239804329913681</v>
      </c>
      <c r="E1251" s="17">
        <v>0.208637007289388</v>
      </c>
      <c r="F1251" s="17"/>
      <c r="G1251" s="17">
        <v>0.242145794856682</v>
      </c>
      <c r="H1251" s="17">
        <v>0.29833975279393798</v>
      </c>
      <c r="I1251" s="17">
        <v>0.27924765349235198</v>
      </c>
      <c r="J1251" s="17">
        <v>0.23989242424806001</v>
      </c>
      <c r="K1251" s="17">
        <v>0.176962655613771</v>
      </c>
      <c r="L1251" s="17">
        <v>0.108283160338978</v>
      </c>
      <c r="M1251" s="17"/>
      <c r="N1251" s="17">
        <v>0.27851102283990697</v>
      </c>
      <c r="O1251" s="17">
        <v>0.21881164210021101</v>
      </c>
      <c r="P1251" s="17">
        <v>0.18461345751800001</v>
      </c>
      <c r="Q1251" s="17">
        <v>0.20664224869532299</v>
      </c>
      <c r="R1251" s="17"/>
      <c r="S1251" s="17">
        <v>0.19448334875975301</v>
      </c>
      <c r="T1251" s="17">
        <v>0.246837549683459</v>
      </c>
      <c r="U1251" s="17">
        <v>0.16785958292867301</v>
      </c>
      <c r="V1251" s="17">
        <v>0.27513537245476999</v>
      </c>
      <c r="W1251" s="17">
        <v>0.19079983328716699</v>
      </c>
      <c r="X1251" s="17">
        <v>0.16457410650215901</v>
      </c>
      <c r="Y1251" s="17">
        <v>0.18802457527945801</v>
      </c>
      <c r="Z1251" s="17">
        <v>0.22804190649771899</v>
      </c>
      <c r="AA1251" s="17">
        <v>0.30517358093778102</v>
      </c>
      <c r="AB1251" s="17">
        <v>0.28872702761748498</v>
      </c>
      <c r="AC1251" s="17">
        <v>0.148240465280434</v>
      </c>
      <c r="AD1251" s="17">
        <v>0.17140648661341501</v>
      </c>
      <c r="AE1251" s="17"/>
      <c r="AF1251" s="17">
        <v>0.19106787629397701</v>
      </c>
      <c r="AG1251" s="17">
        <v>0.24319428172899599</v>
      </c>
      <c r="AH1251" s="17">
        <v>0.25658996281192897</v>
      </c>
      <c r="AI1251" s="17"/>
      <c r="AJ1251" s="17">
        <v>0.207059632410558</v>
      </c>
      <c r="AK1251" s="17">
        <v>0.23695861432321999</v>
      </c>
      <c r="AL1251" s="17">
        <v>0.16379123629519099</v>
      </c>
      <c r="AM1251" s="17">
        <v>0.28364354178972301</v>
      </c>
      <c r="AN1251" s="17">
        <v>0.27783699839813603</v>
      </c>
      <c r="AO1251" s="17"/>
      <c r="AP1251" s="17">
        <v>0.23738894258922799</v>
      </c>
      <c r="AQ1251" s="17">
        <v>0.215496979564201</v>
      </c>
      <c r="AR1251" s="17">
        <v>0.26414062973566799</v>
      </c>
      <c r="AS1251" s="17">
        <v>0.27274923749608598</v>
      </c>
      <c r="AT1251" s="17">
        <v>0.112562530433593</v>
      </c>
      <c r="AU1251" s="17"/>
      <c r="AV1251" s="17">
        <v>0.21668877166863901</v>
      </c>
      <c r="AW1251" s="17">
        <v>0.16302401001133801</v>
      </c>
      <c r="AX1251" s="17">
        <v>0.240133548563296</v>
      </c>
      <c r="AY1251" s="17">
        <v>0.339148206501585</v>
      </c>
      <c r="AZ1251" s="17">
        <v>0.251628503580961</v>
      </c>
    </row>
    <row r="1252" spans="2:52">
      <c r="B1252" t="s">
        <v>336</v>
      </c>
      <c r="C1252" s="17">
        <v>0.24564494239890799</v>
      </c>
      <c r="D1252" s="17">
        <v>0.25710090798090202</v>
      </c>
      <c r="E1252" s="17">
        <v>0.231864495379765</v>
      </c>
      <c r="F1252" s="17"/>
      <c r="G1252" s="17">
        <v>0.25667912232538598</v>
      </c>
      <c r="H1252" s="17">
        <v>0.22757061295903599</v>
      </c>
      <c r="I1252" s="17">
        <v>0.26939957667318598</v>
      </c>
      <c r="J1252" s="17">
        <v>0.208238832388177</v>
      </c>
      <c r="K1252" s="17">
        <v>0.29374437316263902</v>
      </c>
      <c r="L1252" s="17">
        <v>0.226598620315071</v>
      </c>
      <c r="M1252" s="17"/>
      <c r="N1252" s="17">
        <v>0.26652270492159702</v>
      </c>
      <c r="O1252" s="17">
        <v>0.276073432781476</v>
      </c>
      <c r="P1252" s="17">
        <v>0.21151805384934899</v>
      </c>
      <c r="Q1252" s="17">
        <v>0.21683987643719799</v>
      </c>
      <c r="R1252" s="17"/>
      <c r="S1252" s="17">
        <v>0.321702081036361</v>
      </c>
      <c r="T1252" s="17">
        <v>0.15981485694485001</v>
      </c>
      <c r="U1252" s="17">
        <v>0.28916030443353902</v>
      </c>
      <c r="V1252" s="17">
        <v>0.21650726400054299</v>
      </c>
      <c r="W1252" s="17">
        <v>0.36477039981869402</v>
      </c>
      <c r="X1252" s="17">
        <v>0.29938187920787501</v>
      </c>
      <c r="Y1252" s="17">
        <v>0.238253253849704</v>
      </c>
      <c r="Z1252" s="17">
        <v>0.12183852428880999</v>
      </c>
      <c r="AA1252" s="17">
        <v>0.20648829300496799</v>
      </c>
      <c r="AB1252" s="17">
        <v>0.20072199654086001</v>
      </c>
      <c r="AC1252" s="17">
        <v>0.23530867838498901</v>
      </c>
      <c r="AD1252" s="17">
        <v>0.30561838200609798</v>
      </c>
      <c r="AE1252" s="17"/>
      <c r="AF1252" s="17">
        <v>0.236961564100197</v>
      </c>
      <c r="AG1252" s="17">
        <v>0.27085826454438999</v>
      </c>
      <c r="AH1252" s="17">
        <v>0.22510678407441201</v>
      </c>
      <c r="AI1252" s="17"/>
      <c r="AJ1252" s="17">
        <v>0.24828978254137399</v>
      </c>
      <c r="AK1252" s="17">
        <v>0.242902069137793</v>
      </c>
      <c r="AL1252" s="17">
        <v>0.26676691909190098</v>
      </c>
      <c r="AM1252" s="17">
        <v>0.26896677228425597</v>
      </c>
      <c r="AN1252" s="17">
        <v>0.19310707079943201</v>
      </c>
      <c r="AO1252" s="17"/>
      <c r="AP1252" s="17">
        <v>0.26148327626192103</v>
      </c>
      <c r="AQ1252" s="17">
        <v>0.26479562084740399</v>
      </c>
      <c r="AR1252" s="17">
        <v>0.20890393773124899</v>
      </c>
      <c r="AS1252" s="17">
        <v>0.25751557820898402</v>
      </c>
      <c r="AT1252" s="17">
        <v>0.21990967072970799</v>
      </c>
      <c r="AU1252" s="17"/>
      <c r="AV1252" s="17">
        <v>0.18275851575808599</v>
      </c>
      <c r="AW1252" s="17">
        <v>0.290035378172594</v>
      </c>
      <c r="AX1252" s="17">
        <v>0.25713708542796698</v>
      </c>
      <c r="AY1252" s="17">
        <v>0.23477123966681601</v>
      </c>
      <c r="AZ1252" s="17">
        <v>0.33836898766555701</v>
      </c>
    </row>
    <row r="1253" spans="2:52">
      <c r="B1253" t="s">
        <v>337</v>
      </c>
      <c r="C1253" s="17">
        <v>0.124583274984</v>
      </c>
      <c r="D1253" s="17">
        <v>0.138051049420612</v>
      </c>
      <c r="E1253" s="17">
        <v>0.11208043379791501</v>
      </c>
      <c r="F1253" s="17"/>
      <c r="G1253" s="17">
        <v>0.106686451556678</v>
      </c>
      <c r="H1253" s="17">
        <v>9.1370670257511402E-2</v>
      </c>
      <c r="I1253" s="17">
        <v>0.103748048852286</v>
      </c>
      <c r="J1253" s="17">
        <v>0.105045996238374</v>
      </c>
      <c r="K1253" s="17">
        <v>0.16063075482684999</v>
      </c>
      <c r="L1253" s="17">
        <v>0.17878053373199901</v>
      </c>
      <c r="M1253" s="17"/>
      <c r="N1253" s="17">
        <v>0.139530465589876</v>
      </c>
      <c r="O1253" s="17">
        <v>0.14810308575814601</v>
      </c>
      <c r="P1253" s="17">
        <v>0.137113481759845</v>
      </c>
      <c r="Q1253" s="17">
        <v>7.2866445051717799E-2</v>
      </c>
      <c r="R1253" s="17"/>
      <c r="S1253" s="17">
        <v>7.9271412692521498E-2</v>
      </c>
      <c r="T1253" s="17">
        <v>0.16195301107825</v>
      </c>
      <c r="U1253" s="17">
        <v>0.194716943732167</v>
      </c>
      <c r="V1253" s="17">
        <v>0.108132110248449</v>
      </c>
      <c r="W1253" s="17">
        <v>0.21938579761218199</v>
      </c>
      <c r="X1253" s="17">
        <v>0.10476776104035999</v>
      </c>
      <c r="Y1253" s="17">
        <v>0.172069778985357</v>
      </c>
      <c r="Z1253" s="17">
        <v>0.14066973369717201</v>
      </c>
      <c r="AA1253" s="17">
        <v>9.1316319256491696E-2</v>
      </c>
      <c r="AB1253" s="17">
        <v>6.1006911285831099E-2</v>
      </c>
      <c r="AC1253" s="17">
        <v>9.0484102677138994E-2</v>
      </c>
      <c r="AD1253" s="17">
        <v>0.16068272680918799</v>
      </c>
      <c r="AE1253" s="17"/>
      <c r="AF1253" s="17">
        <v>0.14164930077679599</v>
      </c>
      <c r="AG1253" s="17">
        <v>0.11267134927349599</v>
      </c>
      <c r="AH1253" s="17">
        <v>0.12869790191900801</v>
      </c>
      <c r="AI1253" s="17"/>
      <c r="AJ1253" s="17">
        <v>0.15000372995331701</v>
      </c>
      <c r="AK1253" s="17">
        <v>0.110236226076097</v>
      </c>
      <c r="AL1253" s="17">
        <v>0.202360204725756</v>
      </c>
      <c r="AM1253" s="17">
        <v>0</v>
      </c>
      <c r="AN1253" s="17">
        <v>0.139125266297975</v>
      </c>
      <c r="AO1253" s="17"/>
      <c r="AP1253" s="17">
        <v>0.132037876541586</v>
      </c>
      <c r="AQ1253" s="17">
        <v>0.106376692646941</v>
      </c>
      <c r="AR1253" s="17">
        <v>0.19445338978853299</v>
      </c>
      <c r="AS1253" s="17">
        <v>0.13229177415224599</v>
      </c>
      <c r="AT1253" s="17">
        <v>0.171105506205185</v>
      </c>
      <c r="AU1253" s="17"/>
      <c r="AV1253" s="17">
        <v>0.12203725863661199</v>
      </c>
      <c r="AW1253" s="17">
        <v>0.111305669779135</v>
      </c>
      <c r="AX1253" s="17">
        <v>0.14917540816810701</v>
      </c>
      <c r="AY1253" s="17">
        <v>9.7162160516825302E-2</v>
      </c>
      <c r="AZ1253" s="17">
        <v>0</v>
      </c>
    </row>
    <row r="1254" spans="2:52">
      <c r="B1254" t="s">
        <v>338</v>
      </c>
      <c r="C1254" s="17">
        <v>8.3256332589700693E-2</v>
      </c>
      <c r="D1254" s="17">
        <v>7.59289754538999E-2</v>
      </c>
      <c r="E1254" s="17">
        <v>9.0610881655025205E-2</v>
      </c>
      <c r="F1254" s="17"/>
      <c r="G1254" s="17">
        <v>8.7062133537732206E-2</v>
      </c>
      <c r="H1254" s="17">
        <v>8.6749199029795096E-2</v>
      </c>
      <c r="I1254" s="17">
        <v>4.96902712064188E-2</v>
      </c>
      <c r="J1254" s="17">
        <v>9.5337605790817501E-2</v>
      </c>
      <c r="K1254" s="17">
        <v>4.6163935158636302E-2</v>
      </c>
      <c r="L1254" s="17">
        <v>0.12507043528919001</v>
      </c>
      <c r="M1254" s="17"/>
      <c r="N1254" s="17">
        <v>7.6984084465844704E-2</v>
      </c>
      <c r="O1254" s="17">
        <v>4.9445840040174001E-2</v>
      </c>
      <c r="P1254" s="17">
        <v>0.11812870667879601</v>
      </c>
      <c r="Q1254" s="17">
        <v>9.5543656842188004E-2</v>
      </c>
      <c r="R1254" s="17"/>
      <c r="S1254" s="17">
        <v>7.6433470351446903E-2</v>
      </c>
      <c r="T1254" s="17">
        <v>0.103891199810848</v>
      </c>
      <c r="U1254" s="17">
        <v>0.117106792199412</v>
      </c>
      <c r="V1254" s="17">
        <v>3.6897486381247901E-2</v>
      </c>
      <c r="W1254" s="17">
        <v>8.0737969775545995E-2</v>
      </c>
      <c r="X1254" s="17">
        <v>7.9428146647129202E-2</v>
      </c>
      <c r="Y1254" s="17">
        <v>5.4114100514571599E-2</v>
      </c>
      <c r="Z1254" s="17">
        <v>0.17326766829620599</v>
      </c>
      <c r="AA1254" s="17">
        <v>8.8173222835134804E-2</v>
      </c>
      <c r="AB1254" s="17">
        <v>7.5997820150391804E-2</v>
      </c>
      <c r="AC1254" s="17">
        <v>9.3038359378568594E-2</v>
      </c>
      <c r="AD1254" s="17">
        <v>3.5974410709309998E-2</v>
      </c>
      <c r="AE1254" s="17"/>
      <c r="AF1254" s="17">
        <v>9.4170231763208601E-2</v>
      </c>
      <c r="AG1254" s="17">
        <v>7.2034125531170695E-2</v>
      </c>
      <c r="AH1254" s="17">
        <v>6.0003585689036402E-2</v>
      </c>
      <c r="AI1254" s="17"/>
      <c r="AJ1254" s="17">
        <v>7.6603308332338305E-2</v>
      </c>
      <c r="AK1254" s="17">
        <v>9.1885664361329999E-2</v>
      </c>
      <c r="AL1254" s="17">
        <v>0.11910268558293501</v>
      </c>
      <c r="AM1254" s="17">
        <v>0.16140063983531699</v>
      </c>
      <c r="AN1254" s="17">
        <v>7.64442218244792E-2</v>
      </c>
      <c r="AO1254" s="17"/>
      <c r="AP1254" s="17">
        <v>4.2926088906775503E-2</v>
      </c>
      <c r="AQ1254" s="17">
        <v>9.5131195066444296E-2</v>
      </c>
      <c r="AR1254" s="17">
        <v>0.161946744423029</v>
      </c>
      <c r="AS1254" s="17">
        <v>0.12668366049879601</v>
      </c>
      <c r="AT1254" s="17">
        <v>2.49565363279638E-2</v>
      </c>
      <c r="AU1254" s="17"/>
      <c r="AV1254" s="17">
        <v>8.9063869514993593E-2</v>
      </c>
      <c r="AW1254" s="17">
        <v>7.8932849332524396E-2</v>
      </c>
      <c r="AX1254" s="17">
        <v>7.3737925028378198E-2</v>
      </c>
      <c r="AY1254" s="17">
        <v>8.1726901611534897E-2</v>
      </c>
      <c r="AZ1254" s="17">
        <v>9.5262045879843299E-2</v>
      </c>
    </row>
    <row r="1255" spans="2:52">
      <c r="B1255" t="s">
        <v>339</v>
      </c>
      <c r="C1255" s="17">
        <v>6.6863226944212498E-2</v>
      </c>
      <c r="D1255" s="17">
        <v>7.4800282632362894E-2</v>
      </c>
      <c r="E1255" s="17">
        <v>5.9470865532387999E-2</v>
      </c>
      <c r="F1255" s="17"/>
      <c r="G1255" s="17">
        <v>3.4206854000388601E-2</v>
      </c>
      <c r="H1255" s="17">
        <v>4.7302337554212398E-2</v>
      </c>
      <c r="I1255" s="17">
        <v>3.1923457869485299E-2</v>
      </c>
      <c r="J1255" s="17">
        <v>8.5597846393744501E-2</v>
      </c>
      <c r="K1255" s="17">
        <v>7.0266850709742396E-2</v>
      </c>
      <c r="L1255" s="17">
        <v>0.12638493367001799</v>
      </c>
      <c r="M1255" s="17"/>
      <c r="N1255" s="17">
        <v>3.5501004451109298E-2</v>
      </c>
      <c r="O1255" s="17">
        <v>6.1927452830322E-2</v>
      </c>
      <c r="P1255" s="17">
        <v>9.0467214904148302E-2</v>
      </c>
      <c r="Q1255" s="17">
        <v>8.6351892674734004E-2</v>
      </c>
      <c r="R1255" s="17"/>
      <c r="S1255" s="17">
        <v>3.3091484850999102E-2</v>
      </c>
      <c r="T1255" s="17">
        <v>7.7876002757193002E-2</v>
      </c>
      <c r="U1255" s="17">
        <v>6.9727197594268903E-2</v>
      </c>
      <c r="V1255" s="17">
        <v>0.121368467013051</v>
      </c>
      <c r="W1255" s="17">
        <v>6.0247841518065497E-2</v>
      </c>
      <c r="X1255" s="17">
        <v>7.2892353007122102E-2</v>
      </c>
      <c r="Y1255" s="17">
        <v>7.5386246366508897E-2</v>
      </c>
      <c r="Z1255" s="17">
        <v>9.7779216280961298E-2</v>
      </c>
      <c r="AA1255" s="17">
        <v>7.2340797863187298E-2</v>
      </c>
      <c r="AB1255" s="17">
        <v>6.2168008860057501E-2</v>
      </c>
      <c r="AC1255" s="17">
        <v>0</v>
      </c>
      <c r="AD1255" s="17">
        <v>3.7690961488184099E-2</v>
      </c>
      <c r="AE1255" s="17"/>
      <c r="AF1255" s="17">
        <v>0.10531908499586599</v>
      </c>
      <c r="AG1255" s="17">
        <v>5.1592647907914201E-2</v>
      </c>
      <c r="AH1255" s="17">
        <v>5.70667994371927E-2</v>
      </c>
      <c r="AI1255" s="17"/>
      <c r="AJ1255" s="17">
        <v>8.3804004973848503E-2</v>
      </c>
      <c r="AK1255" s="17">
        <v>5.6573800504340799E-2</v>
      </c>
      <c r="AL1255" s="17">
        <v>4.7885639323351603E-2</v>
      </c>
      <c r="AM1255" s="17">
        <v>7.5849374491772203E-2</v>
      </c>
      <c r="AN1255" s="17">
        <v>7.4265060402253405E-2</v>
      </c>
      <c r="AO1255" s="17"/>
      <c r="AP1255" s="17">
        <v>8.2891018168715802E-2</v>
      </c>
      <c r="AQ1255" s="17">
        <v>5.0950198894593103E-2</v>
      </c>
      <c r="AR1255" s="17">
        <v>5.4297647373182198E-2</v>
      </c>
      <c r="AS1255" s="17">
        <v>6.3177264465142297E-2</v>
      </c>
      <c r="AT1255" s="17">
        <v>7.3819368038431504E-2</v>
      </c>
      <c r="AU1255" s="17"/>
      <c r="AV1255" s="17">
        <v>0.103346515713264</v>
      </c>
      <c r="AW1255" s="17">
        <v>8.5845566897107095E-2</v>
      </c>
      <c r="AX1255" s="17">
        <v>4.9067607562112897E-2</v>
      </c>
      <c r="AY1255" s="17">
        <v>1.07792993433067E-2</v>
      </c>
      <c r="AZ1255" s="17">
        <v>0</v>
      </c>
    </row>
    <row r="1256" spans="2:52">
      <c r="B1256" t="s">
        <v>107</v>
      </c>
      <c r="C1256" s="17">
        <v>0.15685614982117599</v>
      </c>
      <c r="D1256" s="17">
        <v>0.10851960421508799</v>
      </c>
      <c r="E1256" s="17">
        <v>0.20393763392472</v>
      </c>
      <c r="F1256" s="17"/>
      <c r="G1256" s="17">
        <v>8.9584221141759304E-2</v>
      </c>
      <c r="H1256" s="17">
        <v>0.114387459056171</v>
      </c>
      <c r="I1256" s="17">
        <v>0.15248549557736399</v>
      </c>
      <c r="J1256" s="17">
        <v>0.18835879534864899</v>
      </c>
      <c r="K1256" s="17">
        <v>0.21772012600186999</v>
      </c>
      <c r="L1256" s="17">
        <v>0.18568369135252399</v>
      </c>
      <c r="M1256" s="17"/>
      <c r="N1256" s="17">
        <v>0.12321754425131499</v>
      </c>
      <c r="O1256" s="17">
        <v>0.133922488299202</v>
      </c>
      <c r="P1256" s="17">
        <v>0.13579844871534699</v>
      </c>
      <c r="Q1256" s="17">
        <v>0.23438291875342401</v>
      </c>
      <c r="R1256" s="17"/>
      <c r="S1256" s="17">
        <v>0.143781388395161</v>
      </c>
      <c r="T1256" s="17">
        <v>0.150643150904884</v>
      </c>
      <c r="U1256" s="17">
        <v>9.8930184547541405E-2</v>
      </c>
      <c r="V1256" s="17">
        <v>0.19325979262649401</v>
      </c>
      <c r="W1256" s="17">
        <v>2.8441892993431198E-2</v>
      </c>
      <c r="X1256" s="17">
        <v>0.148911643210139</v>
      </c>
      <c r="Y1256" s="17">
        <v>0.236707142385396</v>
      </c>
      <c r="Z1256" s="17">
        <v>0.16763726990827199</v>
      </c>
      <c r="AA1256" s="17">
        <v>0.157347401225964</v>
      </c>
      <c r="AB1256" s="17">
        <v>0.16308580724266999</v>
      </c>
      <c r="AC1256" s="17">
        <v>0.27432239650501999</v>
      </c>
      <c r="AD1256" s="17">
        <v>0.174615890262766</v>
      </c>
      <c r="AE1256" s="17"/>
      <c r="AF1256" s="17">
        <v>0.156007914303158</v>
      </c>
      <c r="AG1256" s="17">
        <v>0.143457895122067</v>
      </c>
      <c r="AH1256" s="17">
        <v>0.17701467830194401</v>
      </c>
      <c r="AI1256" s="17"/>
      <c r="AJ1256" s="17">
        <v>0.140740399323034</v>
      </c>
      <c r="AK1256" s="17">
        <v>0.14580657840487099</v>
      </c>
      <c r="AL1256" s="17">
        <v>0.130854731739728</v>
      </c>
      <c r="AM1256" s="17">
        <v>0.21013967159893099</v>
      </c>
      <c r="AN1256" s="17">
        <v>0.18201791233872</v>
      </c>
      <c r="AO1256" s="17"/>
      <c r="AP1256" s="17">
        <v>0.14555676364779299</v>
      </c>
      <c r="AQ1256" s="17">
        <v>0.157673751692367</v>
      </c>
      <c r="AR1256" s="17">
        <v>6.0135875127297303E-2</v>
      </c>
      <c r="AS1256" s="17">
        <v>0.104722669678595</v>
      </c>
      <c r="AT1256" s="17">
        <v>0.33322174499891699</v>
      </c>
      <c r="AU1256" s="17"/>
      <c r="AV1256" s="17">
        <v>0.224953295355903</v>
      </c>
      <c r="AW1256" s="17">
        <v>0.16796724046835201</v>
      </c>
      <c r="AX1256" s="17">
        <v>0.106484211247776</v>
      </c>
      <c r="AY1256" s="17">
        <v>9.5758878658341706E-2</v>
      </c>
      <c r="AZ1256" s="17">
        <v>0.16513053874992301</v>
      </c>
    </row>
    <row r="1257" spans="2:52">
      <c r="C1257" s="17"/>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row>
    <row r="1258" spans="2:52">
      <c r="B1258" s="6" t="s">
        <v>346</v>
      </c>
      <c r="C1258" s="17"/>
      <c r="D1258" s="17"/>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row>
    <row r="1259" spans="2:52">
      <c r="B1259" s="24" t="s">
        <v>16</v>
      </c>
      <c r="C1259" s="17"/>
      <c r="D1259" s="17"/>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row>
    <row r="1260" spans="2:52">
      <c r="B1260" t="s">
        <v>334</v>
      </c>
      <c r="C1260" s="17">
        <v>8.9785307757609401E-2</v>
      </c>
      <c r="D1260" s="17">
        <v>0.105863390118975</v>
      </c>
      <c r="E1260" s="17">
        <v>7.4466975916782904E-2</v>
      </c>
      <c r="F1260" s="17"/>
      <c r="G1260" s="17">
        <v>0.12673866133748399</v>
      </c>
      <c r="H1260" s="17">
        <v>9.49621543715813E-2</v>
      </c>
      <c r="I1260" s="17">
        <v>0.12740927501202001</v>
      </c>
      <c r="J1260" s="17">
        <v>6.8345999198363899E-2</v>
      </c>
      <c r="K1260" s="17">
        <v>3.8572562740312698E-2</v>
      </c>
      <c r="L1260" s="17">
        <v>7.7407269883267404E-2</v>
      </c>
      <c r="M1260" s="17"/>
      <c r="N1260" s="17">
        <v>0.104534783332642</v>
      </c>
      <c r="O1260" s="17">
        <v>8.7201034455580195E-2</v>
      </c>
      <c r="P1260" s="17">
        <v>0.114812596695213</v>
      </c>
      <c r="Q1260" s="17">
        <v>5.4376790597453602E-2</v>
      </c>
      <c r="R1260" s="17"/>
      <c r="S1260" s="17">
        <v>0.1204219075833</v>
      </c>
      <c r="T1260" s="17">
        <v>6.0029756190523101E-2</v>
      </c>
      <c r="U1260" s="17">
        <v>4.8186929556997701E-2</v>
      </c>
      <c r="V1260" s="17">
        <v>6.0564172514093101E-2</v>
      </c>
      <c r="W1260" s="17">
        <v>0.111475845796459</v>
      </c>
      <c r="X1260" s="17">
        <v>8.3016240688083595E-2</v>
      </c>
      <c r="Y1260" s="17">
        <v>0.121579625119676</v>
      </c>
      <c r="Z1260" s="17">
        <v>8.2873915565616296E-2</v>
      </c>
      <c r="AA1260" s="17">
        <v>0.107872223622814</v>
      </c>
      <c r="AB1260" s="17">
        <v>0.116497644734344</v>
      </c>
      <c r="AC1260" s="17">
        <v>6.9681866793447303E-2</v>
      </c>
      <c r="AD1260" s="17">
        <v>4.1109836380424702E-2</v>
      </c>
      <c r="AE1260" s="17"/>
      <c r="AF1260" s="17">
        <v>0.117972594840051</v>
      </c>
      <c r="AG1260" s="17">
        <v>7.6498859694353605E-2</v>
      </c>
      <c r="AH1260" s="17">
        <v>6.3343162600889194E-2</v>
      </c>
      <c r="AI1260" s="17"/>
      <c r="AJ1260" s="17">
        <v>9.7052369014967804E-2</v>
      </c>
      <c r="AK1260" s="17">
        <v>9.7322585617321905E-2</v>
      </c>
      <c r="AL1260" s="17">
        <v>7.5592041888193198E-2</v>
      </c>
      <c r="AM1260" s="17">
        <v>5.8373988488729101E-2</v>
      </c>
      <c r="AN1260" s="17">
        <v>8.6252023806183201E-2</v>
      </c>
      <c r="AO1260" s="17"/>
      <c r="AP1260" s="17">
        <v>9.8838100677434898E-2</v>
      </c>
      <c r="AQ1260" s="17">
        <v>0.113918797584019</v>
      </c>
      <c r="AR1260" s="17">
        <v>7.7478105235441005E-2</v>
      </c>
      <c r="AS1260" s="17">
        <v>7.3716235427969304E-2</v>
      </c>
      <c r="AT1260" s="17">
        <v>5.0852077414175099E-2</v>
      </c>
      <c r="AU1260" s="17"/>
      <c r="AV1260" s="17">
        <v>5.0230667572550999E-2</v>
      </c>
      <c r="AW1260" s="17">
        <v>7.7545114497893794E-2</v>
      </c>
      <c r="AX1260" s="17">
        <v>9.8589855419470407E-2</v>
      </c>
      <c r="AY1260" s="17">
        <v>0.15682206783555999</v>
      </c>
      <c r="AZ1260" s="17">
        <v>0.192011284209511</v>
      </c>
    </row>
    <row r="1261" spans="2:52">
      <c r="B1261" t="s">
        <v>335</v>
      </c>
      <c r="C1261" s="17">
        <v>0.29603871316844899</v>
      </c>
      <c r="D1261" s="17">
        <v>0.303175042791544</v>
      </c>
      <c r="E1261" s="17">
        <v>0.28802255334531901</v>
      </c>
      <c r="F1261" s="17"/>
      <c r="G1261" s="17">
        <v>0.29851683374746502</v>
      </c>
      <c r="H1261" s="17">
        <v>0.365354407650751</v>
      </c>
      <c r="I1261" s="17">
        <v>0.25289720609845301</v>
      </c>
      <c r="J1261" s="17">
        <v>0.291230898154623</v>
      </c>
      <c r="K1261" s="17">
        <v>0.277305143857975</v>
      </c>
      <c r="L1261" s="17">
        <v>0.292769119086772</v>
      </c>
      <c r="M1261" s="17"/>
      <c r="N1261" s="17">
        <v>0.352422362254671</v>
      </c>
      <c r="O1261" s="17">
        <v>0.29609249357495998</v>
      </c>
      <c r="P1261" s="17">
        <v>0.30599624867887598</v>
      </c>
      <c r="Q1261" s="17">
        <v>0.22895335280769399</v>
      </c>
      <c r="R1261" s="17"/>
      <c r="S1261" s="17">
        <v>0.323276086468061</v>
      </c>
      <c r="T1261" s="17">
        <v>0.31512250022994298</v>
      </c>
      <c r="U1261" s="17">
        <v>0.31763014734925199</v>
      </c>
      <c r="V1261" s="17">
        <v>0.28123240029279301</v>
      </c>
      <c r="W1261" s="17">
        <v>0.324354241323288</v>
      </c>
      <c r="X1261" s="17">
        <v>0.27241506954189798</v>
      </c>
      <c r="Y1261" s="17">
        <v>0.15793105033942401</v>
      </c>
      <c r="Z1261" s="17">
        <v>0.286682960576225</v>
      </c>
      <c r="AA1261" s="17">
        <v>0.31251723513445101</v>
      </c>
      <c r="AB1261" s="17">
        <v>0.27526245520676801</v>
      </c>
      <c r="AC1261" s="17">
        <v>0.40560671375364299</v>
      </c>
      <c r="AD1261" s="17">
        <v>0.31395872051670098</v>
      </c>
      <c r="AE1261" s="17"/>
      <c r="AF1261" s="17">
        <v>0.28307636041530498</v>
      </c>
      <c r="AG1261" s="17">
        <v>0.30029018571615901</v>
      </c>
      <c r="AH1261" s="17">
        <v>0.31951341325622501</v>
      </c>
      <c r="AI1261" s="17"/>
      <c r="AJ1261" s="17">
        <v>0.336261270308714</v>
      </c>
      <c r="AK1261" s="17">
        <v>0.291369211226919</v>
      </c>
      <c r="AL1261" s="17">
        <v>0.28113352682613502</v>
      </c>
      <c r="AM1261" s="17">
        <v>7.9738768481630598E-2</v>
      </c>
      <c r="AN1261" s="17">
        <v>0.252231310320291</v>
      </c>
      <c r="AO1261" s="17"/>
      <c r="AP1261" s="17">
        <v>0.361196926231445</v>
      </c>
      <c r="AQ1261" s="17">
        <v>0.29648838044911302</v>
      </c>
      <c r="AR1261" s="17">
        <v>0.34568281629332898</v>
      </c>
      <c r="AS1261" s="17">
        <v>0.28288968737845099</v>
      </c>
      <c r="AT1261" s="17">
        <v>0.28773251924443499</v>
      </c>
      <c r="AU1261" s="17"/>
      <c r="AV1261" s="17">
        <v>0.29600498945974801</v>
      </c>
      <c r="AW1261" s="17">
        <v>0.26027634168444203</v>
      </c>
      <c r="AX1261" s="17">
        <v>0.319806727608617</v>
      </c>
      <c r="AY1261" s="17">
        <v>0.38872368541513502</v>
      </c>
      <c r="AZ1261" s="17">
        <v>0.30926204682403602</v>
      </c>
    </row>
    <row r="1262" spans="2:52">
      <c r="B1262" t="s">
        <v>336</v>
      </c>
      <c r="C1262" s="17">
        <v>0.26583529410291701</v>
      </c>
      <c r="D1262" s="17">
        <v>0.29987615427715603</v>
      </c>
      <c r="E1262" s="17">
        <v>0.232450525053288</v>
      </c>
      <c r="F1262" s="17"/>
      <c r="G1262" s="17">
        <v>0.32157029001097398</v>
      </c>
      <c r="H1262" s="17">
        <v>0.20129143011138201</v>
      </c>
      <c r="I1262" s="17">
        <v>0.25990023768160297</v>
      </c>
      <c r="J1262" s="17">
        <v>0.247423462392066</v>
      </c>
      <c r="K1262" s="17">
        <v>0.29232097902457199</v>
      </c>
      <c r="L1262" s="17">
        <v>0.28204747859949802</v>
      </c>
      <c r="M1262" s="17"/>
      <c r="N1262" s="17">
        <v>0.239432709170778</v>
      </c>
      <c r="O1262" s="17">
        <v>0.29827102037078901</v>
      </c>
      <c r="P1262" s="17">
        <v>0.246776140797246</v>
      </c>
      <c r="Q1262" s="17">
        <v>0.27718393533586</v>
      </c>
      <c r="R1262" s="17"/>
      <c r="S1262" s="17">
        <v>0.18954089800938101</v>
      </c>
      <c r="T1262" s="17">
        <v>0.26333786279059701</v>
      </c>
      <c r="U1262" s="17">
        <v>0.20218995525851799</v>
      </c>
      <c r="V1262" s="17">
        <v>0.359722644648727</v>
      </c>
      <c r="W1262" s="17">
        <v>0.33191601252436398</v>
      </c>
      <c r="X1262" s="17">
        <v>0.32265043466647803</v>
      </c>
      <c r="Y1262" s="17">
        <v>0.29338470605469502</v>
      </c>
      <c r="Z1262" s="17">
        <v>0.34481460749107401</v>
      </c>
      <c r="AA1262" s="17">
        <v>0.271672114404305</v>
      </c>
      <c r="AB1262" s="17">
        <v>0.20826277117493999</v>
      </c>
      <c r="AC1262" s="17">
        <v>0.18689345904955701</v>
      </c>
      <c r="AD1262" s="17">
        <v>0.28413902659637202</v>
      </c>
      <c r="AE1262" s="17"/>
      <c r="AF1262" s="17">
        <v>0.27894028950035199</v>
      </c>
      <c r="AG1262" s="17">
        <v>0.251172971863802</v>
      </c>
      <c r="AH1262" s="17">
        <v>0.24852535878585999</v>
      </c>
      <c r="AI1262" s="17"/>
      <c r="AJ1262" s="17">
        <v>0.27586874915447301</v>
      </c>
      <c r="AK1262" s="17">
        <v>0.244343137591926</v>
      </c>
      <c r="AL1262" s="17">
        <v>0.23466438301422601</v>
      </c>
      <c r="AM1262" s="17">
        <v>0.26014261126065402</v>
      </c>
      <c r="AN1262" s="17">
        <v>0.28345199429780599</v>
      </c>
      <c r="AO1262" s="17"/>
      <c r="AP1262" s="17">
        <v>0.24513068737753901</v>
      </c>
      <c r="AQ1262" s="17">
        <v>0.27727604825983099</v>
      </c>
      <c r="AR1262" s="17">
        <v>0.17868803956555299</v>
      </c>
      <c r="AS1262" s="17">
        <v>0.325700440716927</v>
      </c>
      <c r="AT1262" s="17">
        <v>0.29820865832365401</v>
      </c>
      <c r="AU1262" s="17"/>
      <c r="AV1262" s="17">
        <v>0.27298333072963499</v>
      </c>
      <c r="AW1262" s="17">
        <v>0.31340018848150902</v>
      </c>
      <c r="AX1262" s="17">
        <v>0.24698412169220699</v>
      </c>
      <c r="AY1262" s="17">
        <v>0.23009230327241301</v>
      </c>
      <c r="AZ1262" s="17">
        <v>0.135324703240014</v>
      </c>
    </row>
    <row r="1263" spans="2:52">
      <c r="B1263" t="s">
        <v>337</v>
      </c>
      <c r="C1263" s="17">
        <v>0.13819479340268101</v>
      </c>
      <c r="D1263" s="17">
        <v>0.123880945007702</v>
      </c>
      <c r="E1263" s="17">
        <v>0.15395229886616199</v>
      </c>
      <c r="F1263" s="17"/>
      <c r="G1263" s="17">
        <v>0.126890217281213</v>
      </c>
      <c r="H1263" s="17">
        <v>0.18364096355352799</v>
      </c>
      <c r="I1263" s="17">
        <v>0.14948064085930099</v>
      </c>
      <c r="J1263" s="17">
        <v>0.110873239928309</v>
      </c>
      <c r="K1263" s="17">
        <v>0.103383287028703</v>
      </c>
      <c r="L1263" s="17">
        <v>0.14675976327564</v>
      </c>
      <c r="M1263" s="17"/>
      <c r="N1263" s="17">
        <v>0.15982936234330999</v>
      </c>
      <c r="O1263" s="17">
        <v>0.119042331362534</v>
      </c>
      <c r="P1263" s="17">
        <v>0.146065579244227</v>
      </c>
      <c r="Q1263" s="17">
        <v>0.13030692413925399</v>
      </c>
      <c r="R1263" s="17"/>
      <c r="S1263" s="17">
        <v>0.110655743895111</v>
      </c>
      <c r="T1263" s="17">
        <v>0.161350753829619</v>
      </c>
      <c r="U1263" s="17">
        <v>0.25602656176504401</v>
      </c>
      <c r="V1263" s="17">
        <v>0.104555211791136</v>
      </c>
      <c r="W1263" s="17">
        <v>0.124316293309335</v>
      </c>
      <c r="X1263" s="17">
        <v>9.5766769966858997E-2</v>
      </c>
      <c r="Y1263" s="17">
        <v>0.151142761816182</v>
      </c>
      <c r="Z1263" s="17">
        <v>0.10761883790268</v>
      </c>
      <c r="AA1263" s="17">
        <v>9.97371557312135E-2</v>
      </c>
      <c r="AB1263" s="17">
        <v>0.15507327022513701</v>
      </c>
      <c r="AC1263" s="17">
        <v>0.159439282032979</v>
      </c>
      <c r="AD1263" s="17">
        <v>0.15225662365770601</v>
      </c>
      <c r="AE1263" s="17"/>
      <c r="AF1263" s="17">
        <v>0.13177163309130799</v>
      </c>
      <c r="AG1263" s="17">
        <v>0.161418492424864</v>
      </c>
      <c r="AH1263" s="17">
        <v>8.6412557870423498E-2</v>
      </c>
      <c r="AI1263" s="17"/>
      <c r="AJ1263" s="17">
        <v>0.121156586069309</v>
      </c>
      <c r="AK1263" s="17">
        <v>0.17106506342455099</v>
      </c>
      <c r="AL1263" s="17">
        <v>0.17799779284909201</v>
      </c>
      <c r="AM1263" s="17">
        <v>0.227845129857946</v>
      </c>
      <c r="AN1263" s="17">
        <v>9.4415155664977601E-2</v>
      </c>
      <c r="AO1263" s="17"/>
      <c r="AP1263" s="17">
        <v>0.117732804143008</v>
      </c>
      <c r="AQ1263" s="17">
        <v>0.154396167132998</v>
      </c>
      <c r="AR1263" s="17">
        <v>0.199019332126978</v>
      </c>
      <c r="AS1263" s="17">
        <v>0.10776687799326699</v>
      </c>
      <c r="AT1263" s="17">
        <v>0.103954797436403</v>
      </c>
      <c r="AU1263" s="17"/>
      <c r="AV1263" s="17">
        <v>0.14047706839208501</v>
      </c>
      <c r="AW1263" s="17">
        <v>0.15543784242216199</v>
      </c>
      <c r="AX1263" s="17">
        <v>0.15778551034030999</v>
      </c>
      <c r="AY1263" s="17">
        <v>0.11707286889322301</v>
      </c>
      <c r="AZ1263" s="17">
        <v>4.8010332605206499E-2</v>
      </c>
    </row>
    <row r="1264" spans="2:52">
      <c r="B1264" t="s">
        <v>338</v>
      </c>
      <c r="C1264" s="17">
        <v>6.0312521211202001E-2</v>
      </c>
      <c r="D1264" s="17">
        <v>5.21632653847557E-2</v>
      </c>
      <c r="E1264" s="17">
        <v>6.9105191018738202E-2</v>
      </c>
      <c r="F1264" s="17"/>
      <c r="G1264" s="17">
        <v>6.18950159714408E-2</v>
      </c>
      <c r="H1264" s="17">
        <v>4.4051265156337803E-2</v>
      </c>
      <c r="I1264" s="17">
        <v>3.8702962702318003E-2</v>
      </c>
      <c r="J1264" s="17">
        <v>0.10255556465214</v>
      </c>
      <c r="K1264" s="17">
        <v>7.7472305598444799E-2</v>
      </c>
      <c r="L1264" s="17">
        <v>4.2980719584978899E-2</v>
      </c>
      <c r="M1264" s="17"/>
      <c r="N1264" s="17">
        <v>4.9905169452330297E-2</v>
      </c>
      <c r="O1264" s="17">
        <v>5.7693123068846199E-2</v>
      </c>
      <c r="P1264" s="17">
        <v>6.5014737926032601E-2</v>
      </c>
      <c r="Q1264" s="17">
        <v>6.7510136801864296E-2</v>
      </c>
      <c r="R1264" s="17"/>
      <c r="S1264" s="17">
        <v>3.6658016789100703E-2</v>
      </c>
      <c r="T1264" s="17">
        <v>5.0692082872606202E-2</v>
      </c>
      <c r="U1264" s="17">
        <v>2.5188073993765998E-2</v>
      </c>
      <c r="V1264" s="17">
        <v>3.2483986182911297E-2</v>
      </c>
      <c r="W1264" s="17">
        <v>3.5669332171800697E-2</v>
      </c>
      <c r="X1264" s="17">
        <v>5.5507772794436097E-2</v>
      </c>
      <c r="Y1264" s="17">
        <v>8.16103844780285E-2</v>
      </c>
      <c r="Z1264" s="17">
        <v>8.0347273522768201E-2</v>
      </c>
      <c r="AA1264" s="17">
        <v>9.0805821673501694E-2</v>
      </c>
      <c r="AB1264" s="17">
        <v>0.128865940465724</v>
      </c>
      <c r="AC1264" s="17">
        <v>4.6139424237895403E-2</v>
      </c>
      <c r="AD1264" s="17">
        <v>7.2178043148128798E-2</v>
      </c>
      <c r="AE1264" s="17"/>
      <c r="AF1264" s="17">
        <v>6.2949646386905894E-2</v>
      </c>
      <c r="AG1264" s="17">
        <v>5.9379142632566197E-2</v>
      </c>
      <c r="AH1264" s="17">
        <v>5.8085135331031303E-2</v>
      </c>
      <c r="AI1264" s="17"/>
      <c r="AJ1264" s="17">
        <v>5.4313678082598002E-2</v>
      </c>
      <c r="AK1264" s="17">
        <v>5.67850128148428E-2</v>
      </c>
      <c r="AL1264" s="17">
        <v>8.4412996283268898E-2</v>
      </c>
      <c r="AM1264" s="17">
        <v>0.103197216201923</v>
      </c>
      <c r="AN1264" s="17">
        <v>3.9803381200620998E-2</v>
      </c>
      <c r="AO1264" s="17"/>
      <c r="AP1264" s="17">
        <v>5.3129522386477002E-2</v>
      </c>
      <c r="AQ1264" s="17">
        <v>6.0107423161819697E-2</v>
      </c>
      <c r="AR1264" s="17">
        <v>5.90611889276084E-2</v>
      </c>
      <c r="AS1264" s="17">
        <v>7.8183896172172099E-2</v>
      </c>
      <c r="AT1264" s="17">
        <v>3.3670782770822999E-2</v>
      </c>
      <c r="AU1264" s="17"/>
      <c r="AV1264" s="17">
        <v>6.4780660278464297E-2</v>
      </c>
      <c r="AW1264" s="17">
        <v>6.2753405275165097E-2</v>
      </c>
      <c r="AX1264" s="17">
        <v>6.4385527091594202E-2</v>
      </c>
      <c r="AY1264" s="17">
        <v>2.0254761881776599E-2</v>
      </c>
      <c r="AZ1264" s="17">
        <v>0</v>
      </c>
    </row>
    <row r="1265" spans="2:52">
      <c r="B1265" t="s">
        <v>339</v>
      </c>
      <c r="C1265" s="17">
        <v>1.8186477036565198E-2</v>
      </c>
      <c r="D1265" s="17">
        <v>1.4088000887161899E-2</v>
      </c>
      <c r="E1265" s="17">
        <v>2.2490490318090899E-2</v>
      </c>
      <c r="F1265" s="17"/>
      <c r="G1265" s="17">
        <v>6.1658369220900398E-3</v>
      </c>
      <c r="H1265" s="17">
        <v>2.53721458886534E-2</v>
      </c>
      <c r="I1265" s="17">
        <v>1.9301910836324598E-2</v>
      </c>
      <c r="J1265" s="17">
        <v>3.12291175657959E-2</v>
      </c>
      <c r="K1265" s="17">
        <v>1.28231757112888E-2</v>
      </c>
      <c r="L1265" s="17">
        <v>1.22416803967336E-2</v>
      </c>
      <c r="M1265" s="17"/>
      <c r="N1265" s="17">
        <v>1.15651553491439E-2</v>
      </c>
      <c r="O1265" s="17">
        <v>1.36699285070949E-2</v>
      </c>
      <c r="P1265" s="17">
        <v>2.1465625115343799E-2</v>
      </c>
      <c r="Q1265" s="17">
        <v>2.7766315998125998E-2</v>
      </c>
      <c r="R1265" s="17"/>
      <c r="S1265" s="17">
        <v>1.2955805841392901E-2</v>
      </c>
      <c r="T1265" s="17">
        <v>1.84570691093063E-2</v>
      </c>
      <c r="U1265" s="17">
        <v>0</v>
      </c>
      <c r="V1265" s="17">
        <v>2.1114217013316599E-2</v>
      </c>
      <c r="W1265" s="17">
        <v>1.0469938331067401E-2</v>
      </c>
      <c r="X1265" s="17">
        <v>2.6519477924318E-2</v>
      </c>
      <c r="Y1265" s="17">
        <v>3.5366926755290601E-2</v>
      </c>
      <c r="Z1265" s="17">
        <v>0</v>
      </c>
      <c r="AA1265" s="17">
        <v>0</v>
      </c>
      <c r="AB1265" s="17">
        <v>3.80106080503268E-2</v>
      </c>
      <c r="AC1265" s="17">
        <v>2.61098266453136E-2</v>
      </c>
      <c r="AD1265" s="17">
        <v>3.30805708460759E-2</v>
      </c>
      <c r="AE1265" s="17"/>
      <c r="AF1265" s="17">
        <v>9.81583265244532E-3</v>
      </c>
      <c r="AG1265" s="17">
        <v>1.68808613511876E-2</v>
      </c>
      <c r="AH1265" s="17">
        <v>3.7045008668750802E-2</v>
      </c>
      <c r="AI1265" s="17"/>
      <c r="AJ1265" s="17">
        <v>9.1554905573253201E-3</v>
      </c>
      <c r="AK1265" s="17">
        <v>1.14780909335287E-2</v>
      </c>
      <c r="AL1265" s="17">
        <v>0</v>
      </c>
      <c r="AM1265" s="17">
        <v>0</v>
      </c>
      <c r="AN1265" s="17">
        <v>3.1310071117373897E-2</v>
      </c>
      <c r="AO1265" s="17"/>
      <c r="AP1265" s="17">
        <v>1.01694139720384E-2</v>
      </c>
      <c r="AQ1265" s="17">
        <v>9.6462259106278505E-3</v>
      </c>
      <c r="AR1265" s="17">
        <v>0</v>
      </c>
      <c r="AS1265" s="17">
        <v>8.2717206948479203E-3</v>
      </c>
      <c r="AT1265" s="17">
        <v>3.3087263796884599E-2</v>
      </c>
      <c r="AU1265" s="17"/>
      <c r="AV1265" s="17">
        <v>1.9102782854318E-2</v>
      </c>
      <c r="AW1265" s="17">
        <v>1.5382813285562499E-2</v>
      </c>
      <c r="AX1265" s="17">
        <v>1.50114145835739E-2</v>
      </c>
      <c r="AY1265" s="17">
        <v>1.8757872052153901E-2</v>
      </c>
      <c r="AZ1265" s="17">
        <v>0.117084769299375</v>
      </c>
    </row>
    <row r="1266" spans="2:52">
      <c r="B1266" t="s">
        <v>107</v>
      </c>
      <c r="C1266" s="17">
        <v>0.131646893320577</v>
      </c>
      <c r="D1266" s="17">
        <v>0.100953201532705</v>
      </c>
      <c r="E1266" s="17">
        <v>0.159511965481619</v>
      </c>
      <c r="F1266" s="17"/>
      <c r="G1266" s="17">
        <v>5.8223144729332398E-2</v>
      </c>
      <c r="H1266" s="17">
        <v>8.5327633267766906E-2</v>
      </c>
      <c r="I1266" s="17">
        <v>0.15230776680998101</v>
      </c>
      <c r="J1266" s="17">
        <v>0.148341718108702</v>
      </c>
      <c r="K1266" s="17">
        <v>0.19812254603870399</v>
      </c>
      <c r="L1266" s="17">
        <v>0.14579396917311099</v>
      </c>
      <c r="M1266" s="17"/>
      <c r="N1266" s="17">
        <v>8.2310458097125797E-2</v>
      </c>
      <c r="O1266" s="17">
        <v>0.12803006866019601</v>
      </c>
      <c r="P1266" s="17">
        <v>9.9869071543061405E-2</v>
      </c>
      <c r="Q1266" s="17">
        <v>0.21390254431974801</v>
      </c>
      <c r="R1266" s="17"/>
      <c r="S1266" s="17">
        <v>0.206491541413653</v>
      </c>
      <c r="T1266" s="17">
        <v>0.13100997497740499</v>
      </c>
      <c r="U1266" s="17">
        <v>0.15077833207642199</v>
      </c>
      <c r="V1266" s="17">
        <v>0.14032736755702299</v>
      </c>
      <c r="W1266" s="17">
        <v>6.1798336543685703E-2</v>
      </c>
      <c r="X1266" s="17">
        <v>0.14412423441792799</v>
      </c>
      <c r="Y1266" s="17">
        <v>0.15898454543670501</v>
      </c>
      <c r="Z1266" s="17">
        <v>9.7662404941637193E-2</v>
      </c>
      <c r="AA1266" s="17">
        <v>0.11739544943371399</v>
      </c>
      <c r="AB1266" s="17">
        <v>7.8027310142760098E-2</v>
      </c>
      <c r="AC1266" s="17">
        <v>0.106129427487164</v>
      </c>
      <c r="AD1266" s="17">
        <v>0.10327717885459101</v>
      </c>
      <c r="AE1266" s="17"/>
      <c r="AF1266" s="17">
        <v>0.11547364311363199</v>
      </c>
      <c r="AG1266" s="17">
        <v>0.13435948631706701</v>
      </c>
      <c r="AH1266" s="17">
        <v>0.18707536348682</v>
      </c>
      <c r="AI1266" s="17"/>
      <c r="AJ1266" s="17">
        <v>0.10619185681261301</v>
      </c>
      <c r="AK1266" s="17">
        <v>0.127636898390911</v>
      </c>
      <c r="AL1266" s="17">
        <v>0.14619925913908499</v>
      </c>
      <c r="AM1266" s="17">
        <v>0.27070228570911697</v>
      </c>
      <c r="AN1266" s="17">
        <v>0.21253606359274799</v>
      </c>
      <c r="AO1266" s="17"/>
      <c r="AP1266" s="17">
        <v>0.113802545212057</v>
      </c>
      <c r="AQ1266" s="17">
        <v>8.8166957501590398E-2</v>
      </c>
      <c r="AR1266" s="17">
        <v>0.14007051785109001</v>
      </c>
      <c r="AS1266" s="17">
        <v>0.12347114161636601</v>
      </c>
      <c r="AT1266" s="17">
        <v>0.19249390101362601</v>
      </c>
      <c r="AU1266" s="17"/>
      <c r="AV1266" s="17">
        <v>0.15642050071319899</v>
      </c>
      <c r="AW1266" s="17">
        <v>0.115204294353266</v>
      </c>
      <c r="AX1266" s="17">
        <v>9.7436843264227899E-2</v>
      </c>
      <c r="AY1266" s="17">
        <v>6.8276440649739298E-2</v>
      </c>
      <c r="AZ1266" s="17">
        <v>0.198306863821857</v>
      </c>
    </row>
    <row r="1267" spans="2:52">
      <c r="C1267" s="17"/>
      <c r="D1267" s="17"/>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c r="AZ1267" s="17"/>
    </row>
    <row r="1268" spans="2:52">
      <c r="B1268" s="6" t="s">
        <v>347</v>
      </c>
      <c r="C1268" s="17"/>
      <c r="D1268" s="17"/>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row>
    <row r="1269" spans="2:52">
      <c r="B1269" s="24" t="s">
        <v>16</v>
      </c>
      <c r="C1269" s="17"/>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row>
    <row r="1270" spans="2:52">
      <c r="B1270" t="s">
        <v>334</v>
      </c>
      <c r="C1270" s="17">
        <v>9.22535791836427E-2</v>
      </c>
      <c r="D1270" s="17">
        <v>9.7983708423205196E-2</v>
      </c>
      <c r="E1270" s="17">
        <v>8.7468230567954802E-2</v>
      </c>
      <c r="F1270" s="17"/>
      <c r="G1270" s="17">
        <v>0.16141889107693999</v>
      </c>
      <c r="H1270" s="17">
        <v>0.118276888702201</v>
      </c>
      <c r="I1270" s="17">
        <v>0.123943977514655</v>
      </c>
      <c r="J1270" s="17">
        <v>8.6541597308664994E-2</v>
      </c>
      <c r="K1270" s="17">
        <v>5.50114573479389E-2</v>
      </c>
      <c r="L1270" s="17">
        <v>3.4897751130034599E-2</v>
      </c>
      <c r="M1270" s="17"/>
      <c r="N1270" s="17">
        <v>9.1077211460388302E-2</v>
      </c>
      <c r="O1270" s="17">
        <v>5.92767585794833E-2</v>
      </c>
      <c r="P1270" s="17">
        <v>0.14093600765803899</v>
      </c>
      <c r="Q1270" s="17">
        <v>8.2481962496865097E-2</v>
      </c>
      <c r="R1270" s="17"/>
      <c r="S1270" s="17">
        <v>0.17998706552255</v>
      </c>
      <c r="T1270" s="17">
        <v>5.4624405442003199E-2</v>
      </c>
      <c r="U1270" s="17">
        <v>5.2280256873067699E-2</v>
      </c>
      <c r="V1270" s="17">
        <v>8.8447240616499598E-2</v>
      </c>
      <c r="W1270" s="17">
        <v>0.10279804250981001</v>
      </c>
      <c r="X1270" s="17">
        <v>6.0857655946541002E-2</v>
      </c>
      <c r="Y1270" s="17">
        <v>2.7473795030831201E-2</v>
      </c>
      <c r="Z1270" s="17">
        <v>8.3731724269761096E-2</v>
      </c>
      <c r="AA1270" s="17">
        <v>0.106632540860536</v>
      </c>
      <c r="AB1270" s="17">
        <v>9.6144188848316103E-2</v>
      </c>
      <c r="AC1270" s="17">
        <v>0.14728472468567</v>
      </c>
      <c r="AD1270" s="17">
        <v>9.6481260551723194E-2</v>
      </c>
      <c r="AE1270" s="17"/>
      <c r="AF1270" s="17">
        <v>7.8144218995787398E-2</v>
      </c>
      <c r="AG1270" s="17">
        <v>9.1868766022674395E-2</v>
      </c>
      <c r="AH1270" s="17">
        <v>0.10481494237096101</v>
      </c>
      <c r="AI1270" s="17"/>
      <c r="AJ1270" s="17">
        <v>0.111905810023087</v>
      </c>
      <c r="AK1270" s="17">
        <v>0.110987726001349</v>
      </c>
      <c r="AL1270" s="17">
        <v>5.91133993288087E-2</v>
      </c>
      <c r="AM1270" s="17">
        <v>7.8443951968176995E-2</v>
      </c>
      <c r="AN1270" s="17">
        <v>7.4118491514666998E-2</v>
      </c>
      <c r="AO1270" s="17"/>
      <c r="AP1270" s="17">
        <v>0.110780921825386</v>
      </c>
      <c r="AQ1270" s="17">
        <v>0.105395856059201</v>
      </c>
      <c r="AR1270" s="17">
        <v>7.3963377655850093E-2</v>
      </c>
      <c r="AS1270" s="17">
        <v>5.7164227373610099E-2</v>
      </c>
      <c r="AT1270" s="17">
        <v>6.9887485171429606E-2</v>
      </c>
      <c r="AU1270" s="17"/>
      <c r="AV1270" s="17">
        <v>9.4475034080575795E-2</v>
      </c>
      <c r="AW1270" s="17">
        <v>8.4479383221412005E-2</v>
      </c>
      <c r="AX1270" s="17">
        <v>0.100666015208998</v>
      </c>
      <c r="AY1270" s="17">
        <v>0.13470315006346101</v>
      </c>
      <c r="AZ1270" s="17">
        <v>0.24343517792658301</v>
      </c>
    </row>
    <row r="1271" spans="2:52">
      <c r="B1271" t="s">
        <v>335</v>
      </c>
      <c r="C1271" s="17">
        <v>0.19434866598172901</v>
      </c>
      <c r="D1271" s="17">
        <v>0.206963797666564</v>
      </c>
      <c r="E1271" s="17">
        <v>0.183741987183901</v>
      </c>
      <c r="F1271" s="17"/>
      <c r="G1271" s="17">
        <v>0.22401806761267301</v>
      </c>
      <c r="H1271" s="17">
        <v>0.24465786522635199</v>
      </c>
      <c r="I1271" s="17">
        <v>0.207911326244543</v>
      </c>
      <c r="J1271" s="17">
        <v>0.223916058437725</v>
      </c>
      <c r="K1271" s="17">
        <v>0.16520168114320399</v>
      </c>
      <c r="L1271" s="17">
        <v>0.12571340036808301</v>
      </c>
      <c r="M1271" s="17"/>
      <c r="N1271" s="17">
        <v>0.179905621570465</v>
      </c>
      <c r="O1271" s="17">
        <v>0.21083374475847699</v>
      </c>
      <c r="P1271" s="17">
        <v>0.19770841854622301</v>
      </c>
      <c r="Q1271" s="17">
        <v>0.19266262374722901</v>
      </c>
      <c r="R1271" s="17"/>
      <c r="S1271" s="17">
        <v>0.205376899955237</v>
      </c>
      <c r="T1271" s="17">
        <v>0.13308939397509401</v>
      </c>
      <c r="U1271" s="17">
        <v>0.184387716697445</v>
      </c>
      <c r="V1271" s="17">
        <v>0.174387151330715</v>
      </c>
      <c r="W1271" s="17">
        <v>0.17534471399322499</v>
      </c>
      <c r="X1271" s="17">
        <v>0.20141317579583201</v>
      </c>
      <c r="Y1271" s="17">
        <v>0.26914955020661402</v>
      </c>
      <c r="Z1271" s="17">
        <v>0.18998786374902901</v>
      </c>
      <c r="AA1271" s="17">
        <v>0.213956217790225</v>
      </c>
      <c r="AB1271" s="17">
        <v>0.18983486194125501</v>
      </c>
      <c r="AC1271" s="17">
        <v>0.19868926016571201</v>
      </c>
      <c r="AD1271" s="17">
        <v>0.25859099837701499</v>
      </c>
      <c r="AE1271" s="17"/>
      <c r="AF1271" s="17">
        <v>0.19029161912335801</v>
      </c>
      <c r="AG1271" s="17">
        <v>0.21226746927376899</v>
      </c>
      <c r="AH1271" s="17">
        <v>0.17606907140790501</v>
      </c>
      <c r="AI1271" s="17"/>
      <c r="AJ1271" s="17">
        <v>0.19628202742612899</v>
      </c>
      <c r="AK1271" s="17">
        <v>0.24491911578744299</v>
      </c>
      <c r="AL1271" s="17">
        <v>0.134191201704846</v>
      </c>
      <c r="AM1271" s="17">
        <v>0.15532406008151001</v>
      </c>
      <c r="AN1271" s="17">
        <v>0.15897385493198399</v>
      </c>
      <c r="AO1271" s="17"/>
      <c r="AP1271" s="17">
        <v>0.19783489233716001</v>
      </c>
      <c r="AQ1271" s="17">
        <v>0.24012246593557399</v>
      </c>
      <c r="AR1271" s="17">
        <v>0.15928595217758601</v>
      </c>
      <c r="AS1271" s="17">
        <v>0.190364821142156</v>
      </c>
      <c r="AT1271" s="17">
        <v>9.4258263376924598E-2</v>
      </c>
      <c r="AU1271" s="17"/>
      <c r="AV1271" s="17">
        <v>0.19429281095203299</v>
      </c>
      <c r="AW1271" s="17">
        <v>0.18988505280602899</v>
      </c>
      <c r="AX1271" s="17">
        <v>0.22753990172493099</v>
      </c>
      <c r="AY1271" s="17">
        <v>0.17862692573917299</v>
      </c>
      <c r="AZ1271" s="17">
        <v>0.107640610895226</v>
      </c>
    </row>
    <row r="1272" spans="2:52">
      <c r="B1272" t="s">
        <v>336</v>
      </c>
      <c r="C1272" s="17">
        <v>0.19699168184461299</v>
      </c>
      <c r="D1272" s="17">
        <v>0.20172392013052201</v>
      </c>
      <c r="E1272" s="17">
        <v>0.192310552355616</v>
      </c>
      <c r="F1272" s="17"/>
      <c r="G1272" s="17">
        <v>0.22067483407140201</v>
      </c>
      <c r="H1272" s="17">
        <v>0.216579670383381</v>
      </c>
      <c r="I1272" s="17">
        <v>0.18478248956179699</v>
      </c>
      <c r="J1272" s="17">
        <v>0.153046137485774</v>
      </c>
      <c r="K1272" s="17">
        <v>0.199956071119295</v>
      </c>
      <c r="L1272" s="17">
        <v>0.20904758237702001</v>
      </c>
      <c r="M1272" s="17"/>
      <c r="N1272" s="17">
        <v>0.22861165037682299</v>
      </c>
      <c r="O1272" s="17">
        <v>0.18243307842403</v>
      </c>
      <c r="P1272" s="17">
        <v>0.22617145722004101</v>
      </c>
      <c r="Q1272" s="17">
        <v>0.154318990882713</v>
      </c>
      <c r="R1272" s="17"/>
      <c r="S1272" s="17">
        <v>0.222555745057017</v>
      </c>
      <c r="T1272" s="17">
        <v>0.21405754089854101</v>
      </c>
      <c r="U1272" s="17">
        <v>0.14779853962555201</v>
      </c>
      <c r="V1272" s="17">
        <v>0.233283856247329</v>
      </c>
      <c r="W1272" s="17">
        <v>0.16400031808437801</v>
      </c>
      <c r="X1272" s="17">
        <v>0.26668992693128402</v>
      </c>
      <c r="Y1272" s="17">
        <v>0.193769939453215</v>
      </c>
      <c r="Z1272" s="17">
        <v>0.16099532889274101</v>
      </c>
      <c r="AA1272" s="17">
        <v>0.17715123385954601</v>
      </c>
      <c r="AB1272" s="17">
        <v>0.15665887573044299</v>
      </c>
      <c r="AC1272" s="17">
        <v>0.187965830378688</v>
      </c>
      <c r="AD1272" s="17">
        <v>0.17544612399457901</v>
      </c>
      <c r="AE1272" s="17"/>
      <c r="AF1272" s="17">
        <v>0.18297469997572499</v>
      </c>
      <c r="AG1272" s="17">
        <v>0.22173215017262199</v>
      </c>
      <c r="AH1272" s="17">
        <v>0.161216222353985</v>
      </c>
      <c r="AI1272" s="17"/>
      <c r="AJ1272" s="17">
        <v>0.18205440492574601</v>
      </c>
      <c r="AK1272" s="17">
        <v>0.247453504344052</v>
      </c>
      <c r="AL1272" s="17">
        <v>0.249907269340581</v>
      </c>
      <c r="AM1272" s="17">
        <v>0</v>
      </c>
      <c r="AN1272" s="17">
        <v>0.140534531235081</v>
      </c>
      <c r="AO1272" s="17"/>
      <c r="AP1272" s="17">
        <v>0.19281796176784899</v>
      </c>
      <c r="AQ1272" s="17">
        <v>0.22769897678957601</v>
      </c>
      <c r="AR1272" s="17">
        <v>0.18310268378184499</v>
      </c>
      <c r="AS1272" s="17">
        <v>0.201728400686399</v>
      </c>
      <c r="AT1272" s="17">
        <v>0.19315251277246701</v>
      </c>
      <c r="AU1272" s="17"/>
      <c r="AV1272" s="17">
        <v>0.173781561298639</v>
      </c>
      <c r="AW1272" s="17">
        <v>0.156982219883607</v>
      </c>
      <c r="AX1272" s="17">
        <v>0.200470331195329</v>
      </c>
      <c r="AY1272" s="17">
        <v>0.27202621369515401</v>
      </c>
      <c r="AZ1272" s="17">
        <v>0.20396459161512601</v>
      </c>
    </row>
    <row r="1273" spans="2:52">
      <c r="B1273" t="s">
        <v>337</v>
      </c>
      <c r="C1273" s="17">
        <v>0.13689580960537001</v>
      </c>
      <c r="D1273" s="17">
        <v>0.14433827314671499</v>
      </c>
      <c r="E1273" s="17">
        <v>0.12903928476055701</v>
      </c>
      <c r="F1273" s="17"/>
      <c r="G1273" s="17">
        <v>0.172567920476</v>
      </c>
      <c r="H1273" s="17">
        <v>0.12374949819945</v>
      </c>
      <c r="I1273" s="17">
        <v>0.158186854758849</v>
      </c>
      <c r="J1273" s="17">
        <v>0.13689170236860701</v>
      </c>
      <c r="K1273" s="17">
        <v>8.7291349843017493E-2</v>
      </c>
      <c r="L1273" s="17">
        <v>0.138892628906858</v>
      </c>
      <c r="M1273" s="17"/>
      <c r="N1273" s="17">
        <v>0.16033452433980599</v>
      </c>
      <c r="O1273" s="17">
        <v>0.14016739180429499</v>
      </c>
      <c r="P1273" s="17">
        <v>0.128484913863009</v>
      </c>
      <c r="Q1273" s="17">
        <v>0.11860367845847999</v>
      </c>
      <c r="R1273" s="17"/>
      <c r="S1273" s="17">
        <v>0.16563277273972199</v>
      </c>
      <c r="T1273" s="17">
        <v>0.172995033576202</v>
      </c>
      <c r="U1273" s="17">
        <v>0.124929715937267</v>
      </c>
      <c r="V1273" s="17">
        <v>0.13754853238120099</v>
      </c>
      <c r="W1273" s="17">
        <v>0.20858023224047301</v>
      </c>
      <c r="X1273" s="17">
        <v>0.117899738686375</v>
      </c>
      <c r="Y1273" s="17">
        <v>8.4470344645171599E-2</v>
      </c>
      <c r="Z1273" s="17">
        <v>0.125563933546986</v>
      </c>
      <c r="AA1273" s="17">
        <v>0.100208597133641</v>
      </c>
      <c r="AB1273" s="17">
        <v>0.14497765083355499</v>
      </c>
      <c r="AC1273" s="17">
        <v>9.3658244968989196E-2</v>
      </c>
      <c r="AD1273" s="17">
        <v>8.9982890482049799E-2</v>
      </c>
      <c r="AE1273" s="17"/>
      <c r="AF1273" s="17">
        <v>0.10825120741793499</v>
      </c>
      <c r="AG1273" s="17">
        <v>0.14363913406113299</v>
      </c>
      <c r="AH1273" s="17">
        <v>0.14343728793025101</v>
      </c>
      <c r="AI1273" s="17"/>
      <c r="AJ1273" s="17">
        <v>0.13793622160989399</v>
      </c>
      <c r="AK1273" s="17">
        <v>0.119934844619142</v>
      </c>
      <c r="AL1273" s="17">
        <v>0.118614880716841</v>
      </c>
      <c r="AM1273" s="17">
        <v>7.2275360950860901E-2</v>
      </c>
      <c r="AN1273" s="17">
        <v>0.117094458316388</v>
      </c>
      <c r="AO1273" s="17"/>
      <c r="AP1273" s="17">
        <v>0.121446612561002</v>
      </c>
      <c r="AQ1273" s="17">
        <v>0.138010143708553</v>
      </c>
      <c r="AR1273" s="17">
        <v>0.11304005583026901</v>
      </c>
      <c r="AS1273" s="17">
        <v>0.12813102394251299</v>
      </c>
      <c r="AT1273" s="17">
        <v>0.122499391900965</v>
      </c>
      <c r="AU1273" s="17"/>
      <c r="AV1273" s="17">
        <v>0.13334678472147701</v>
      </c>
      <c r="AW1273" s="17">
        <v>0.166108557004915</v>
      </c>
      <c r="AX1273" s="17">
        <v>0.144984459827981</v>
      </c>
      <c r="AY1273" s="17">
        <v>0.113909524487601</v>
      </c>
      <c r="AZ1273" s="17">
        <v>0.10542654292345401</v>
      </c>
    </row>
    <row r="1274" spans="2:52">
      <c r="B1274" t="s">
        <v>338</v>
      </c>
      <c r="C1274" s="17">
        <v>8.1767785231777704E-2</v>
      </c>
      <c r="D1274" s="17">
        <v>7.7147369819554806E-2</v>
      </c>
      <c r="E1274" s="17">
        <v>8.4179272047016807E-2</v>
      </c>
      <c r="F1274" s="17"/>
      <c r="G1274" s="17">
        <v>7.3594160857101604E-2</v>
      </c>
      <c r="H1274" s="17">
        <v>9.3971562199979805E-2</v>
      </c>
      <c r="I1274" s="17">
        <v>7.2280965245082998E-2</v>
      </c>
      <c r="J1274" s="17">
        <v>7.85390714772876E-2</v>
      </c>
      <c r="K1274" s="17">
        <v>7.7788301797922205E-2</v>
      </c>
      <c r="L1274" s="17">
        <v>8.9973248907764203E-2</v>
      </c>
      <c r="M1274" s="17"/>
      <c r="N1274" s="17">
        <v>7.7823015247164701E-2</v>
      </c>
      <c r="O1274" s="17">
        <v>9.2882230051800102E-2</v>
      </c>
      <c r="P1274" s="17">
        <v>7.6850875606886998E-2</v>
      </c>
      <c r="Q1274" s="17">
        <v>8.0522913360165094E-2</v>
      </c>
      <c r="R1274" s="17"/>
      <c r="S1274" s="17">
        <v>2.5215428742754301E-2</v>
      </c>
      <c r="T1274" s="17">
        <v>7.8013386106942306E-2</v>
      </c>
      <c r="U1274" s="17">
        <v>6.8066183735045402E-2</v>
      </c>
      <c r="V1274" s="17">
        <v>8.2694328067619199E-2</v>
      </c>
      <c r="W1274" s="17">
        <v>0.15554593806988801</v>
      </c>
      <c r="X1274" s="17">
        <v>8.3371230785173306E-2</v>
      </c>
      <c r="Y1274" s="17">
        <v>4.5796225729934699E-2</v>
      </c>
      <c r="Z1274" s="17">
        <v>0.119288811607577</v>
      </c>
      <c r="AA1274" s="17">
        <v>0.102249927271789</v>
      </c>
      <c r="AB1274" s="17">
        <v>0.13021313119900799</v>
      </c>
      <c r="AC1274" s="17">
        <v>2.0817878193492699E-2</v>
      </c>
      <c r="AD1274" s="17">
        <v>0.139140146482685</v>
      </c>
      <c r="AE1274" s="17"/>
      <c r="AF1274" s="17">
        <v>0.10158646152829399</v>
      </c>
      <c r="AG1274" s="17">
        <v>6.8442401119901394E-2</v>
      </c>
      <c r="AH1274" s="17">
        <v>8.2490872427696996E-2</v>
      </c>
      <c r="AI1274" s="17"/>
      <c r="AJ1274" s="17">
        <v>7.6533175144805093E-2</v>
      </c>
      <c r="AK1274" s="17">
        <v>5.6452844760256103E-2</v>
      </c>
      <c r="AL1274" s="17">
        <v>0.13616508578776301</v>
      </c>
      <c r="AM1274" s="17">
        <v>0.18349829689163899</v>
      </c>
      <c r="AN1274" s="17">
        <v>8.4876667220670096E-2</v>
      </c>
      <c r="AO1274" s="17"/>
      <c r="AP1274" s="17">
        <v>8.3982240880872902E-2</v>
      </c>
      <c r="AQ1274" s="17">
        <v>7.2903430112973205E-2</v>
      </c>
      <c r="AR1274" s="17">
        <v>0.10288114065435899</v>
      </c>
      <c r="AS1274" s="17">
        <v>0.119516029926794</v>
      </c>
      <c r="AT1274" s="17">
        <v>7.0858440259279107E-2</v>
      </c>
      <c r="AU1274" s="17"/>
      <c r="AV1274" s="17">
        <v>7.4730698447642893E-2</v>
      </c>
      <c r="AW1274" s="17">
        <v>9.0804448850331301E-2</v>
      </c>
      <c r="AX1274" s="17">
        <v>7.9839029526952404E-2</v>
      </c>
      <c r="AY1274" s="17">
        <v>9.1523692649721794E-2</v>
      </c>
      <c r="AZ1274" s="17">
        <v>7.05572633524605E-2</v>
      </c>
    </row>
    <row r="1275" spans="2:52">
      <c r="B1275" t="s">
        <v>339</v>
      </c>
      <c r="C1275" s="17">
        <v>0.14891001531204201</v>
      </c>
      <c r="D1275" s="17">
        <v>0.14436739565423501</v>
      </c>
      <c r="E1275" s="17">
        <v>0.15451832287558101</v>
      </c>
      <c r="F1275" s="17"/>
      <c r="G1275" s="17">
        <v>6.4461259407962004E-2</v>
      </c>
      <c r="H1275" s="17">
        <v>9.6689436829162506E-2</v>
      </c>
      <c r="I1275" s="17">
        <v>6.3969006062141801E-2</v>
      </c>
      <c r="J1275" s="17">
        <v>0.14467261659414499</v>
      </c>
      <c r="K1275" s="17">
        <v>0.23872014030998001</v>
      </c>
      <c r="L1275" s="17">
        <v>0.24968594742967501</v>
      </c>
      <c r="M1275" s="17"/>
      <c r="N1275" s="17">
        <v>0.15899800680075399</v>
      </c>
      <c r="O1275" s="17">
        <v>0.134709749285081</v>
      </c>
      <c r="P1275" s="17">
        <v>0.119594008426803</v>
      </c>
      <c r="Q1275" s="17">
        <v>0.17263675426295799</v>
      </c>
      <c r="R1275" s="17"/>
      <c r="S1275" s="17">
        <v>6.7066449391989899E-2</v>
      </c>
      <c r="T1275" s="17">
        <v>0.200520111662954</v>
      </c>
      <c r="U1275" s="17">
        <v>0.28932758258572799</v>
      </c>
      <c r="V1275" s="17">
        <v>0.115342040051217</v>
      </c>
      <c r="W1275" s="17">
        <v>7.7603369721147605E-2</v>
      </c>
      <c r="X1275" s="17">
        <v>0.140553046143891</v>
      </c>
      <c r="Y1275" s="17">
        <v>0.19989369913775801</v>
      </c>
      <c r="Z1275" s="17">
        <v>0.13720589421066001</v>
      </c>
      <c r="AA1275" s="17">
        <v>0.12868427397134499</v>
      </c>
      <c r="AB1275" s="17">
        <v>0.163125796397838</v>
      </c>
      <c r="AC1275" s="17">
        <v>0.15534914645549999</v>
      </c>
      <c r="AD1275" s="17">
        <v>6.7658410644361996E-2</v>
      </c>
      <c r="AE1275" s="17"/>
      <c r="AF1275" s="17">
        <v>0.18939306573480799</v>
      </c>
      <c r="AG1275" s="17">
        <v>0.13342556847974901</v>
      </c>
      <c r="AH1275" s="17">
        <v>0.123162449048486</v>
      </c>
      <c r="AI1275" s="17"/>
      <c r="AJ1275" s="17">
        <v>0.16374966480005401</v>
      </c>
      <c r="AK1275" s="17">
        <v>0.105707141206559</v>
      </c>
      <c r="AL1275" s="17">
        <v>0.188299537667939</v>
      </c>
      <c r="AM1275" s="17">
        <v>0.26492159306663898</v>
      </c>
      <c r="AN1275" s="17">
        <v>0.17749814344633899</v>
      </c>
      <c r="AO1275" s="17"/>
      <c r="AP1275" s="17">
        <v>0.148488821284323</v>
      </c>
      <c r="AQ1275" s="17">
        <v>0.108054460221137</v>
      </c>
      <c r="AR1275" s="17">
        <v>0.24559680699151101</v>
      </c>
      <c r="AS1275" s="17">
        <v>0.180614979917983</v>
      </c>
      <c r="AT1275" s="17">
        <v>0.16779829930635701</v>
      </c>
      <c r="AU1275" s="17"/>
      <c r="AV1275" s="17">
        <v>0.15161050046066701</v>
      </c>
      <c r="AW1275" s="17">
        <v>0.15912711858709599</v>
      </c>
      <c r="AX1275" s="17">
        <v>0.14382533240931999</v>
      </c>
      <c r="AY1275" s="17">
        <v>0.108971301247703</v>
      </c>
      <c r="AZ1275" s="17">
        <v>0.26897581328715098</v>
      </c>
    </row>
    <row r="1276" spans="2:52">
      <c r="B1276" t="s">
        <v>107</v>
      </c>
      <c r="C1276" s="17">
        <v>0.14883246284082499</v>
      </c>
      <c r="D1276" s="17">
        <v>0.12747553515920401</v>
      </c>
      <c r="E1276" s="17">
        <v>0.168742350209374</v>
      </c>
      <c r="F1276" s="17"/>
      <c r="G1276" s="17">
        <v>8.3264866497922405E-2</v>
      </c>
      <c r="H1276" s="17">
        <v>0.106075078459474</v>
      </c>
      <c r="I1276" s="17">
        <v>0.18892538061293099</v>
      </c>
      <c r="J1276" s="17">
        <v>0.17639281632779699</v>
      </c>
      <c r="K1276" s="17">
        <v>0.17603099843864201</v>
      </c>
      <c r="L1276" s="17">
        <v>0.15178944088056601</v>
      </c>
      <c r="M1276" s="17"/>
      <c r="N1276" s="17">
        <v>0.1032499702046</v>
      </c>
      <c r="O1276" s="17">
        <v>0.17969704709683401</v>
      </c>
      <c r="P1276" s="17">
        <v>0.110254318678998</v>
      </c>
      <c r="Q1276" s="17">
        <v>0.19877307679159001</v>
      </c>
      <c r="R1276" s="17"/>
      <c r="S1276" s="17">
        <v>0.13416563859073</v>
      </c>
      <c r="T1276" s="17">
        <v>0.14670012833826401</v>
      </c>
      <c r="U1276" s="17">
        <v>0.13321000454589399</v>
      </c>
      <c r="V1276" s="17">
        <v>0.16829685130541899</v>
      </c>
      <c r="W1276" s="17">
        <v>0.116127385381078</v>
      </c>
      <c r="X1276" s="17">
        <v>0.12921522571090499</v>
      </c>
      <c r="Y1276" s="17">
        <v>0.17944644579647601</v>
      </c>
      <c r="Z1276" s="17">
        <v>0.18322644372324701</v>
      </c>
      <c r="AA1276" s="17">
        <v>0.171117209112917</v>
      </c>
      <c r="AB1276" s="17">
        <v>0.119045495049584</v>
      </c>
      <c r="AC1276" s="17">
        <v>0.19623491515194799</v>
      </c>
      <c r="AD1276" s="17">
        <v>0.17270016946758601</v>
      </c>
      <c r="AE1276" s="17"/>
      <c r="AF1276" s="17">
        <v>0.14935872722409299</v>
      </c>
      <c r="AG1276" s="17">
        <v>0.12862451087015001</v>
      </c>
      <c r="AH1276" s="17">
        <v>0.20880915446071299</v>
      </c>
      <c r="AI1276" s="17"/>
      <c r="AJ1276" s="17">
        <v>0.13153869607028501</v>
      </c>
      <c r="AK1276" s="17">
        <v>0.114544823281197</v>
      </c>
      <c r="AL1276" s="17">
        <v>0.113708625453221</v>
      </c>
      <c r="AM1276" s="17">
        <v>0.24553673704117299</v>
      </c>
      <c r="AN1276" s="17">
        <v>0.24690385333487</v>
      </c>
      <c r="AO1276" s="17"/>
      <c r="AP1276" s="17">
        <v>0.14464854934340601</v>
      </c>
      <c r="AQ1276" s="17">
        <v>0.107814667172986</v>
      </c>
      <c r="AR1276" s="17">
        <v>0.12212998290858</v>
      </c>
      <c r="AS1276" s="17">
        <v>0.12248051701054501</v>
      </c>
      <c r="AT1276" s="17">
        <v>0.28154560721257699</v>
      </c>
      <c r="AU1276" s="17"/>
      <c r="AV1276" s="17">
        <v>0.17776261003896501</v>
      </c>
      <c r="AW1276" s="17">
        <v>0.15261321964660901</v>
      </c>
      <c r="AX1276" s="17">
        <v>0.10267493010648999</v>
      </c>
      <c r="AY1276" s="17">
        <v>0.100239192117187</v>
      </c>
      <c r="AZ1276" s="17">
        <v>0</v>
      </c>
    </row>
    <row r="1277" spans="2:52">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row>
    <row r="1278" spans="2:52">
      <c r="B1278" s="6" t="s">
        <v>348</v>
      </c>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row>
    <row r="1279" spans="2:52">
      <c r="B1279" s="24" t="s">
        <v>16</v>
      </c>
      <c r="C1279" s="17"/>
      <c r="D1279" s="17"/>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row>
    <row r="1280" spans="2:52">
      <c r="B1280" t="s">
        <v>334</v>
      </c>
      <c r="C1280" s="17">
        <v>6.0050773846799001E-2</v>
      </c>
      <c r="D1280" s="17">
        <v>5.0216472792550697E-2</v>
      </c>
      <c r="E1280" s="17">
        <v>7.0616234994915997E-2</v>
      </c>
      <c r="F1280" s="17"/>
      <c r="G1280" s="17">
        <v>0.12696727926166701</v>
      </c>
      <c r="H1280" s="17">
        <v>8.9176637616154006E-2</v>
      </c>
      <c r="I1280" s="17">
        <v>6.3728670945695301E-2</v>
      </c>
      <c r="J1280" s="17">
        <v>4.36539230068013E-2</v>
      </c>
      <c r="K1280" s="17">
        <v>2.46856977516378E-2</v>
      </c>
      <c r="L1280" s="17">
        <v>1.8664512222636799E-2</v>
      </c>
      <c r="M1280" s="17"/>
      <c r="N1280" s="17">
        <v>6.3695478452855295E-2</v>
      </c>
      <c r="O1280" s="17">
        <v>1.9157371030593E-2</v>
      </c>
      <c r="P1280" s="17">
        <v>0.112563878195007</v>
      </c>
      <c r="Q1280" s="17">
        <v>5.2546023409154999E-2</v>
      </c>
      <c r="R1280" s="17"/>
      <c r="S1280" s="17">
        <v>0.125451058484815</v>
      </c>
      <c r="T1280" s="17">
        <v>4.7470093221732103E-2</v>
      </c>
      <c r="U1280" s="17">
        <v>7.9623268900788496E-3</v>
      </c>
      <c r="V1280" s="17">
        <v>4.9617524245326901E-2</v>
      </c>
      <c r="W1280" s="17">
        <v>7.4894144264069804E-2</v>
      </c>
      <c r="X1280" s="17">
        <v>6.32947769051736E-2</v>
      </c>
      <c r="Y1280" s="17">
        <v>2.67449535529421E-2</v>
      </c>
      <c r="Z1280" s="17">
        <v>0</v>
      </c>
      <c r="AA1280" s="17">
        <v>5.5199165461625802E-2</v>
      </c>
      <c r="AB1280" s="17">
        <v>6.3001032371341206E-2</v>
      </c>
      <c r="AC1280" s="17">
        <v>2.54681334446249E-2</v>
      </c>
      <c r="AD1280" s="17">
        <v>0.122779013262831</v>
      </c>
      <c r="AE1280" s="17"/>
      <c r="AF1280" s="17">
        <v>5.9033841343638198E-2</v>
      </c>
      <c r="AG1280" s="17">
        <v>6.0437233029091299E-2</v>
      </c>
      <c r="AH1280" s="17">
        <v>3.5605357635137197E-2</v>
      </c>
      <c r="AI1280" s="17"/>
      <c r="AJ1280" s="17">
        <v>4.74976250051636E-2</v>
      </c>
      <c r="AK1280" s="17">
        <v>0.106823400477654</v>
      </c>
      <c r="AL1280" s="17">
        <v>1.4331436455098399E-2</v>
      </c>
      <c r="AM1280" s="17">
        <v>0</v>
      </c>
      <c r="AN1280" s="17">
        <v>3.4542962700870199E-2</v>
      </c>
      <c r="AO1280" s="17"/>
      <c r="AP1280" s="17">
        <v>6.7227116724401306E-2</v>
      </c>
      <c r="AQ1280" s="17">
        <v>8.5150101056730598E-2</v>
      </c>
      <c r="AR1280" s="17">
        <v>1.40307515199258E-2</v>
      </c>
      <c r="AS1280" s="17">
        <v>3.2792309362472398E-2</v>
      </c>
      <c r="AT1280" s="17">
        <v>4.6011206152766597E-2</v>
      </c>
      <c r="AU1280" s="17"/>
      <c r="AV1280" s="17">
        <v>3.8814619916498198E-2</v>
      </c>
      <c r="AW1280" s="17">
        <v>8.6228020241304396E-2</v>
      </c>
      <c r="AX1280" s="17">
        <v>5.92912764232639E-2</v>
      </c>
      <c r="AY1280" s="17">
        <v>8.6583644801318901E-2</v>
      </c>
      <c r="AZ1280" s="17">
        <v>0.15225757355981201</v>
      </c>
    </row>
    <row r="1281" spans="2:52">
      <c r="B1281" t="s">
        <v>335</v>
      </c>
      <c r="C1281" s="17">
        <v>0.13613616565414899</v>
      </c>
      <c r="D1281" s="17">
        <v>0.145281922091864</v>
      </c>
      <c r="E1281" s="17">
        <v>0.12790382584115501</v>
      </c>
      <c r="F1281" s="17"/>
      <c r="G1281" s="17">
        <v>0.18881399014063699</v>
      </c>
      <c r="H1281" s="17">
        <v>0.199148879624543</v>
      </c>
      <c r="I1281" s="17">
        <v>0.13079504848564999</v>
      </c>
      <c r="J1281" s="17">
        <v>0.12554211844284699</v>
      </c>
      <c r="K1281" s="17">
        <v>9.1542849322569203E-2</v>
      </c>
      <c r="L1281" s="17">
        <v>8.47939027357104E-2</v>
      </c>
      <c r="M1281" s="17"/>
      <c r="N1281" s="17">
        <v>0.134303207120648</v>
      </c>
      <c r="O1281" s="17">
        <v>0.16797761784496101</v>
      </c>
      <c r="P1281" s="17">
        <v>0.146413923441025</v>
      </c>
      <c r="Q1281" s="17">
        <v>0.103448380021188</v>
      </c>
      <c r="R1281" s="17"/>
      <c r="S1281" s="17">
        <v>0.20944435560564001</v>
      </c>
      <c r="T1281" s="17">
        <v>6.2096218719960197E-2</v>
      </c>
      <c r="U1281" s="17">
        <v>0.102839162340201</v>
      </c>
      <c r="V1281" s="17">
        <v>0.121795464708688</v>
      </c>
      <c r="W1281" s="17">
        <v>0.19722794869186999</v>
      </c>
      <c r="X1281" s="17">
        <v>0.18697615132944001</v>
      </c>
      <c r="Y1281" s="17">
        <v>0.118069233094515</v>
      </c>
      <c r="Z1281" s="17">
        <v>0.15354678918950301</v>
      </c>
      <c r="AA1281" s="17">
        <v>0.12814002403643199</v>
      </c>
      <c r="AB1281" s="17">
        <v>9.4181989590503598E-2</v>
      </c>
      <c r="AC1281" s="17">
        <v>0.14124117819634399</v>
      </c>
      <c r="AD1281" s="17">
        <v>4.2862742608103001E-2</v>
      </c>
      <c r="AE1281" s="17"/>
      <c r="AF1281" s="17">
        <v>0.15801215422753401</v>
      </c>
      <c r="AG1281" s="17">
        <v>0.123207211904554</v>
      </c>
      <c r="AH1281" s="17">
        <v>0.134682951485425</v>
      </c>
      <c r="AI1281" s="17"/>
      <c r="AJ1281" s="17">
        <v>0.15184139388631601</v>
      </c>
      <c r="AK1281" s="17">
        <v>0.16734136707429101</v>
      </c>
      <c r="AL1281" s="17">
        <v>6.24766622009831E-2</v>
      </c>
      <c r="AM1281" s="17">
        <v>0.15735689515160201</v>
      </c>
      <c r="AN1281" s="17">
        <v>0.11757636121241399</v>
      </c>
      <c r="AO1281" s="17"/>
      <c r="AP1281" s="17">
        <v>0.16946630422490799</v>
      </c>
      <c r="AQ1281" s="17">
        <v>0.15521668865728999</v>
      </c>
      <c r="AR1281" s="17">
        <v>6.4796508733098501E-2</v>
      </c>
      <c r="AS1281" s="17">
        <v>0.18933163790761201</v>
      </c>
      <c r="AT1281" s="17">
        <v>6.4873673232312898E-2</v>
      </c>
      <c r="AU1281" s="17"/>
      <c r="AV1281" s="17">
        <v>0.12615886768454401</v>
      </c>
      <c r="AW1281" s="17">
        <v>0.113928996737285</v>
      </c>
      <c r="AX1281" s="17">
        <v>0.13482414334245699</v>
      </c>
      <c r="AY1281" s="17">
        <v>0.16835960654150001</v>
      </c>
      <c r="AZ1281" s="17">
        <v>0.22197923253847601</v>
      </c>
    </row>
    <row r="1282" spans="2:52">
      <c r="B1282" t="s">
        <v>336</v>
      </c>
      <c r="C1282" s="17">
        <v>0.19593638897783899</v>
      </c>
      <c r="D1282" s="17">
        <v>0.21157900436030699</v>
      </c>
      <c r="E1282" s="17">
        <v>0.18154974108199001</v>
      </c>
      <c r="F1282" s="17"/>
      <c r="G1282" s="17">
        <v>0.20321705188419301</v>
      </c>
      <c r="H1282" s="17">
        <v>0.240835420319056</v>
      </c>
      <c r="I1282" s="17">
        <v>0.226819856349736</v>
      </c>
      <c r="J1282" s="17">
        <v>0.20788177202305899</v>
      </c>
      <c r="K1282" s="17">
        <v>0.15935355913792401</v>
      </c>
      <c r="L1282" s="17">
        <v>0.14192440670058801</v>
      </c>
      <c r="M1282" s="17"/>
      <c r="N1282" s="17">
        <v>0.180588714567674</v>
      </c>
      <c r="O1282" s="17">
        <v>0.190828741118547</v>
      </c>
      <c r="P1282" s="17">
        <v>0.241493343232596</v>
      </c>
      <c r="Q1282" s="17">
        <v>0.17958258227964399</v>
      </c>
      <c r="R1282" s="17"/>
      <c r="S1282" s="17">
        <v>0.176894756918032</v>
      </c>
      <c r="T1282" s="17">
        <v>0.16182525289976901</v>
      </c>
      <c r="U1282" s="17">
        <v>0.19263508248871</v>
      </c>
      <c r="V1282" s="17">
        <v>0.205343619683235</v>
      </c>
      <c r="W1282" s="17">
        <v>0.205241430162757</v>
      </c>
      <c r="X1282" s="17">
        <v>0.206373393025653</v>
      </c>
      <c r="Y1282" s="17">
        <v>0.197078753880539</v>
      </c>
      <c r="Z1282" s="17">
        <v>0.204428865771143</v>
      </c>
      <c r="AA1282" s="17">
        <v>0.19662399854176099</v>
      </c>
      <c r="AB1282" s="17">
        <v>0.25591784356625102</v>
      </c>
      <c r="AC1282" s="17">
        <v>0.23128479817223399</v>
      </c>
      <c r="AD1282" s="17">
        <v>0.140933583632116</v>
      </c>
      <c r="AE1282" s="17"/>
      <c r="AF1282" s="17">
        <v>0.154748118965848</v>
      </c>
      <c r="AG1282" s="17">
        <v>0.197790833576237</v>
      </c>
      <c r="AH1282" s="17">
        <v>0.30326943445885701</v>
      </c>
      <c r="AI1282" s="17"/>
      <c r="AJ1282" s="17">
        <v>0.149972931436956</v>
      </c>
      <c r="AK1282" s="17">
        <v>0.19225396283849799</v>
      </c>
      <c r="AL1282" s="17">
        <v>0.21295605893445499</v>
      </c>
      <c r="AM1282" s="17">
        <v>0.42918665835831898</v>
      </c>
      <c r="AN1282" s="17">
        <v>0.24781908876657799</v>
      </c>
      <c r="AO1282" s="17"/>
      <c r="AP1282" s="17">
        <v>0.16260314028357101</v>
      </c>
      <c r="AQ1282" s="17">
        <v>0.215091722467184</v>
      </c>
      <c r="AR1282" s="17">
        <v>0.229466212989167</v>
      </c>
      <c r="AS1282" s="17">
        <v>0.21594917133327901</v>
      </c>
      <c r="AT1282" s="17">
        <v>0.11432945983972199</v>
      </c>
      <c r="AU1282" s="17"/>
      <c r="AV1282" s="17">
        <v>0.21534017228121699</v>
      </c>
      <c r="AW1282" s="17">
        <v>0.169054264017961</v>
      </c>
      <c r="AX1282" s="17">
        <v>0.208773765385908</v>
      </c>
      <c r="AY1282" s="17">
        <v>0.20324073120630701</v>
      </c>
      <c r="AZ1282" s="17">
        <v>0.22125424406053701</v>
      </c>
    </row>
    <row r="1283" spans="2:52">
      <c r="B1283" t="s">
        <v>337</v>
      </c>
      <c r="C1283" s="17">
        <v>0.123824438222999</v>
      </c>
      <c r="D1283" s="17">
        <v>0.126358273380625</v>
      </c>
      <c r="E1283" s="17">
        <v>0.120429201400967</v>
      </c>
      <c r="F1283" s="17"/>
      <c r="G1283" s="17">
        <v>0.108583114491782</v>
      </c>
      <c r="H1283" s="17">
        <v>0.11235833817044399</v>
      </c>
      <c r="I1283" s="17">
        <v>0.149215215868062</v>
      </c>
      <c r="J1283" s="17">
        <v>0.13602858041975499</v>
      </c>
      <c r="K1283" s="17">
        <v>9.6900219196007997E-2</v>
      </c>
      <c r="L1283" s="17">
        <v>0.13155004747451801</v>
      </c>
      <c r="M1283" s="17"/>
      <c r="N1283" s="17">
        <v>0.147813213829778</v>
      </c>
      <c r="O1283" s="17">
        <v>0.129007836149308</v>
      </c>
      <c r="P1283" s="17">
        <v>8.8473299308902506E-2</v>
      </c>
      <c r="Q1283" s="17">
        <v>0.124278057213304</v>
      </c>
      <c r="R1283" s="17"/>
      <c r="S1283" s="17">
        <v>8.2071728180259207E-2</v>
      </c>
      <c r="T1283" s="17">
        <v>0.128395258722621</v>
      </c>
      <c r="U1283" s="17">
        <v>0.11462191454755601</v>
      </c>
      <c r="V1283" s="17">
        <v>5.10019501051363E-2</v>
      </c>
      <c r="W1283" s="17">
        <v>0.164347281834164</v>
      </c>
      <c r="X1283" s="17">
        <v>0.17167335833574701</v>
      </c>
      <c r="Y1283" s="17">
        <v>0.133253234194498</v>
      </c>
      <c r="Z1283" s="17">
        <v>0.152413511571792</v>
      </c>
      <c r="AA1283" s="17">
        <v>0.13641539719706799</v>
      </c>
      <c r="AB1283" s="17">
        <v>0.11009007913749699</v>
      </c>
      <c r="AC1283" s="17">
        <v>0.14222966563747899</v>
      </c>
      <c r="AD1283" s="17">
        <v>0.18430858773451</v>
      </c>
      <c r="AE1283" s="17"/>
      <c r="AF1283" s="17">
        <v>0.12183040061160499</v>
      </c>
      <c r="AG1283" s="17">
        <v>0.13592946144246801</v>
      </c>
      <c r="AH1283" s="17">
        <v>0.107984620786287</v>
      </c>
      <c r="AI1283" s="17"/>
      <c r="AJ1283" s="17">
        <v>0.12909826082468301</v>
      </c>
      <c r="AK1283" s="17">
        <v>0.12700649958137</v>
      </c>
      <c r="AL1283" s="17">
        <v>0.11205950189413499</v>
      </c>
      <c r="AM1283" s="17">
        <v>0</v>
      </c>
      <c r="AN1283" s="17">
        <v>8.0233047007411698E-2</v>
      </c>
      <c r="AO1283" s="17"/>
      <c r="AP1283" s="17">
        <v>9.6064655966862103E-2</v>
      </c>
      <c r="AQ1283" s="17">
        <v>0.110392826580948</v>
      </c>
      <c r="AR1283" s="17">
        <v>0.19088032176933201</v>
      </c>
      <c r="AS1283" s="17">
        <v>0.13648187070252801</v>
      </c>
      <c r="AT1283" s="17">
        <v>0.16476403365227399</v>
      </c>
      <c r="AU1283" s="17"/>
      <c r="AV1283" s="17">
        <v>0.10432145027191</v>
      </c>
      <c r="AW1283" s="17">
        <v>0.13056354956794</v>
      </c>
      <c r="AX1283" s="17">
        <v>0.116320832647671</v>
      </c>
      <c r="AY1283" s="17">
        <v>0.12509622003877899</v>
      </c>
      <c r="AZ1283" s="17">
        <v>0</v>
      </c>
    </row>
    <row r="1284" spans="2:52">
      <c r="B1284" t="s">
        <v>338</v>
      </c>
      <c r="C1284" s="17">
        <v>0.14467205867595101</v>
      </c>
      <c r="D1284" s="17">
        <v>0.15967414069758001</v>
      </c>
      <c r="E1284" s="17">
        <v>0.13051562918175</v>
      </c>
      <c r="F1284" s="17"/>
      <c r="G1284" s="17">
        <v>0.16330086023564999</v>
      </c>
      <c r="H1284" s="17">
        <v>0.138275531191701</v>
      </c>
      <c r="I1284" s="17">
        <v>0.136904382540537</v>
      </c>
      <c r="J1284" s="17">
        <v>0.14476139355811601</v>
      </c>
      <c r="K1284" s="17">
        <v>0.14737112901100799</v>
      </c>
      <c r="L1284" s="17">
        <v>0.14130527455035199</v>
      </c>
      <c r="M1284" s="17"/>
      <c r="N1284" s="17">
        <v>0.13120475323780101</v>
      </c>
      <c r="O1284" s="17">
        <v>0.14128177227994501</v>
      </c>
      <c r="P1284" s="17">
        <v>0.15200417931527499</v>
      </c>
      <c r="Q1284" s="17">
        <v>0.15063738582212699</v>
      </c>
      <c r="R1284" s="17"/>
      <c r="S1284" s="17">
        <v>0.11170460490726</v>
      </c>
      <c r="T1284" s="17">
        <v>0.18880559548730799</v>
      </c>
      <c r="U1284" s="17">
        <v>0.17026468980654799</v>
      </c>
      <c r="V1284" s="17">
        <v>0.22099681805672899</v>
      </c>
      <c r="W1284" s="17">
        <v>0.107132983914058</v>
      </c>
      <c r="X1284" s="17">
        <v>9.2396172768935206E-2</v>
      </c>
      <c r="Y1284" s="17">
        <v>0.15043424689996601</v>
      </c>
      <c r="Z1284" s="17">
        <v>0.14092337598168</v>
      </c>
      <c r="AA1284" s="17">
        <v>0.116458463879538</v>
      </c>
      <c r="AB1284" s="17">
        <v>0.184899712019094</v>
      </c>
      <c r="AC1284" s="17">
        <v>0.118499015558946</v>
      </c>
      <c r="AD1284" s="17">
        <v>0.14351522677574699</v>
      </c>
      <c r="AE1284" s="17"/>
      <c r="AF1284" s="17">
        <v>0.153814094955945</v>
      </c>
      <c r="AG1284" s="17">
        <v>0.140907621357932</v>
      </c>
      <c r="AH1284" s="17">
        <v>0.108049103709751</v>
      </c>
      <c r="AI1284" s="17"/>
      <c r="AJ1284" s="17">
        <v>0.14092511393986201</v>
      </c>
      <c r="AK1284" s="17">
        <v>0.1408756511773</v>
      </c>
      <c r="AL1284" s="17">
        <v>0.13106821326211199</v>
      </c>
      <c r="AM1284" s="17">
        <v>8.4256507999001404E-2</v>
      </c>
      <c r="AN1284" s="17">
        <v>0.17456477353296301</v>
      </c>
      <c r="AO1284" s="17"/>
      <c r="AP1284" s="17">
        <v>0.14641509974294101</v>
      </c>
      <c r="AQ1284" s="17">
        <v>0.166482053703643</v>
      </c>
      <c r="AR1284" s="17">
        <v>0.12896235221265601</v>
      </c>
      <c r="AS1284" s="17">
        <v>0.101559152892154</v>
      </c>
      <c r="AT1284" s="17">
        <v>0.18431154668550201</v>
      </c>
      <c r="AU1284" s="17"/>
      <c r="AV1284" s="17">
        <v>0.13375906894494799</v>
      </c>
      <c r="AW1284" s="17">
        <v>0.190249893835822</v>
      </c>
      <c r="AX1284" s="17">
        <v>0.13015206800948301</v>
      </c>
      <c r="AY1284" s="17">
        <v>0.145614358459906</v>
      </c>
      <c r="AZ1284" s="17">
        <v>0.20167837722250001</v>
      </c>
    </row>
    <row r="1285" spans="2:52">
      <c r="B1285" t="s">
        <v>339</v>
      </c>
      <c r="C1285" s="17">
        <v>0.22584761489014299</v>
      </c>
      <c r="D1285" s="17">
        <v>0.210279623010068</v>
      </c>
      <c r="E1285" s="17">
        <v>0.24365852655623499</v>
      </c>
      <c r="F1285" s="17"/>
      <c r="G1285" s="17">
        <v>0.15594783812833901</v>
      </c>
      <c r="H1285" s="17">
        <v>0.15499162696662799</v>
      </c>
      <c r="I1285" s="17">
        <v>0.16451474847465</v>
      </c>
      <c r="J1285" s="17">
        <v>0.21868741482318199</v>
      </c>
      <c r="K1285" s="17">
        <v>0.32643243539577899</v>
      </c>
      <c r="L1285" s="17">
        <v>0.32788624336796801</v>
      </c>
      <c r="M1285" s="17"/>
      <c r="N1285" s="17">
        <v>0.22607678801485501</v>
      </c>
      <c r="O1285" s="17">
        <v>0.24509317128912</v>
      </c>
      <c r="P1285" s="17">
        <v>0.20055942515217701</v>
      </c>
      <c r="Q1285" s="17">
        <v>0.23161031133886301</v>
      </c>
      <c r="R1285" s="17"/>
      <c r="S1285" s="17">
        <v>0.18952294837442199</v>
      </c>
      <c r="T1285" s="17">
        <v>0.287005206407275</v>
      </c>
      <c r="U1285" s="17">
        <v>0.31595597247146001</v>
      </c>
      <c r="V1285" s="17">
        <v>0.22044192844753699</v>
      </c>
      <c r="W1285" s="17">
        <v>0.18199609037304201</v>
      </c>
      <c r="X1285" s="17">
        <v>0.17283703395331099</v>
      </c>
      <c r="Y1285" s="17">
        <v>0.24231384327955999</v>
      </c>
      <c r="Z1285" s="17">
        <v>0.20172820426582799</v>
      </c>
      <c r="AA1285" s="17">
        <v>0.22572871334293901</v>
      </c>
      <c r="AB1285" s="17">
        <v>0.23155553816657801</v>
      </c>
      <c r="AC1285" s="17">
        <v>0.21041881890248099</v>
      </c>
      <c r="AD1285" s="17">
        <v>0.21904407471718301</v>
      </c>
      <c r="AE1285" s="17"/>
      <c r="AF1285" s="17">
        <v>0.226708628119517</v>
      </c>
      <c r="AG1285" s="17">
        <v>0.243761248066616</v>
      </c>
      <c r="AH1285" s="17">
        <v>0.191763703610177</v>
      </c>
      <c r="AI1285" s="17"/>
      <c r="AJ1285" s="17">
        <v>0.25324450769839402</v>
      </c>
      <c r="AK1285" s="17">
        <v>0.18108835675175899</v>
      </c>
      <c r="AL1285" s="17">
        <v>0.318971524190094</v>
      </c>
      <c r="AM1285" s="17">
        <v>0.25454503780901799</v>
      </c>
      <c r="AN1285" s="17">
        <v>0.244865049849601</v>
      </c>
      <c r="AO1285" s="17"/>
      <c r="AP1285" s="17">
        <v>0.210865295243646</v>
      </c>
      <c r="AQ1285" s="17">
        <v>0.19008209284580199</v>
      </c>
      <c r="AR1285" s="17">
        <v>0.23386246833838401</v>
      </c>
      <c r="AS1285" s="17">
        <v>0.240890234354453</v>
      </c>
      <c r="AT1285" s="17">
        <v>0.21282581608672199</v>
      </c>
      <c r="AU1285" s="17"/>
      <c r="AV1285" s="17">
        <v>0.24365679566300499</v>
      </c>
      <c r="AW1285" s="17">
        <v>0.20574604673211999</v>
      </c>
      <c r="AX1285" s="17">
        <v>0.276569434678757</v>
      </c>
      <c r="AY1285" s="17">
        <v>0.12642900422231201</v>
      </c>
      <c r="AZ1285" s="17">
        <v>0.20283057261867499</v>
      </c>
    </row>
    <row r="1286" spans="2:52">
      <c r="B1286" t="s">
        <v>107</v>
      </c>
      <c r="C1286" s="17">
        <v>0.11353255973211999</v>
      </c>
      <c r="D1286" s="17">
        <v>9.6610563667006294E-2</v>
      </c>
      <c r="E1286" s="17">
        <v>0.12532684094298699</v>
      </c>
      <c r="F1286" s="17"/>
      <c r="G1286" s="17">
        <v>5.3169865857731799E-2</v>
      </c>
      <c r="H1286" s="17">
        <v>6.5213566111473303E-2</v>
      </c>
      <c r="I1286" s="17">
        <v>0.128022077335669</v>
      </c>
      <c r="J1286" s="17">
        <v>0.12344479772623999</v>
      </c>
      <c r="K1286" s="17">
        <v>0.153714110185074</v>
      </c>
      <c r="L1286" s="17">
        <v>0.15387561294822599</v>
      </c>
      <c r="M1286" s="17"/>
      <c r="N1286" s="17">
        <v>0.116317844776387</v>
      </c>
      <c r="O1286" s="17">
        <v>0.10665349028752701</v>
      </c>
      <c r="P1286" s="17">
        <v>5.8491951355019001E-2</v>
      </c>
      <c r="Q1286" s="17">
        <v>0.15789725991571901</v>
      </c>
      <c r="R1286" s="17"/>
      <c r="S1286" s="17">
        <v>0.104910547529571</v>
      </c>
      <c r="T1286" s="17">
        <v>0.124402374541336</v>
      </c>
      <c r="U1286" s="17">
        <v>9.5720851455446204E-2</v>
      </c>
      <c r="V1286" s="17">
        <v>0.13080269475334899</v>
      </c>
      <c r="W1286" s="17">
        <v>6.9160120760039495E-2</v>
      </c>
      <c r="X1286" s="17">
        <v>0.10644911368174</v>
      </c>
      <c r="Y1286" s="17">
        <v>0.13210573509797799</v>
      </c>
      <c r="Z1286" s="17">
        <v>0.14695925322005399</v>
      </c>
      <c r="AA1286" s="17">
        <v>0.141434237540636</v>
      </c>
      <c r="AB1286" s="17">
        <v>6.03538051487355E-2</v>
      </c>
      <c r="AC1286" s="17">
        <v>0.13085839008789099</v>
      </c>
      <c r="AD1286" s="17">
        <v>0.14655677126951</v>
      </c>
      <c r="AE1286" s="17"/>
      <c r="AF1286" s="17">
        <v>0.12585276177591201</v>
      </c>
      <c r="AG1286" s="17">
        <v>9.7966390623101807E-2</v>
      </c>
      <c r="AH1286" s="17">
        <v>0.118644828314365</v>
      </c>
      <c r="AI1286" s="17"/>
      <c r="AJ1286" s="17">
        <v>0.12742016720862401</v>
      </c>
      <c r="AK1286" s="17">
        <v>8.4610762099127296E-2</v>
      </c>
      <c r="AL1286" s="17">
        <v>0.14813660306312201</v>
      </c>
      <c r="AM1286" s="17">
        <v>7.4654900682059794E-2</v>
      </c>
      <c r="AN1286" s="17">
        <v>0.100398716930162</v>
      </c>
      <c r="AO1286" s="17"/>
      <c r="AP1286" s="17">
        <v>0.14735838781367</v>
      </c>
      <c r="AQ1286" s="17">
        <v>7.7584514688401898E-2</v>
      </c>
      <c r="AR1286" s="17">
        <v>0.13800138443743701</v>
      </c>
      <c r="AS1286" s="17">
        <v>8.2995623447502401E-2</v>
      </c>
      <c r="AT1286" s="17">
        <v>0.21288426435069999</v>
      </c>
      <c r="AU1286" s="17"/>
      <c r="AV1286" s="17">
        <v>0.137949025237879</v>
      </c>
      <c r="AW1286" s="17">
        <v>0.104229228867568</v>
      </c>
      <c r="AX1286" s="17">
        <v>7.4068479512459998E-2</v>
      </c>
      <c r="AY1286" s="17">
        <v>0.14467643472987701</v>
      </c>
      <c r="AZ1286" s="17">
        <v>0</v>
      </c>
    </row>
    <row r="1287" spans="2:52">
      <c r="C1287" s="17"/>
      <c r="D1287" s="17"/>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row>
    <row r="1288" spans="2:52">
      <c r="B1288" s="6" t="s">
        <v>349</v>
      </c>
      <c r="C1288" s="17"/>
      <c r="D1288" s="17"/>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row>
    <row r="1289" spans="2:52">
      <c r="B1289" s="24" t="s">
        <v>16</v>
      </c>
      <c r="C1289" s="17"/>
      <c r="D1289" s="17"/>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row>
    <row r="1290" spans="2:52">
      <c r="B1290" t="s">
        <v>334</v>
      </c>
      <c r="C1290" s="17">
        <v>7.1380371475253196E-2</v>
      </c>
      <c r="D1290" s="17">
        <v>9.1974488594669807E-2</v>
      </c>
      <c r="E1290" s="17">
        <v>5.2128779242987103E-2</v>
      </c>
      <c r="F1290" s="17"/>
      <c r="G1290" s="17">
        <v>0.148021146168833</v>
      </c>
      <c r="H1290" s="17">
        <v>0.12848305957467401</v>
      </c>
      <c r="I1290" s="17">
        <v>0.100254732102463</v>
      </c>
      <c r="J1290" s="17">
        <v>2.4026167693906701E-2</v>
      </c>
      <c r="K1290" s="17">
        <v>3.0045528499041501E-2</v>
      </c>
      <c r="L1290" s="17">
        <v>2.32397763345666E-2</v>
      </c>
      <c r="M1290" s="17"/>
      <c r="N1290" s="17">
        <v>0.105398485779374</v>
      </c>
      <c r="O1290" s="17">
        <v>5.8360200246190298E-2</v>
      </c>
      <c r="P1290" s="17">
        <v>8.2633156141633995E-2</v>
      </c>
      <c r="Q1290" s="17">
        <v>3.1245669370811701E-2</v>
      </c>
      <c r="R1290" s="17"/>
      <c r="S1290" s="17">
        <v>0.11864863227382499</v>
      </c>
      <c r="T1290" s="17">
        <v>7.0949792919166796E-2</v>
      </c>
      <c r="U1290" s="17">
        <v>3.02061986353338E-2</v>
      </c>
      <c r="V1290" s="17">
        <v>5.0074896406666701E-2</v>
      </c>
      <c r="W1290" s="17">
        <v>6.7552543762014E-2</v>
      </c>
      <c r="X1290" s="17">
        <v>0.133719727828256</v>
      </c>
      <c r="Y1290" s="17">
        <v>5.5880823996390903E-2</v>
      </c>
      <c r="Z1290" s="17">
        <v>6.9621801380092399E-2</v>
      </c>
      <c r="AA1290" s="17">
        <v>4.85272129751241E-2</v>
      </c>
      <c r="AB1290" s="17">
        <v>5.1711811004350301E-2</v>
      </c>
      <c r="AC1290" s="17">
        <v>7.1501299700089005E-2</v>
      </c>
      <c r="AD1290" s="17">
        <v>0.104486602976326</v>
      </c>
      <c r="AE1290" s="17"/>
      <c r="AF1290" s="17">
        <v>6.5238092553227697E-2</v>
      </c>
      <c r="AG1290" s="17">
        <v>6.2226117604567498E-2</v>
      </c>
      <c r="AH1290" s="17">
        <v>0.10110388516761699</v>
      </c>
      <c r="AI1290" s="17"/>
      <c r="AJ1290" s="17">
        <v>5.7453264854954597E-2</v>
      </c>
      <c r="AK1290" s="17">
        <v>8.62320655957865E-2</v>
      </c>
      <c r="AL1290" s="17">
        <v>3.7426806814798E-2</v>
      </c>
      <c r="AM1290" s="17">
        <v>0.27531506894893798</v>
      </c>
      <c r="AN1290" s="17">
        <v>9.43596188583498E-2</v>
      </c>
      <c r="AO1290" s="17"/>
      <c r="AP1290" s="17">
        <v>8.5063605485725197E-2</v>
      </c>
      <c r="AQ1290" s="17">
        <v>7.5800945796119304E-2</v>
      </c>
      <c r="AR1290" s="17">
        <v>5.8867017842032097E-2</v>
      </c>
      <c r="AS1290" s="17">
        <v>6.6991199114456002E-2</v>
      </c>
      <c r="AT1290" s="17">
        <v>4.36234891866751E-2</v>
      </c>
      <c r="AU1290" s="17"/>
      <c r="AV1290" s="17">
        <v>4.7360595208939003E-2</v>
      </c>
      <c r="AW1290" s="17">
        <v>6.0487902873072E-2</v>
      </c>
      <c r="AX1290" s="17">
        <v>9.2200740997222294E-2</v>
      </c>
      <c r="AY1290" s="17">
        <v>0.157863495148125</v>
      </c>
      <c r="AZ1290" s="17">
        <v>9.7029571949040494E-2</v>
      </c>
    </row>
    <row r="1291" spans="2:52">
      <c r="B1291" t="s">
        <v>335</v>
      </c>
      <c r="C1291" s="17">
        <v>0.17241315711660299</v>
      </c>
      <c r="D1291" s="17">
        <v>0.17467750294824699</v>
      </c>
      <c r="E1291" s="17">
        <v>0.17055797550319499</v>
      </c>
      <c r="F1291" s="17"/>
      <c r="G1291" s="17">
        <v>0.19977622091340699</v>
      </c>
      <c r="H1291" s="17">
        <v>0.239675386332068</v>
      </c>
      <c r="I1291" s="17">
        <v>0.219474741804529</v>
      </c>
      <c r="J1291" s="17">
        <v>0.15468318769440201</v>
      </c>
      <c r="K1291" s="17">
        <v>0.12820201976349299</v>
      </c>
      <c r="L1291" s="17">
        <v>0.107322916773291</v>
      </c>
      <c r="M1291" s="17"/>
      <c r="N1291" s="17">
        <v>0.20992847676951301</v>
      </c>
      <c r="O1291" s="17">
        <v>0.144751494156347</v>
      </c>
      <c r="P1291" s="17">
        <v>0.157160508021949</v>
      </c>
      <c r="Q1291" s="17">
        <v>0.17450915176547799</v>
      </c>
      <c r="R1291" s="17"/>
      <c r="S1291" s="17">
        <v>0.19538055064870499</v>
      </c>
      <c r="T1291" s="17">
        <v>8.2126147169623104E-2</v>
      </c>
      <c r="U1291" s="17">
        <v>0.16545357189784601</v>
      </c>
      <c r="V1291" s="17">
        <v>0.212771011882636</v>
      </c>
      <c r="W1291" s="17">
        <v>0.22857233377198299</v>
      </c>
      <c r="X1291" s="17">
        <v>0.22569807497456501</v>
      </c>
      <c r="Y1291" s="17">
        <v>0.10436581474118201</v>
      </c>
      <c r="Z1291" s="17">
        <v>0.176079608685489</v>
      </c>
      <c r="AA1291" s="17">
        <v>0.17712355264586699</v>
      </c>
      <c r="AB1291" s="17">
        <v>0.15962076098442901</v>
      </c>
      <c r="AC1291" s="17">
        <v>0.21529498594361199</v>
      </c>
      <c r="AD1291" s="17">
        <v>0.195285865894403</v>
      </c>
      <c r="AE1291" s="17"/>
      <c r="AF1291" s="17">
        <v>0.16165250193149999</v>
      </c>
      <c r="AG1291" s="17">
        <v>0.17914290069321201</v>
      </c>
      <c r="AH1291" s="17">
        <v>0.18715326491968701</v>
      </c>
      <c r="AI1291" s="17"/>
      <c r="AJ1291" s="17">
        <v>0.175393819542984</v>
      </c>
      <c r="AK1291" s="17">
        <v>0.21239243922911999</v>
      </c>
      <c r="AL1291" s="17">
        <v>8.4066088391443597E-2</v>
      </c>
      <c r="AM1291" s="17">
        <v>0.10293912531677001</v>
      </c>
      <c r="AN1291" s="17">
        <v>0.145901356823016</v>
      </c>
      <c r="AO1291" s="17"/>
      <c r="AP1291" s="17">
        <v>0.19824723750894199</v>
      </c>
      <c r="AQ1291" s="17">
        <v>0.22705618564425101</v>
      </c>
      <c r="AR1291" s="17">
        <v>6.8858105647805506E-2</v>
      </c>
      <c r="AS1291" s="17">
        <v>0.15250604515263</v>
      </c>
      <c r="AT1291" s="17">
        <v>9.8765156088815503E-2</v>
      </c>
      <c r="AU1291" s="17"/>
      <c r="AV1291" s="17">
        <v>0.13443376550740499</v>
      </c>
      <c r="AW1291" s="17">
        <v>0.16863247217589</v>
      </c>
      <c r="AX1291" s="17">
        <v>0.17043567776685301</v>
      </c>
      <c r="AY1291" s="17">
        <v>0.28791529679427802</v>
      </c>
      <c r="AZ1291" s="17">
        <v>0.24128047811419701</v>
      </c>
    </row>
    <row r="1292" spans="2:52">
      <c r="B1292" t="s">
        <v>336</v>
      </c>
      <c r="C1292" s="17">
        <v>0.20877253490853001</v>
      </c>
      <c r="D1292" s="17">
        <v>0.19210026527360399</v>
      </c>
      <c r="E1292" s="17">
        <v>0.22478160197342301</v>
      </c>
      <c r="F1292" s="17"/>
      <c r="G1292" s="17">
        <v>0.24050821210987799</v>
      </c>
      <c r="H1292" s="17">
        <v>0.22880376378894601</v>
      </c>
      <c r="I1292" s="17">
        <v>0.23542500644307901</v>
      </c>
      <c r="J1292" s="17">
        <v>0.21863708474205501</v>
      </c>
      <c r="K1292" s="17">
        <v>0.19788430425220399</v>
      </c>
      <c r="L1292" s="17">
        <v>0.14962194344477001</v>
      </c>
      <c r="M1292" s="17"/>
      <c r="N1292" s="17">
        <v>0.199914294545156</v>
      </c>
      <c r="O1292" s="17">
        <v>0.214927340794411</v>
      </c>
      <c r="P1292" s="17">
        <v>0.229334769661108</v>
      </c>
      <c r="Q1292" s="17">
        <v>0.19718209610224</v>
      </c>
      <c r="R1292" s="17"/>
      <c r="S1292" s="17">
        <v>0.22404893386130201</v>
      </c>
      <c r="T1292" s="17">
        <v>0.25077994763528</v>
      </c>
      <c r="U1292" s="17">
        <v>0.217477142793679</v>
      </c>
      <c r="V1292" s="17">
        <v>0.23937792856519699</v>
      </c>
      <c r="W1292" s="17">
        <v>0.18243534836984199</v>
      </c>
      <c r="X1292" s="17">
        <v>0.19340794245930701</v>
      </c>
      <c r="Y1292" s="17">
        <v>0.281450592943157</v>
      </c>
      <c r="Z1292" s="17">
        <v>0.201090020623272</v>
      </c>
      <c r="AA1292" s="17">
        <v>0.21184039774543201</v>
      </c>
      <c r="AB1292" s="17">
        <v>0.14054996001064901</v>
      </c>
      <c r="AC1292" s="17">
        <v>0.10068700748220601</v>
      </c>
      <c r="AD1292" s="17">
        <v>0.167218859360907</v>
      </c>
      <c r="AE1292" s="17"/>
      <c r="AF1292" s="17">
        <v>0.22052180006542599</v>
      </c>
      <c r="AG1292" s="17">
        <v>0.18572274770004499</v>
      </c>
      <c r="AH1292" s="17">
        <v>0.21172854960620499</v>
      </c>
      <c r="AI1292" s="17"/>
      <c r="AJ1292" s="17">
        <v>0.21839234007519101</v>
      </c>
      <c r="AK1292" s="17">
        <v>0.20168586141459499</v>
      </c>
      <c r="AL1292" s="17">
        <v>0.188550212145525</v>
      </c>
      <c r="AM1292" s="17">
        <v>0.10527652397769099</v>
      </c>
      <c r="AN1292" s="17">
        <v>0.22430992410922501</v>
      </c>
      <c r="AO1292" s="17"/>
      <c r="AP1292" s="17">
        <v>0.241350705849944</v>
      </c>
      <c r="AQ1292" s="17">
        <v>0.20391511864095299</v>
      </c>
      <c r="AR1292" s="17">
        <v>0.21674597080154601</v>
      </c>
      <c r="AS1292" s="17">
        <v>0.208580999838575</v>
      </c>
      <c r="AT1292" s="17">
        <v>0.20231342632541699</v>
      </c>
      <c r="AU1292" s="17"/>
      <c r="AV1292" s="17">
        <v>0.20499422602710299</v>
      </c>
      <c r="AW1292" s="17">
        <v>0.20582579872565199</v>
      </c>
      <c r="AX1292" s="17">
        <v>0.230638429205618</v>
      </c>
      <c r="AY1292" s="17">
        <v>0.199822168544005</v>
      </c>
      <c r="AZ1292" s="17">
        <v>0.137143419669985</v>
      </c>
    </row>
    <row r="1293" spans="2:52">
      <c r="B1293" t="s">
        <v>337</v>
      </c>
      <c r="C1293" s="17">
        <v>0.13170995495892501</v>
      </c>
      <c r="D1293" s="17">
        <v>0.13559621979954101</v>
      </c>
      <c r="E1293" s="17">
        <v>0.12826496007419499</v>
      </c>
      <c r="F1293" s="17"/>
      <c r="G1293" s="17">
        <v>0.17057689125070499</v>
      </c>
      <c r="H1293" s="17">
        <v>0.12560585465874499</v>
      </c>
      <c r="I1293" s="17">
        <v>0.105814706894841</v>
      </c>
      <c r="J1293" s="17">
        <v>9.5452625791846199E-2</v>
      </c>
      <c r="K1293" s="17">
        <v>0.11222013601079101</v>
      </c>
      <c r="L1293" s="17">
        <v>0.18136230335863801</v>
      </c>
      <c r="M1293" s="17"/>
      <c r="N1293" s="17">
        <v>0.108034304328625</v>
      </c>
      <c r="O1293" s="17">
        <v>0.14610539177859699</v>
      </c>
      <c r="P1293" s="17">
        <v>0.179186031854531</v>
      </c>
      <c r="Q1293" s="17">
        <v>9.8328381804860795E-2</v>
      </c>
      <c r="R1293" s="17"/>
      <c r="S1293" s="17">
        <v>0.13476778992230501</v>
      </c>
      <c r="T1293" s="17">
        <v>8.9847907737028707E-2</v>
      </c>
      <c r="U1293" s="17">
        <v>0.118431802798213</v>
      </c>
      <c r="V1293" s="17">
        <v>0.102766273725515</v>
      </c>
      <c r="W1293" s="17">
        <v>0.198205686296413</v>
      </c>
      <c r="X1293" s="17">
        <v>0.114025435155387</v>
      </c>
      <c r="Y1293" s="17">
        <v>0.11544989167917299</v>
      </c>
      <c r="Z1293" s="17">
        <v>7.5264300317864394E-2</v>
      </c>
      <c r="AA1293" s="17">
        <v>0.12687295518626401</v>
      </c>
      <c r="AB1293" s="17">
        <v>0.196500467410754</v>
      </c>
      <c r="AC1293" s="17">
        <v>0.17905456109612999</v>
      </c>
      <c r="AD1293" s="17">
        <v>0.10580949920095099</v>
      </c>
      <c r="AE1293" s="17"/>
      <c r="AF1293" s="17">
        <v>0.104474611347848</v>
      </c>
      <c r="AG1293" s="17">
        <v>0.16413471167021301</v>
      </c>
      <c r="AH1293" s="17">
        <v>0.11480824359316499</v>
      </c>
      <c r="AI1293" s="17"/>
      <c r="AJ1293" s="17">
        <v>0.121385813908024</v>
      </c>
      <c r="AK1293" s="17">
        <v>0.16146556192511499</v>
      </c>
      <c r="AL1293" s="17">
        <v>0.156669483984825</v>
      </c>
      <c r="AM1293" s="17">
        <v>0</v>
      </c>
      <c r="AN1293" s="17">
        <v>9.3716228754214703E-2</v>
      </c>
      <c r="AO1293" s="17"/>
      <c r="AP1293" s="17">
        <v>0.107599967112106</v>
      </c>
      <c r="AQ1293" s="17">
        <v>0.14552061880859299</v>
      </c>
      <c r="AR1293" s="17">
        <v>0.23601343417003201</v>
      </c>
      <c r="AS1293" s="17">
        <v>8.2263466742036995E-2</v>
      </c>
      <c r="AT1293" s="17">
        <v>0.102765131674289</v>
      </c>
      <c r="AU1293" s="17"/>
      <c r="AV1293" s="17">
        <v>0.148016899935309</v>
      </c>
      <c r="AW1293" s="17">
        <v>0.12858609991737999</v>
      </c>
      <c r="AX1293" s="17">
        <v>0.123674351097569</v>
      </c>
      <c r="AY1293" s="17">
        <v>8.9066906006319196E-2</v>
      </c>
      <c r="AZ1293" s="17">
        <v>0.16659843977308</v>
      </c>
    </row>
    <row r="1294" spans="2:52">
      <c r="B1294" t="s">
        <v>338</v>
      </c>
      <c r="C1294" s="17">
        <v>0.10650735192994901</v>
      </c>
      <c r="D1294" s="17">
        <v>9.18668932542996E-2</v>
      </c>
      <c r="E1294" s="17">
        <v>0.118853976169302</v>
      </c>
      <c r="F1294" s="17"/>
      <c r="G1294" s="17">
        <v>0.10315114049811901</v>
      </c>
      <c r="H1294" s="17">
        <v>9.6641061071305101E-2</v>
      </c>
      <c r="I1294" s="17">
        <v>7.7421911732697399E-2</v>
      </c>
      <c r="J1294" s="17">
        <v>0.132878731792897</v>
      </c>
      <c r="K1294" s="17">
        <v>9.3255216578083805E-2</v>
      </c>
      <c r="L1294" s="17">
        <v>0.13053006592765901</v>
      </c>
      <c r="M1294" s="17"/>
      <c r="N1294" s="17">
        <v>0.10145794130685799</v>
      </c>
      <c r="O1294" s="17">
        <v>0.10965076731772</v>
      </c>
      <c r="P1294" s="17">
        <v>7.8246125051973606E-2</v>
      </c>
      <c r="Q1294" s="17">
        <v>0.13278168808037499</v>
      </c>
      <c r="R1294" s="17"/>
      <c r="S1294" s="17">
        <v>0.116591295311712</v>
      </c>
      <c r="T1294" s="17">
        <v>0.12796895397414601</v>
      </c>
      <c r="U1294" s="17">
        <v>8.0574885584217104E-2</v>
      </c>
      <c r="V1294" s="17">
        <v>2.98989781196103E-2</v>
      </c>
      <c r="W1294" s="17">
        <v>0.101345808271536</v>
      </c>
      <c r="X1294" s="17">
        <v>0.14755981140511301</v>
      </c>
      <c r="Y1294" s="17">
        <v>0.16267797485223401</v>
      </c>
      <c r="Z1294" s="17">
        <v>0.139031550691607</v>
      </c>
      <c r="AA1294" s="17">
        <v>0.101425055682437</v>
      </c>
      <c r="AB1294" s="17">
        <v>0.100805673087224</v>
      </c>
      <c r="AC1294" s="17">
        <v>6.1080374189428202E-2</v>
      </c>
      <c r="AD1294" s="17">
        <v>0.109738576360528</v>
      </c>
      <c r="AE1294" s="17"/>
      <c r="AF1294" s="17">
        <v>8.91342873379002E-2</v>
      </c>
      <c r="AG1294" s="17">
        <v>0.118431155922793</v>
      </c>
      <c r="AH1294" s="17">
        <v>0.10308610950307601</v>
      </c>
      <c r="AI1294" s="17"/>
      <c r="AJ1294" s="17">
        <v>8.8284393004447403E-2</v>
      </c>
      <c r="AK1294" s="17">
        <v>9.2633035851076198E-2</v>
      </c>
      <c r="AL1294" s="17">
        <v>0.15306147672461601</v>
      </c>
      <c r="AM1294" s="17">
        <v>0.15521379783210101</v>
      </c>
      <c r="AN1294" s="17">
        <v>0.113701349488475</v>
      </c>
      <c r="AO1294" s="17"/>
      <c r="AP1294" s="17">
        <v>7.1213579304579597E-2</v>
      </c>
      <c r="AQ1294" s="17">
        <v>0.108166095844694</v>
      </c>
      <c r="AR1294" s="17">
        <v>0.181381628659147</v>
      </c>
      <c r="AS1294" s="17">
        <v>0.12336877018088099</v>
      </c>
      <c r="AT1294" s="17">
        <v>8.66899949116227E-2</v>
      </c>
      <c r="AU1294" s="17"/>
      <c r="AV1294" s="17">
        <v>9.1639370457654995E-2</v>
      </c>
      <c r="AW1294" s="17">
        <v>0.113398798552043</v>
      </c>
      <c r="AX1294" s="17">
        <v>0.11286851975876599</v>
      </c>
      <c r="AY1294" s="17">
        <v>0.10910309626699401</v>
      </c>
      <c r="AZ1294" s="17">
        <v>6.5520784836966495E-2</v>
      </c>
    </row>
    <row r="1295" spans="2:52">
      <c r="B1295" t="s">
        <v>339</v>
      </c>
      <c r="C1295" s="17">
        <v>0.182888441333378</v>
      </c>
      <c r="D1295" s="17">
        <v>0.20706320966496999</v>
      </c>
      <c r="E1295" s="17">
        <v>0.160447120544111</v>
      </c>
      <c r="F1295" s="17"/>
      <c r="G1295" s="17">
        <v>9.19360814878383E-2</v>
      </c>
      <c r="H1295" s="17">
        <v>0.11860235281015</v>
      </c>
      <c r="I1295" s="17">
        <v>0.116432282702811</v>
      </c>
      <c r="J1295" s="17">
        <v>0.177782698814829</v>
      </c>
      <c r="K1295" s="17">
        <v>0.29332955595752203</v>
      </c>
      <c r="L1295" s="17">
        <v>0.26797089787182299</v>
      </c>
      <c r="M1295" s="17"/>
      <c r="N1295" s="17">
        <v>0.19473488399775199</v>
      </c>
      <c r="O1295" s="17">
        <v>0.195820366234017</v>
      </c>
      <c r="P1295" s="17">
        <v>0.160666636649543</v>
      </c>
      <c r="Q1295" s="17">
        <v>0.17826462312479199</v>
      </c>
      <c r="R1295" s="17"/>
      <c r="S1295" s="17">
        <v>8.6378885762880706E-2</v>
      </c>
      <c r="T1295" s="17">
        <v>0.21524381195255299</v>
      </c>
      <c r="U1295" s="17">
        <v>0.28723416033277099</v>
      </c>
      <c r="V1295" s="17">
        <v>0.22327474582581</v>
      </c>
      <c r="W1295" s="17">
        <v>0.13563765832160901</v>
      </c>
      <c r="X1295" s="17">
        <v>6.4026595798947705E-2</v>
      </c>
      <c r="Y1295" s="17">
        <v>0.13235018993331699</v>
      </c>
      <c r="Z1295" s="17">
        <v>0.18001599593594</v>
      </c>
      <c r="AA1295" s="17">
        <v>0.22770458455140899</v>
      </c>
      <c r="AB1295" s="17">
        <v>0.23913781198948</v>
      </c>
      <c r="AC1295" s="17">
        <v>0.230347872985665</v>
      </c>
      <c r="AD1295" s="17">
        <v>0.22197950692358401</v>
      </c>
      <c r="AE1295" s="17"/>
      <c r="AF1295" s="17">
        <v>0.22090037909782301</v>
      </c>
      <c r="AG1295" s="17">
        <v>0.17070012684354399</v>
      </c>
      <c r="AH1295" s="17">
        <v>0.15609262502461699</v>
      </c>
      <c r="AI1295" s="17"/>
      <c r="AJ1295" s="17">
        <v>0.22574620639853599</v>
      </c>
      <c r="AK1295" s="17">
        <v>0.12017145474013299</v>
      </c>
      <c r="AL1295" s="17">
        <v>0.24914792723670601</v>
      </c>
      <c r="AM1295" s="17">
        <v>7.63562513497998E-2</v>
      </c>
      <c r="AN1295" s="17">
        <v>0.171269937597686</v>
      </c>
      <c r="AO1295" s="17"/>
      <c r="AP1295" s="17">
        <v>0.19643016859909601</v>
      </c>
      <c r="AQ1295" s="17">
        <v>0.13285324636508999</v>
      </c>
      <c r="AR1295" s="17">
        <v>0.14252467725910101</v>
      </c>
      <c r="AS1295" s="17">
        <v>0.244136924204328</v>
      </c>
      <c r="AT1295" s="17">
        <v>0.22085934268650401</v>
      </c>
      <c r="AU1295" s="17"/>
      <c r="AV1295" s="17">
        <v>0.226890927504933</v>
      </c>
      <c r="AW1295" s="17">
        <v>0.18140221623069899</v>
      </c>
      <c r="AX1295" s="17">
        <v>0.18135339538626699</v>
      </c>
      <c r="AY1295" s="17">
        <v>8.2078730908785799E-2</v>
      </c>
      <c r="AZ1295" s="17">
        <v>0.29242730565673097</v>
      </c>
    </row>
    <row r="1296" spans="2:52">
      <c r="B1296" t="s">
        <v>107</v>
      </c>
      <c r="C1296" s="17">
        <v>0.126328188277361</v>
      </c>
      <c r="D1296" s="17">
        <v>0.106721420464668</v>
      </c>
      <c r="E1296" s="17">
        <v>0.14496558649278801</v>
      </c>
      <c r="F1296" s="17"/>
      <c r="G1296" s="17">
        <v>4.6030307571219502E-2</v>
      </c>
      <c r="H1296" s="17">
        <v>6.2188521764111201E-2</v>
      </c>
      <c r="I1296" s="17">
        <v>0.14517661831958101</v>
      </c>
      <c r="J1296" s="17">
        <v>0.19653950347006399</v>
      </c>
      <c r="K1296" s="17">
        <v>0.145063238938865</v>
      </c>
      <c r="L1296" s="17">
        <v>0.13995209628925201</v>
      </c>
      <c r="M1296" s="17"/>
      <c r="N1296" s="17">
        <v>8.0531613272721805E-2</v>
      </c>
      <c r="O1296" s="17">
        <v>0.13038443947271799</v>
      </c>
      <c r="P1296" s="17">
        <v>0.112772772619261</v>
      </c>
      <c r="Q1296" s="17">
        <v>0.187688389751442</v>
      </c>
      <c r="R1296" s="17"/>
      <c r="S1296" s="17">
        <v>0.12418391221927</v>
      </c>
      <c r="T1296" s="17">
        <v>0.16308343861220201</v>
      </c>
      <c r="U1296" s="17">
        <v>0.10062223795793999</v>
      </c>
      <c r="V1296" s="17">
        <v>0.14183616547456501</v>
      </c>
      <c r="W1296" s="17">
        <v>8.6250621206602304E-2</v>
      </c>
      <c r="X1296" s="17">
        <v>0.121562412378424</v>
      </c>
      <c r="Y1296" s="17">
        <v>0.14782471185454599</v>
      </c>
      <c r="Z1296" s="17">
        <v>0.15889672236573599</v>
      </c>
      <c r="AA1296" s="17">
        <v>0.106506241213467</v>
      </c>
      <c r="AB1296" s="17">
        <v>0.111673515513114</v>
      </c>
      <c r="AC1296" s="17">
        <v>0.14203389860287099</v>
      </c>
      <c r="AD1296" s="17">
        <v>9.5481089283301596E-2</v>
      </c>
      <c r="AE1296" s="17"/>
      <c r="AF1296" s="17">
        <v>0.13807832766627401</v>
      </c>
      <c r="AG1296" s="17">
        <v>0.119642239565627</v>
      </c>
      <c r="AH1296" s="17">
        <v>0.12602732218563401</v>
      </c>
      <c r="AI1296" s="17"/>
      <c r="AJ1296" s="17">
        <v>0.11334416221586199</v>
      </c>
      <c r="AK1296" s="17">
        <v>0.12541958124417299</v>
      </c>
      <c r="AL1296" s="17">
        <v>0.131078004702086</v>
      </c>
      <c r="AM1296" s="17">
        <v>0.28489923257470001</v>
      </c>
      <c r="AN1296" s="17">
        <v>0.15674158436903399</v>
      </c>
      <c r="AO1296" s="17"/>
      <c r="AP1296" s="17">
        <v>0.100094736139607</v>
      </c>
      <c r="AQ1296" s="17">
        <v>0.10668778890029899</v>
      </c>
      <c r="AR1296" s="17">
        <v>9.5609165620336903E-2</v>
      </c>
      <c r="AS1296" s="17">
        <v>0.122152594767093</v>
      </c>
      <c r="AT1296" s="17">
        <v>0.24498345912667699</v>
      </c>
      <c r="AU1296" s="17"/>
      <c r="AV1296" s="17">
        <v>0.14666421535865601</v>
      </c>
      <c r="AW1296" s="17">
        <v>0.141666711525264</v>
      </c>
      <c r="AX1296" s="17">
        <v>8.8828885787704204E-2</v>
      </c>
      <c r="AY1296" s="17">
        <v>7.4150306331493596E-2</v>
      </c>
      <c r="AZ1296" s="17">
        <v>0</v>
      </c>
    </row>
    <row r="1297" spans="2:52">
      <c r="C1297" s="17"/>
      <c r="D1297" s="17"/>
      <c r="E1297" s="17"/>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row>
    <row r="1298" spans="2:52">
      <c r="B1298" s="6" t="s">
        <v>350</v>
      </c>
      <c r="C1298" s="17"/>
      <c r="D1298" s="17"/>
      <c r="E1298" s="17"/>
      <c r="F1298" s="17"/>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c r="AZ1298" s="17"/>
    </row>
    <row r="1299" spans="2:52">
      <c r="B1299" s="24" t="s">
        <v>16</v>
      </c>
      <c r="C1299" s="17"/>
      <c r="D1299" s="17"/>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c r="AY1299" s="17"/>
      <c r="AZ1299" s="17"/>
    </row>
    <row r="1300" spans="2:52">
      <c r="B1300" t="s">
        <v>334</v>
      </c>
      <c r="C1300" s="17">
        <v>5.7751667086017498E-2</v>
      </c>
      <c r="D1300" s="17">
        <v>7.0456865545203001E-2</v>
      </c>
      <c r="E1300" s="17">
        <v>4.6542973671966602E-2</v>
      </c>
      <c r="F1300" s="17"/>
      <c r="G1300" s="17">
        <v>0.13366950559527699</v>
      </c>
      <c r="H1300" s="17">
        <v>7.4767554762308994E-2</v>
      </c>
      <c r="I1300" s="17">
        <v>5.4403789046767501E-2</v>
      </c>
      <c r="J1300" s="17">
        <v>5.48461898492099E-2</v>
      </c>
      <c r="K1300" s="17">
        <v>2.3462878169197201E-2</v>
      </c>
      <c r="L1300" s="17">
        <v>2.2729193044473701E-2</v>
      </c>
      <c r="M1300" s="17"/>
      <c r="N1300" s="17">
        <v>5.3751022473761498E-2</v>
      </c>
      <c r="O1300" s="17">
        <v>4.9019375235071903E-2</v>
      </c>
      <c r="P1300" s="17">
        <v>9.02188347351984E-2</v>
      </c>
      <c r="Q1300" s="17">
        <v>4.41334270140201E-2</v>
      </c>
      <c r="R1300" s="17"/>
      <c r="S1300" s="17">
        <v>7.4114841332281994E-2</v>
      </c>
      <c r="T1300" s="17">
        <v>1.76773719472124E-2</v>
      </c>
      <c r="U1300" s="17">
        <v>9.2535546026714707E-3</v>
      </c>
      <c r="V1300" s="17">
        <v>8.43642782216939E-2</v>
      </c>
      <c r="W1300" s="17">
        <v>4.8203289305331798E-2</v>
      </c>
      <c r="X1300" s="17">
        <v>6.1528365661406903E-2</v>
      </c>
      <c r="Y1300" s="17">
        <v>8.8778907487417097E-2</v>
      </c>
      <c r="Z1300" s="17">
        <v>2.4173166408608299E-2</v>
      </c>
      <c r="AA1300" s="17">
        <v>3.9976493282895299E-2</v>
      </c>
      <c r="AB1300" s="17">
        <v>0.135561279918712</v>
      </c>
      <c r="AC1300" s="17">
        <v>8.9774287994395102E-2</v>
      </c>
      <c r="AD1300" s="17">
        <v>0</v>
      </c>
      <c r="AE1300" s="17"/>
      <c r="AF1300" s="17">
        <v>3.8394833095038397E-2</v>
      </c>
      <c r="AG1300" s="17">
        <v>6.0965929987323898E-2</v>
      </c>
      <c r="AH1300" s="17">
        <v>7.2374266499867806E-2</v>
      </c>
      <c r="AI1300" s="17"/>
      <c r="AJ1300" s="17">
        <v>2.3983338488925501E-2</v>
      </c>
      <c r="AK1300" s="17">
        <v>8.7893624805974901E-2</v>
      </c>
      <c r="AL1300" s="17">
        <v>3.1937336123285302E-2</v>
      </c>
      <c r="AM1300" s="17">
        <v>0.13223191298164499</v>
      </c>
      <c r="AN1300" s="17">
        <v>5.7779457507125903E-2</v>
      </c>
      <c r="AO1300" s="17"/>
      <c r="AP1300" s="17">
        <v>4.11168123120393E-2</v>
      </c>
      <c r="AQ1300" s="17">
        <v>9.0636991341390596E-2</v>
      </c>
      <c r="AR1300" s="17">
        <v>4.9962461853143798E-2</v>
      </c>
      <c r="AS1300" s="17">
        <v>4.8019390477851601E-2</v>
      </c>
      <c r="AT1300" s="17">
        <v>1.04778553679309E-2</v>
      </c>
      <c r="AU1300" s="17"/>
      <c r="AV1300" s="17">
        <v>3.6554075448245002E-2</v>
      </c>
      <c r="AW1300" s="17">
        <v>4.5659401777349701E-2</v>
      </c>
      <c r="AX1300" s="17">
        <v>7.8800222082848898E-2</v>
      </c>
      <c r="AY1300" s="17">
        <v>6.5377122920974695E-2</v>
      </c>
      <c r="AZ1300" s="17">
        <v>0.22220313910280101</v>
      </c>
    </row>
    <row r="1301" spans="2:52">
      <c r="B1301" t="s">
        <v>335</v>
      </c>
      <c r="C1301" s="17">
        <v>0.15756132126462599</v>
      </c>
      <c r="D1301" s="17">
        <v>0.150893444716344</v>
      </c>
      <c r="E1301" s="17">
        <v>0.16164489055916101</v>
      </c>
      <c r="F1301" s="17"/>
      <c r="G1301" s="17">
        <v>0.19696058427046001</v>
      </c>
      <c r="H1301" s="17">
        <v>0.248328853053807</v>
      </c>
      <c r="I1301" s="17">
        <v>0.18849307072979399</v>
      </c>
      <c r="J1301" s="17">
        <v>0.18624304777527401</v>
      </c>
      <c r="K1301" s="17">
        <v>6.8541080179388897E-2</v>
      </c>
      <c r="L1301" s="17">
        <v>7.0394910702935798E-2</v>
      </c>
      <c r="M1301" s="17"/>
      <c r="N1301" s="17">
        <v>0.17979902369181999</v>
      </c>
      <c r="O1301" s="17">
        <v>0.13936406049970601</v>
      </c>
      <c r="P1301" s="17">
        <v>0.178054804921704</v>
      </c>
      <c r="Q1301" s="17">
        <v>0.138530292670972</v>
      </c>
      <c r="R1301" s="17"/>
      <c r="S1301" s="17">
        <v>0.20886909579072799</v>
      </c>
      <c r="T1301" s="17">
        <v>0.12159769834124701</v>
      </c>
      <c r="U1301" s="17">
        <v>5.4257994087203498E-2</v>
      </c>
      <c r="V1301" s="17">
        <v>0.156090777703603</v>
      </c>
      <c r="W1301" s="17">
        <v>0.136507204774068</v>
      </c>
      <c r="X1301" s="17">
        <v>0.11325903503569699</v>
      </c>
      <c r="Y1301" s="17">
        <v>0.16771955911601499</v>
      </c>
      <c r="Z1301" s="17">
        <v>0.20277710624210399</v>
      </c>
      <c r="AA1301" s="17">
        <v>0.19692989064480901</v>
      </c>
      <c r="AB1301" s="17">
        <v>0.19680746362027199</v>
      </c>
      <c r="AC1301" s="17">
        <v>0.13923984182614499</v>
      </c>
      <c r="AD1301" s="17">
        <v>0.280507316889058</v>
      </c>
      <c r="AE1301" s="17"/>
      <c r="AF1301" s="17">
        <v>0.14410008669579599</v>
      </c>
      <c r="AG1301" s="17">
        <v>0.172064494490832</v>
      </c>
      <c r="AH1301" s="17">
        <v>0.13796635785245101</v>
      </c>
      <c r="AI1301" s="17"/>
      <c r="AJ1301" s="17">
        <v>0.146910101222021</v>
      </c>
      <c r="AK1301" s="17">
        <v>0.19239172807650201</v>
      </c>
      <c r="AL1301" s="17">
        <v>0.166024908423163</v>
      </c>
      <c r="AM1301" s="17">
        <v>0.12218661531947</v>
      </c>
      <c r="AN1301" s="17">
        <v>0.11850110254156</v>
      </c>
      <c r="AO1301" s="17"/>
      <c r="AP1301" s="17">
        <v>0.16574741968033899</v>
      </c>
      <c r="AQ1301" s="17">
        <v>0.193967885404567</v>
      </c>
      <c r="AR1301" s="17">
        <v>0.15857175465419801</v>
      </c>
      <c r="AS1301" s="17">
        <v>0.13086502507025699</v>
      </c>
      <c r="AT1301" s="17">
        <v>8.7925755500913305E-2</v>
      </c>
      <c r="AU1301" s="17"/>
      <c r="AV1301" s="17">
        <v>0.13933495134482499</v>
      </c>
      <c r="AW1301" s="17">
        <v>0.119273783557858</v>
      </c>
      <c r="AX1301" s="17">
        <v>0.199037401512975</v>
      </c>
      <c r="AY1301" s="17">
        <v>0.222766164147184</v>
      </c>
      <c r="AZ1301" s="17">
        <v>0.20772199987358</v>
      </c>
    </row>
    <row r="1302" spans="2:52">
      <c r="B1302" t="s">
        <v>336</v>
      </c>
      <c r="C1302" s="17">
        <v>0.190557165838806</v>
      </c>
      <c r="D1302" s="17">
        <v>0.189706210607516</v>
      </c>
      <c r="E1302" s="17">
        <v>0.19304057526561999</v>
      </c>
      <c r="F1302" s="17"/>
      <c r="G1302" s="17">
        <v>0.24170238328666399</v>
      </c>
      <c r="H1302" s="17">
        <v>0.25411270864640501</v>
      </c>
      <c r="I1302" s="17">
        <v>0.194348517426079</v>
      </c>
      <c r="J1302" s="17">
        <v>0.13642504974576899</v>
      </c>
      <c r="K1302" s="17">
        <v>0.17498210359064001</v>
      </c>
      <c r="L1302" s="17">
        <v>0.15355372792447</v>
      </c>
      <c r="M1302" s="17"/>
      <c r="N1302" s="17">
        <v>0.21508649503820301</v>
      </c>
      <c r="O1302" s="17">
        <v>0.187286643816513</v>
      </c>
      <c r="P1302" s="17">
        <v>0.20439481398440301</v>
      </c>
      <c r="Q1302" s="17">
        <v>0.158441402692721</v>
      </c>
      <c r="R1302" s="17"/>
      <c r="S1302" s="17">
        <v>0.219286409132219</v>
      </c>
      <c r="T1302" s="17">
        <v>0.146730015837443</v>
      </c>
      <c r="U1302" s="17">
        <v>0.220692025330955</v>
      </c>
      <c r="V1302" s="17">
        <v>0.13017226860242201</v>
      </c>
      <c r="W1302" s="17">
        <v>0.23448733597319199</v>
      </c>
      <c r="X1302" s="17">
        <v>0.25804111958451897</v>
      </c>
      <c r="Y1302" s="17">
        <v>0.16034823572614201</v>
      </c>
      <c r="Z1302" s="17">
        <v>0.25097893381265701</v>
      </c>
      <c r="AA1302" s="17">
        <v>0.201311803568788</v>
      </c>
      <c r="AB1302" s="17">
        <v>0.151834967648906</v>
      </c>
      <c r="AC1302" s="17">
        <v>0.14572023664012601</v>
      </c>
      <c r="AD1302" s="17">
        <v>0.204653736572351</v>
      </c>
      <c r="AE1302" s="17"/>
      <c r="AF1302" s="17">
        <v>0.12774320891327801</v>
      </c>
      <c r="AG1302" s="17">
        <v>0.22004439330297901</v>
      </c>
      <c r="AH1302" s="17">
        <v>0.21508650528197101</v>
      </c>
      <c r="AI1302" s="17"/>
      <c r="AJ1302" s="17">
        <v>0.192827363173322</v>
      </c>
      <c r="AK1302" s="17">
        <v>0.21896465141235499</v>
      </c>
      <c r="AL1302" s="17">
        <v>0.16022946009421901</v>
      </c>
      <c r="AM1302" s="17">
        <v>7.0298973727517505E-2</v>
      </c>
      <c r="AN1302" s="17">
        <v>0.176551724951614</v>
      </c>
      <c r="AO1302" s="17"/>
      <c r="AP1302" s="17">
        <v>0.221175567789308</v>
      </c>
      <c r="AQ1302" s="17">
        <v>0.21090827275209301</v>
      </c>
      <c r="AR1302" s="17">
        <v>0.244366755893932</v>
      </c>
      <c r="AS1302" s="17">
        <v>0.13433712148399499</v>
      </c>
      <c r="AT1302" s="17">
        <v>0.121772410102433</v>
      </c>
      <c r="AU1302" s="17"/>
      <c r="AV1302" s="17">
        <v>0.16451462362293701</v>
      </c>
      <c r="AW1302" s="17">
        <v>0.20199275588562399</v>
      </c>
      <c r="AX1302" s="17">
        <v>0.18561733898875499</v>
      </c>
      <c r="AY1302" s="17">
        <v>0.23388364858792099</v>
      </c>
      <c r="AZ1302" s="17">
        <v>0.14845199322299199</v>
      </c>
    </row>
    <row r="1303" spans="2:52">
      <c r="B1303" t="s">
        <v>337</v>
      </c>
      <c r="C1303" s="17">
        <v>0.153850308753957</v>
      </c>
      <c r="D1303" s="17">
        <v>0.13818581574595801</v>
      </c>
      <c r="E1303" s="17">
        <v>0.16802652999107501</v>
      </c>
      <c r="F1303" s="17"/>
      <c r="G1303" s="17">
        <v>0.152230315895966</v>
      </c>
      <c r="H1303" s="17">
        <v>0.15686958856463201</v>
      </c>
      <c r="I1303" s="17">
        <v>0.189505716481531</v>
      </c>
      <c r="J1303" s="17">
        <v>0.14746253594455699</v>
      </c>
      <c r="K1303" s="17">
        <v>0.13813038618285101</v>
      </c>
      <c r="L1303" s="17">
        <v>0.142290031483577</v>
      </c>
      <c r="M1303" s="17"/>
      <c r="N1303" s="17">
        <v>0.14654967069377101</v>
      </c>
      <c r="O1303" s="17">
        <v>0.19875158595767001</v>
      </c>
      <c r="P1303" s="17">
        <v>0.111159204660791</v>
      </c>
      <c r="Q1303" s="17">
        <v>0.148225317687813</v>
      </c>
      <c r="R1303" s="17"/>
      <c r="S1303" s="17">
        <v>0.162446339987288</v>
      </c>
      <c r="T1303" s="17">
        <v>0.19499615464242301</v>
      </c>
      <c r="U1303" s="17">
        <v>0.114373721396293</v>
      </c>
      <c r="V1303" s="17">
        <v>0.14431170685265901</v>
      </c>
      <c r="W1303" s="17">
        <v>0.18161828171314601</v>
      </c>
      <c r="X1303" s="17">
        <v>0.162819935597318</v>
      </c>
      <c r="Y1303" s="17">
        <v>0.113619980148875</v>
      </c>
      <c r="Z1303" s="17">
        <v>0.15568140483065401</v>
      </c>
      <c r="AA1303" s="17">
        <v>0.14789708284504199</v>
      </c>
      <c r="AB1303" s="17">
        <v>0.11978855702421</v>
      </c>
      <c r="AC1303" s="17">
        <v>0.20792209375613199</v>
      </c>
      <c r="AD1303" s="17">
        <v>0.106789008397038</v>
      </c>
      <c r="AE1303" s="17"/>
      <c r="AF1303" s="17">
        <v>0.17359285698135399</v>
      </c>
      <c r="AG1303" s="17">
        <v>0.146260587973538</v>
      </c>
      <c r="AH1303" s="17">
        <v>0.12667450339591699</v>
      </c>
      <c r="AI1303" s="17"/>
      <c r="AJ1303" s="17">
        <v>0.176164565777534</v>
      </c>
      <c r="AK1303" s="17">
        <v>0.15744448158944199</v>
      </c>
      <c r="AL1303" s="17">
        <v>5.2357912528432603E-2</v>
      </c>
      <c r="AM1303" s="17">
        <v>0.18464071517057401</v>
      </c>
      <c r="AN1303" s="17">
        <v>0.12585981556971601</v>
      </c>
      <c r="AO1303" s="17"/>
      <c r="AP1303" s="17">
        <v>0.15119102583517599</v>
      </c>
      <c r="AQ1303" s="17">
        <v>0.155049951204386</v>
      </c>
      <c r="AR1303" s="17">
        <v>0.14646547697496601</v>
      </c>
      <c r="AS1303" s="17">
        <v>0.16453808780887999</v>
      </c>
      <c r="AT1303" s="17">
        <v>0.18342140173249299</v>
      </c>
      <c r="AU1303" s="17"/>
      <c r="AV1303" s="17">
        <v>0.14650201290829001</v>
      </c>
      <c r="AW1303" s="17">
        <v>0.18246937087121701</v>
      </c>
      <c r="AX1303" s="17">
        <v>0.14347093201576</v>
      </c>
      <c r="AY1303" s="17">
        <v>0.17035386506654401</v>
      </c>
      <c r="AZ1303" s="17">
        <v>0</v>
      </c>
    </row>
    <row r="1304" spans="2:52">
      <c r="B1304" t="s">
        <v>338</v>
      </c>
      <c r="C1304" s="17">
        <v>0.123167439802134</v>
      </c>
      <c r="D1304" s="17">
        <v>0.12979927973059999</v>
      </c>
      <c r="E1304" s="17">
        <v>0.11814574290350401</v>
      </c>
      <c r="F1304" s="17"/>
      <c r="G1304" s="17">
        <v>0.13013990665644701</v>
      </c>
      <c r="H1304" s="17">
        <v>8.3245527309758399E-2</v>
      </c>
      <c r="I1304" s="17">
        <v>0.142260783824359</v>
      </c>
      <c r="J1304" s="17">
        <v>0.11485503494523799</v>
      </c>
      <c r="K1304" s="17">
        <v>0.13706754671049201</v>
      </c>
      <c r="L1304" s="17">
        <v>0.13583086730858099</v>
      </c>
      <c r="M1304" s="17"/>
      <c r="N1304" s="17">
        <v>9.4833089324405706E-2</v>
      </c>
      <c r="O1304" s="17">
        <v>0.14407527239892301</v>
      </c>
      <c r="P1304" s="17">
        <v>0.13888140788242101</v>
      </c>
      <c r="Q1304" s="17">
        <v>0.11566651449892699</v>
      </c>
      <c r="R1304" s="17"/>
      <c r="S1304" s="17">
        <v>8.2409473390384305E-2</v>
      </c>
      <c r="T1304" s="17">
        <v>0.15213796102583199</v>
      </c>
      <c r="U1304" s="17">
        <v>0.1652145629624</v>
      </c>
      <c r="V1304" s="17">
        <v>9.3334043551775797E-2</v>
      </c>
      <c r="W1304" s="17">
        <v>0.123531628598362</v>
      </c>
      <c r="X1304" s="17">
        <v>0.13719035286150599</v>
      </c>
      <c r="Y1304" s="17">
        <v>0.15736412416704401</v>
      </c>
      <c r="Z1304" s="17">
        <v>0.12743900117094001</v>
      </c>
      <c r="AA1304" s="17">
        <v>0.12737102667664099</v>
      </c>
      <c r="AB1304" s="17">
        <v>0.102078297906724</v>
      </c>
      <c r="AC1304" s="17">
        <v>8.2162052687596396E-2</v>
      </c>
      <c r="AD1304" s="17">
        <v>0.106118183239036</v>
      </c>
      <c r="AE1304" s="17"/>
      <c r="AF1304" s="17">
        <v>0.13225813613491699</v>
      </c>
      <c r="AG1304" s="17">
        <v>0.11666231809887199</v>
      </c>
      <c r="AH1304" s="17">
        <v>0.106765965804164</v>
      </c>
      <c r="AI1304" s="17"/>
      <c r="AJ1304" s="17">
        <v>0.115387444992017</v>
      </c>
      <c r="AK1304" s="17">
        <v>0.114883718767648</v>
      </c>
      <c r="AL1304" s="17">
        <v>0.20665297065468199</v>
      </c>
      <c r="AM1304" s="17">
        <v>7.4325309723062796E-2</v>
      </c>
      <c r="AN1304" s="17">
        <v>0.13326418595012901</v>
      </c>
      <c r="AO1304" s="17"/>
      <c r="AP1304" s="17">
        <v>9.6072851401345499E-2</v>
      </c>
      <c r="AQ1304" s="17">
        <v>0.120135546737942</v>
      </c>
      <c r="AR1304" s="17">
        <v>0.114451097346728</v>
      </c>
      <c r="AS1304" s="17">
        <v>0.12532030697271701</v>
      </c>
      <c r="AT1304" s="17">
        <v>0.105716057417065</v>
      </c>
      <c r="AU1304" s="17"/>
      <c r="AV1304" s="17">
        <v>0.13040892636857901</v>
      </c>
      <c r="AW1304" s="17">
        <v>0.15463808305802901</v>
      </c>
      <c r="AX1304" s="17">
        <v>0.10125391574628401</v>
      </c>
      <c r="AY1304" s="17">
        <v>0.10581746298361</v>
      </c>
      <c r="AZ1304" s="17">
        <v>0.120229804743146</v>
      </c>
    </row>
    <row r="1305" spans="2:52">
      <c r="B1305" t="s">
        <v>339</v>
      </c>
      <c r="C1305" s="17">
        <v>0.17537655097485699</v>
      </c>
      <c r="D1305" s="17">
        <v>0.210076906049325</v>
      </c>
      <c r="E1305" s="17">
        <v>0.14292602094958301</v>
      </c>
      <c r="F1305" s="17"/>
      <c r="G1305" s="17">
        <v>9.3254545072764899E-2</v>
      </c>
      <c r="H1305" s="17">
        <v>8.8381334208416207E-2</v>
      </c>
      <c r="I1305" s="17">
        <v>7.5627478951850804E-2</v>
      </c>
      <c r="J1305" s="17">
        <v>0.184372079125879</v>
      </c>
      <c r="K1305" s="17">
        <v>0.295088459691974</v>
      </c>
      <c r="L1305" s="17">
        <v>0.28565326840880001</v>
      </c>
      <c r="M1305" s="17"/>
      <c r="N1305" s="17">
        <v>0.17012450286001099</v>
      </c>
      <c r="O1305" s="17">
        <v>0.151863945836655</v>
      </c>
      <c r="P1305" s="17">
        <v>0.16671486192885199</v>
      </c>
      <c r="Q1305" s="17">
        <v>0.21473237632207001</v>
      </c>
      <c r="R1305" s="17"/>
      <c r="S1305" s="17">
        <v>0.10428730526847201</v>
      </c>
      <c r="T1305" s="17">
        <v>0.20871167730522</v>
      </c>
      <c r="U1305" s="17">
        <v>0.24205654387908901</v>
      </c>
      <c r="V1305" s="17">
        <v>0.249279594151882</v>
      </c>
      <c r="W1305" s="17">
        <v>0.17660061012950701</v>
      </c>
      <c r="X1305" s="17">
        <v>0.11247798628831999</v>
      </c>
      <c r="Y1305" s="17">
        <v>0.16398273184406001</v>
      </c>
      <c r="Z1305" s="17">
        <v>0.14347297825501601</v>
      </c>
      <c r="AA1305" s="17">
        <v>0.15573229086868401</v>
      </c>
      <c r="AB1305" s="17">
        <v>0.202139123977914</v>
      </c>
      <c r="AC1305" s="17">
        <v>0.185284122544327</v>
      </c>
      <c r="AD1305" s="17">
        <v>0.14672037057222201</v>
      </c>
      <c r="AE1305" s="17"/>
      <c r="AF1305" s="17">
        <v>0.233274184428063</v>
      </c>
      <c r="AG1305" s="17">
        <v>0.150582171429651</v>
      </c>
      <c r="AH1305" s="17">
        <v>0.17057737226786299</v>
      </c>
      <c r="AI1305" s="17"/>
      <c r="AJ1305" s="17">
        <v>0.21212324122060999</v>
      </c>
      <c r="AK1305" s="17">
        <v>9.9542532454929902E-2</v>
      </c>
      <c r="AL1305" s="17">
        <v>0.26972492899952899</v>
      </c>
      <c r="AM1305" s="17">
        <v>0.14842489184517399</v>
      </c>
      <c r="AN1305" s="17">
        <v>0.20507957928067599</v>
      </c>
      <c r="AO1305" s="17"/>
      <c r="AP1305" s="17">
        <v>0.190570829184111</v>
      </c>
      <c r="AQ1305" s="17">
        <v>0.122351703077651</v>
      </c>
      <c r="AR1305" s="17">
        <v>0.17777606385408001</v>
      </c>
      <c r="AS1305" s="17">
        <v>0.25905921783596803</v>
      </c>
      <c r="AT1305" s="17">
        <v>0.25747795881452301</v>
      </c>
      <c r="AU1305" s="17"/>
      <c r="AV1305" s="17">
        <v>0.20511011994297501</v>
      </c>
      <c r="AW1305" s="17">
        <v>0.16473864969109001</v>
      </c>
      <c r="AX1305" s="17">
        <v>0.16992987032968801</v>
      </c>
      <c r="AY1305" s="17">
        <v>0.101855999038408</v>
      </c>
      <c r="AZ1305" s="17">
        <v>0.25028270703769201</v>
      </c>
    </row>
    <row r="1306" spans="2:52">
      <c r="B1306" t="s">
        <v>107</v>
      </c>
      <c r="C1306" s="17">
        <v>0.141735546279603</v>
      </c>
      <c r="D1306" s="17">
        <v>0.110881477605054</v>
      </c>
      <c r="E1306" s="17">
        <v>0.16967326665908999</v>
      </c>
      <c r="F1306" s="17"/>
      <c r="G1306" s="17">
        <v>5.2042759222420798E-2</v>
      </c>
      <c r="H1306" s="17">
        <v>9.4294433454671894E-2</v>
      </c>
      <c r="I1306" s="17">
        <v>0.15536064353962001</v>
      </c>
      <c r="J1306" s="17">
        <v>0.17579606261407299</v>
      </c>
      <c r="K1306" s="17">
        <v>0.16272754547545701</v>
      </c>
      <c r="L1306" s="17">
        <v>0.189548001127163</v>
      </c>
      <c r="M1306" s="17"/>
      <c r="N1306" s="17">
        <v>0.139856195918028</v>
      </c>
      <c r="O1306" s="17">
        <v>0.12963911625546101</v>
      </c>
      <c r="P1306" s="17">
        <v>0.11057607188663</v>
      </c>
      <c r="Q1306" s="17">
        <v>0.180270669113477</v>
      </c>
      <c r="R1306" s="17"/>
      <c r="S1306" s="17">
        <v>0.14858653509862599</v>
      </c>
      <c r="T1306" s="17">
        <v>0.158149120900623</v>
      </c>
      <c r="U1306" s="17">
        <v>0.19415159774138799</v>
      </c>
      <c r="V1306" s="17">
        <v>0.14244733091596501</v>
      </c>
      <c r="W1306" s="17">
        <v>9.9051649506391906E-2</v>
      </c>
      <c r="X1306" s="17">
        <v>0.154683204971233</v>
      </c>
      <c r="Y1306" s="17">
        <v>0.14818646151044801</v>
      </c>
      <c r="Z1306" s="17">
        <v>9.5477409280020603E-2</v>
      </c>
      <c r="AA1306" s="17">
        <v>0.13078141211314001</v>
      </c>
      <c r="AB1306" s="17">
        <v>9.1790309903261896E-2</v>
      </c>
      <c r="AC1306" s="17">
        <v>0.149897364551279</v>
      </c>
      <c r="AD1306" s="17">
        <v>0.15521138433029499</v>
      </c>
      <c r="AE1306" s="17"/>
      <c r="AF1306" s="17">
        <v>0.150636693751553</v>
      </c>
      <c r="AG1306" s="17">
        <v>0.13342010471680299</v>
      </c>
      <c r="AH1306" s="17">
        <v>0.170555028897766</v>
      </c>
      <c r="AI1306" s="17"/>
      <c r="AJ1306" s="17">
        <v>0.13260394512557</v>
      </c>
      <c r="AK1306" s="17">
        <v>0.12887926289314899</v>
      </c>
      <c r="AL1306" s="17">
        <v>0.11307248317669</v>
      </c>
      <c r="AM1306" s="17">
        <v>0.26789158123255702</v>
      </c>
      <c r="AN1306" s="17">
        <v>0.18296413419917901</v>
      </c>
      <c r="AO1306" s="17"/>
      <c r="AP1306" s="17">
        <v>0.13412549379768099</v>
      </c>
      <c r="AQ1306" s="17">
        <v>0.10694964948197</v>
      </c>
      <c r="AR1306" s="17">
        <v>0.108406389422953</v>
      </c>
      <c r="AS1306" s="17">
        <v>0.13786085035033299</v>
      </c>
      <c r="AT1306" s="17">
        <v>0.233208561064641</v>
      </c>
      <c r="AU1306" s="17"/>
      <c r="AV1306" s="17">
        <v>0.17757529036414799</v>
      </c>
      <c r="AW1306" s="17">
        <v>0.13122795515883201</v>
      </c>
      <c r="AX1306" s="17">
        <v>0.121890319323688</v>
      </c>
      <c r="AY1306" s="17">
        <v>9.9945737255358602E-2</v>
      </c>
      <c r="AZ1306" s="17">
        <v>5.1110356019789298E-2</v>
      </c>
    </row>
    <row r="1307" spans="2:52">
      <c r="C1307" s="17"/>
      <c r="D1307" s="17"/>
      <c r="E1307" s="17"/>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row>
    <row r="1308" spans="2:52">
      <c r="B1308" s="6" t="s">
        <v>351</v>
      </c>
      <c r="C1308" s="17"/>
      <c r="D1308" s="17"/>
      <c r="E1308" s="17"/>
      <c r="F1308" s="17"/>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row>
    <row r="1309" spans="2:52">
      <c r="B1309" s="24" t="s">
        <v>16</v>
      </c>
      <c r="C1309" s="17"/>
      <c r="D1309" s="17"/>
      <c r="E1309" s="17"/>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row>
    <row r="1310" spans="2:52">
      <c r="B1310" t="s">
        <v>334</v>
      </c>
      <c r="C1310" s="17">
        <v>8.7135928325189196E-2</v>
      </c>
      <c r="D1310" s="17">
        <v>9.0144664788387799E-2</v>
      </c>
      <c r="E1310" s="17">
        <v>8.4434751393804394E-2</v>
      </c>
      <c r="F1310" s="17"/>
      <c r="G1310" s="17">
        <v>0.15126832071037299</v>
      </c>
      <c r="H1310" s="17">
        <v>9.6101591084320204E-2</v>
      </c>
      <c r="I1310" s="17">
        <v>0.105395959471658</v>
      </c>
      <c r="J1310" s="17">
        <v>7.4969508816535801E-2</v>
      </c>
      <c r="K1310" s="17">
        <v>3.6416370032235697E-2</v>
      </c>
      <c r="L1310" s="17">
        <v>6.3628126409763897E-2</v>
      </c>
      <c r="M1310" s="17"/>
      <c r="N1310" s="17">
        <v>7.9300396172829593E-2</v>
      </c>
      <c r="O1310" s="17">
        <v>8.6294715020537996E-2</v>
      </c>
      <c r="P1310" s="17">
        <v>0.116016361982197</v>
      </c>
      <c r="Q1310" s="17">
        <v>6.8312344590166399E-2</v>
      </c>
      <c r="R1310" s="17"/>
      <c r="S1310" s="17">
        <v>0.112266904778895</v>
      </c>
      <c r="T1310" s="17">
        <v>7.6316102618930903E-2</v>
      </c>
      <c r="U1310" s="17">
        <v>6.21617572283698E-2</v>
      </c>
      <c r="V1310" s="17">
        <v>5.4219522536006599E-2</v>
      </c>
      <c r="W1310" s="17">
        <v>6.5260728612076102E-2</v>
      </c>
      <c r="X1310" s="17">
        <v>0.14079981752221099</v>
      </c>
      <c r="Y1310" s="17">
        <v>3.9128221755744402E-2</v>
      </c>
      <c r="Z1310" s="17">
        <v>2.13747395006798E-2</v>
      </c>
      <c r="AA1310" s="17">
        <v>0.108691179609258</v>
      </c>
      <c r="AB1310" s="17">
        <v>6.3364626020074102E-2</v>
      </c>
      <c r="AC1310" s="17">
        <v>0.166077809931724</v>
      </c>
      <c r="AD1310" s="17">
        <v>0.10366660145473899</v>
      </c>
      <c r="AE1310" s="17"/>
      <c r="AF1310" s="17">
        <v>6.4124916943146301E-2</v>
      </c>
      <c r="AG1310" s="17">
        <v>0.102334360240806</v>
      </c>
      <c r="AH1310" s="17">
        <v>0.120595166905249</v>
      </c>
      <c r="AI1310" s="17"/>
      <c r="AJ1310" s="17">
        <v>7.0789146448616905E-2</v>
      </c>
      <c r="AK1310" s="17">
        <v>0.10628191516366101</v>
      </c>
      <c r="AL1310" s="17">
        <v>9.5508902174046006E-2</v>
      </c>
      <c r="AM1310" s="17">
        <v>0.116528249430235</v>
      </c>
      <c r="AN1310" s="17">
        <v>0.100136043664471</v>
      </c>
      <c r="AO1310" s="17"/>
      <c r="AP1310" s="17">
        <v>7.2425246983950795E-2</v>
      </c>
      <c r="AQ1310" s="17">
        <v>0.109059820293864</v>
      </c>
      <c r="AR1310" s="17">
        <v>9.3664141384376301E-2</v>
      </c>
      <c r="AS1310" s="17">
        <v>4.7656720374004903E-2</v>
      </c>
      <c r="AT1310" s="17">
        <v>4.2775952077901198E-2</v>
      </c>
      <c r="AU1310" s="17"/>
      <c r="AV1310" s="17">
        <v>6.6636388866704893E-2</v>
      </c>
      <c r="AW1310" s="17">
        <v>9.3494228429234702E-2</v>
      </c>
      <c r="AX1310" s="17">
        <v>0.109247114773981</v>
      </c>
      <c r="AY1310" s="17">
        <v>7.3096502033770897E-2</v>
      </c>
      <c r="AZ1310" s="17">
        <v>0.19415847134487599</v>
      </c>
    </row>
    <row r="1311" spans="2:52">
      <c r="B1311" t="s">
        <v>335</v>
      </c>
      <c r="C1311" s="17">
        <v>0.23225228234846301</v>
      </c>
      <c r="D1311" s="17">
        <v>0.22481855792956701</v>
      </c>
      <c r="E1311" s="17">
        <v>0.240634185138491</v>
      </c>
      <c r="F1311" s="17"/>
      <c r="G1311" s="17">
        <v>0.293178327393602</v>
      </c>
      <c r="H1311" s="17">
        <v>0.25890648720528397</v>
      </c>
      <c r="I1311" s="17">
        <v>0.22250413109712</v>
      </c>
      <c r="J1311" s="17">
        <v>0.208025465745734</v>
      </c>
      <c r="K1311" s="17">
        <v>0.188537450238876</v>
      </c>
      <c r="L1311" s="17">
        <v>0.22757424391725101</v>
      </c>
      <c r="M1311" s="17"/>
      <c r="N1311" s="17">
        <v>0.272820375652783</v>
      </c>
      <c r="O1311" s="17">
        <v>0.18686182125516401</v>
      </c>
      <c r="P1311" s="17">
        <v>0.27368542075763502</v>
      </c>
      <c r="Q1311" s="17">
        <v>0.19850745638187101</v>
      </c>
      <c r="R1311" s="17"/>
      <c r="S1311" s="17">
        <v>0.246713883734894</v>
      </c>
      <c r="T1311" s="17">
        <v>0.233920885127997</v>
      </c>
      <c r="U1311" s="17">
        <v>0.33715122855979801</v>
      </c>
      <c r="V1311" s="17">
        <v>0.234750603254573</v>
      </c>
      <c r="W1311" s="17">
        <v>0.21626261844160299</v>
      </c>
      <c r="X1311" s="17">
        <v>0.20204684036527101</v>
      </c>
      <c r="Y1311" s="17">
        <v>0.14954088884796299</v>
      </c>
      <c r="Z1311" s="17">
        <v>0.22075936621522799</v>
      </c>
      <c r="AA1311" s="17">
        <v>0.26863668652008799</v>
      </c>
      <c r="AB1311" s="17">
        <v>0.22420849594355699</v>
      </c>
      <c r="AC1311" s="17">
        <v>0.19382985735487601</v>
      </c>
      <c r="AD1311" s="17">
        <v>0.17616435947853401</v>
      </c>
      <c r="AE1311" s="17"/>
      <c r="AF1311" s="17">
        <v>0.210299253011096</v>
      </c>
      <c r="AG1311" s="17">
        <v>0.22951567767856401</v>
      </c>
      <c r="AH1311" s="17">
        <v>0.22017002442495401</v>
      </c>
      <c r="AI1311" s="17"/>
      <c r="AJ1311" s="17">
        <v>0.22117995541714899</v>
      </c>
      <c r="AK1311" s="17">
        <v>0.26597183863916901</v>
      </c>
      <c r="AL1311" s="17">
        <v>0.25959906052154502</v>
      </c>
      <c r="AM1311" s="17">
        <v>6.0207099560771297E-2</v>
      </c>
      <c r="AN1311" s="17">
        <v>0.19549190879419501</v>
      </c>
      <c r="AO1311" s="17"/>
      <c r="AP1311" s="17">
        <v>0.23429960349779899</v>
      </c>
      <c r="AQ1311" s="17">
        <v>0.26342456501533901</v>
      </c>
      <c r="AR1311" s="17">
        <v>0.345077193143359</v>
      </c>
      <c r="AS1311" s="17">
        <v>0.168767886758598</v>
      </c>
      <c r="AT1311" s="17">
        <v>0.14606398010245</v>
      </c>
      <c r="AU1311" s="17"/>
      <c r="AV1311" s="17">
        <v>0.19053182235893901</v>
      </c>
      <c r="AW1311" s="17">
        <v>0.23844815123601801</v>
      </c>
      <c r="AX1311" s="17">
        <v>0.24893952290250199</v>
      </c>
      <c r="AY1311" s="17">
        <v>0.33170214621083199</v>
      </c>
      <c r="AZ1311" s="17">
        <v>0.28716134478774902</v>
      </c>
    </row>
    <row r="1312" spans="2:52">
      <c r="B1312" t="s">
        <v>336</v>
      </c>
      <c r="C1312" s="17">
        <v>0.25086086696952098</v>
      </c>
      <c r="D1312" s="17">
        <v>0.28818410316793802</v>
      </c>
      <c r="E1312" s="17">
        <v>0.21222789959354499</v>
      </c>
      <c r="F1312" s="17"/>
      <c r="G1312" s="17">
        <v>0.22045187482799999</v>
      </c>
      <c r="H1312" s="17">
        <v>0.24591926888924401</v>
      </c>
      <c r="I1312" s="17">
        <v>0.22349400919047199</v>
      </c>
      <c r="J1312" s="17">
        <v>0.27767354497385099</v>
      </c>
      <c r="K1312" s="17">
        <v>0.30644168160125201</v>
      </c>
      <c r="L1312" s="17">
        <v>0.24174685932911499</v>
      </c>
      <c r="M1312" s="17"/>
      <c r="N1312" s="17">
        <v>0.253063763866753</v>
      </c>
      <c r="O1312" s="17">
        <v>0.26428940397724998</v>
      </c>
      <c r="P1312" s="17">
        <v>0.199244154083665</v>
      </c>
      <c r="Q1312" s="17">
        <v>0.27686606070175301</v>
      </c>
      <c r="R1312" s="17"/>
      <c r="S1312" s="17">
        <v>0.26614058154058501</v>
      </c>
      <c r="T1312" s="17">
        <v>0.23289476670054299</v>
      </c>
      <c r="U1312" s="17">
        <v>0.23313674215834301</v>
      </c>
      <c r="V1312" s="17">
        <v>0.20837406206793599</v>
      </c>
      <c r="W1312" s="17">
        <v>0.29269729128451599</v>
      </c>
      <c r="X1312" s="17">
        <v>0.222552319764451</v>
      </c>
      <c r="Y1312" s="17">
        <v>0.32815753441888001</v>
      </c>
      <c r="Z1312" s="17">
        <v>0.349072810360534</v>
      </c>
      <c r="AA1312" s="17">
        <v>0.23886941232478501</v>
      </c>
      <c r="AB1312" s="17">
        <v>0.23446519404071101</v>
      </c>
      <c r="AC1312" s="17">
        <v>0.216809505982618</v>
      </c>
      <c r="AD1312" s="17">
        <v>0.22215042841483801</v>
      </c>
      <c r="AE1312" s="17"/>
      <c r="AF1312" s="17">
        <v>0.24016170845636001</v>
      </c>
      <c r="AG1312" s="17">
        <v>0.28202808622539599</v>
      </c>
      <c r="AH1312" s="17">
        <v>0.227570530074586</v>
      </c>
      <c r="AI1312" s="17"/>
      <c r="AJ1312" s="17">
        <v>0.24843427186077899</v>
      </c>
      <c r="AK1312" s="17">
        <v>0.27745168044723201</v>
      </c>
      <c r="AL1312" s="17">
        <v>0.23775886359817799</v>
      </c>
      <c r="AM1312" s="17">
        <v>0.23012253492856999</v>
      </c>
      <c r="AN1312" s="17">
        <v>0.20058855775491799</v>
      </c>
      <c r="AO1312" s="17"/>
      <c r="AP1312" s="17">
        <v>0.26093123326357398</v>
      </c>
      <c r="AQ1312" s="17">
        <v>0.26318493098474899</v>
      </c>
      <c r="AR1312" s="17">
        <v>0.20074535001225999</v>
      </c>
      <c r="AS1312" s="17">
        <v>0.27883985574720199</v>
      </c>
      <c r="AT1312" s="17">
        <v>0.27114083068953199</v>
      </c>
      <c r="AU1312" s="17"/>
      <c r="AV1312" s="17">
        <v>0.27678086774872701</v>
      </c>
      <c r="AW1312" s="17">
        <v>0.20545816050240601</v>
      </c>
      <c r="AX1312" s="17">
        <v>0.22324980760799201</v>
      </c>
      <c r="AY1312" s="17">
        <v>0.32682269771443101</v>
      </c>
      <c r="AZ1312" s="17">
        <v>0.26632805632161399</v>
      </c>
    </row>
    <row r="1313" spans="2:52">
      <c r="B1313" t="s">
        <v>337</v>
      </c>
      <c r="C1313" s="17">
        <v>0.135440888636051</v>
      </c>
      <c r="D1313" s="17">
        <v>0.13185692765181201</v>
      </c>
      <c r="E1313" s="17">
        <v>0.13957155060794199</v>
      </c>
      <c r="F1313" s="17"/>
      <c r="G1313" s="17">
        <v>0.118882821237374</v>
      </c>
      <c r="H1313" s="17">
        <v>0.131008855143561</v>
      </c>
      <c r="I1313" s="17">
        <v>0.16583850117270399</v>
      </c>
      <c r="J1313" s="17">
        <v>0.14748483815779101</v>
      </c>
      <c r="K1313" s="17">
        <v>0.13358207639648201</v>
      </c>
      <c r="L1313" s="17">
        <v>0.114118052930822</v>
      </c>
      <c r="M1313" s="17"/>
      <c r="N1313" s="17">
        <v>0.133753742835379</v>
      </c>
      <c r="O1313" s="17">
        <v>0.14310994321913401</v>
      </c>
      <c r="P1313" s="17">
        <v>0.149206976742839</v>
      </c>
      <c r="Q1313" s="17">
        <v>0.12041459544225</v>
      </c>
      <c r="R1313" s="17"/>
      <c r="S1313" s="17">
        <v>0.117702141023989</v>
      </c>
      <c r="T1313" s="17">
        <v>0.15039408179432801</v>
      </c>
      <c r="U1313" s="17">
        <v>6.9150694327759707E-2</v>
      </c>
      <c r="V1313" s="17">
        <v>0.171568409615481</v>
      </c>
      <c r="W1313" s="17">
        <v>0.229646239834778</v>
      </c>
      <c r="X1313" s="17">
        <v>0.15821407952873301</v>
      </c>
      <c r="Y1313" s="17">
        <v>0.11122515434586799</v>
      </c>
      <c r="Z1313" s="17">
        <v>9.8108928973000303E-2</v>
      </c>
      <c r="AA1313" s="17">
        <v>0.114555313668484</v>
      </c>
      <c r="AB1313" s="17">
        <v>0.13280348366337399</v>
      </c>
      <c r="AC1313" s="17">
        <v>0.14051824585993</v>
      </c>
      <c r="AD1313" s="17">
        <v>0.125834686088765</v>
      </c>
      <c r="AE1313" s="17"/>
      <c r="AF1313" s="17">
        <v>0.16576511512255501</v>
      </c>
      <c r="AG1313" s="17">
        <v>0.118923650167038</v>
      </c>
      <c r="AH1313" s="17">
        <v>9.7433986092484895E-2</v>
      </c>
      <c r="AI1313" s="17"/>
      <c r="AJ1313" s="17">
        <v>0.149121226359342</v>
      </c>
      <c r="AK1313" s="17">
        <v>0.12504504463750499</v>
      </c>
      <c r="AL1313" s="17">
        <v>0.19213924787256501</v>
      </c>
      <c r="AM1313" s="17">
        <v>6.3891469526411296E-2</v>
      </c>
      <c r="AN1313" s="17">
        <v>0.135708134062244</v>
      </c>
      <c r="AO1313" s="17"/>
      <c r="AP1313" s="17">
        <v>0.117093354084534</v>
      </c>
      <c r="AQ1313" s="17">
        <v>0.128872577712145</v>
      </c>
      <c r="AR1313" s="17">
        <v>0.19085241172978701</v>
      </c>
      <c r="AS1313" s="17">
        <v>0.163254479186871</v>
      </c>
      <c r="AT1313" s="17">
        <v>0.108976101061493</v>
      </c>
      <c r="AU1313" s="17"/>
      <c r="AV1313" s="17">
        <v>0.13257728401684099</v>
      </c>
      <c r="AW1313" s="17">
        <v>0.15673310922712599</v>
      </c>
      <c r="AX1313" s="17">
        <v>0.13619966253756299</v>
      </c>
      <c r="AY1313" s="17">
        <v>7.4353932656117297E-2</v>
      </c>
      <c r="AZ1313" s="17">
        <v>9.9473517962390998E-2</v>
      </c>
    </row>
    <row r="1314" spans="2:52">
      <c r="B1314" t="s">
        <v>338</v>
      </c>
      <c r="C1314" s="17">
        <v>8.53417131599115E-2</v>
      </c>
      <c r="D1314" s="17">
        <v>7.4610252804781105E-2</v>
      </c>
      <c r="E1314" s="17">
        <v>9.6488059511044999E-2</v>
      </c>
      <c r="F1314" s="17"/>
      <c r="G1314" s="17">
        <v>5.5098634245759101E-2</v>
      </c>
      <c r="H1314" s="17">
        <v>0.12233040831532301</v>
      </c>
      <c r="I1314" s="17">
        <v>9.4669013751921799E-2</v>
      </c>
      <c r="J1314" s="17">
        <v>8.5406378274874004E-2</v>
      </c>
      <c r="K1314" s="17">
        <v>6.1609998754414502E-2</v>
      </c>
      <c r="L1314" s="17">
        <v>8.34968348164183E-2</v>
      </c>
      <c r="M1314" s="17"/>
      <c r="N1314" s="17">
        <v>6.6206898637647796E-2</v>
      </c>
      <c r="O1314" s="17">
        <v>9.8680561874058395E-2</v>
      </c>
      <c r="P1314" s="17">
        <v>8.5788304267110704E-2</v>
      </c>
      <c r="Q1314" s="17">
        <v>9.4974936265921697E-2</v>
      </c>
      <c r="R1314" s="17"/>
      <c r="S1314" s="17">
        <v>6.0402456037701502E-2</v>
      </c>
      <c r="T1314" s="17">
        <v>7.7397829834563794E-2</v>
      </c>
      <c r="U1314" s="17">
        <v>9.3202486690501393E-2</v>
      </c>
      <c r="V1314" s="17">
        <v>5.7327658305347598E-2</v>
      </c>
      <c r="W1314" s="17">
        <v>0.11146421438014401</v>
      </c>
      <c r="X1314" s="17">
        <v>8.0474602471823004E-2</v>
      </c>
      <c r="Y1314" s="17">
        <v>0.12253477971882699</v>
      </c>
      <c r="Z1314" s="17">
        <v>0.19784610235557501</v>
      </c>
      <c r="AA1314" s="17">
        <v>6.7689738523787804E-2</v>
      </c>
      <c r="AB1314" s="17">
        <v>9.6485068288071296E-2</v>
      </c>
      <c r="AC1314" s="17">
        <v>3.41258473156325E-2</v>
      </c>
      <c r="AD1314" s="17">
        <v>0.15192269077944001</v>
      </c>
      <c r="AE1314" s="17"/>
      <c r="AF1314" s="17">
        <v>9.2931156676255594E-2</v>
      </c>
      <c r="AG1314" s="17">
        <v>8.8413377985866806E-2</v>
      </c>
      <c r="AH1314" s="17">
        <v>7.1101557741340193E-2</v>
      </c>
      <c r="AI1314" s="17"/>
      <c r="AJ1314" s="17">
        <v>8.0444771028824094E-2</v>
      </c>
      <c r="AK1314" s="17">
        <v>8.8574913309135694E-2</v>
      </c>
      <c r="AL1314" s="17">
        <v>7.3075439147834695E-2</v>
      </c>
      <c r="AM1314" s="17">
        <v>0.203528685150132</v>
      </c>
      <c r="AN1314" s="17">
        <v>5.9456100397995197E-2</v>
      </c>
      <c r="AO1314" s="17"/>
      <c r="AP1314" s="17">
        <v>8.5723967009744204E-2</v>
      </c>
      <c r="AQ1314" s="17">
        <v>8.5598853811891001E-2</v>
      </c>
      <c r="AR1314" s="17">
        <v>4.07745297174456E-2</v>
      </c>
      <c r="AS1314" s="17">
        <v>0.13313621684131399</v>
      </c>
      <c r="AT1314" s="17">
        <v>5.4549942564852599E-2</v>
      </c>
      <c r="AU1314" s="17"/>
      <c r="AV1314" s="17">
        <v>0.113277262684834</v>
      </c>
      <c r="AW1314" s="17">
        <v>9.5682633467592898E-2</v>
      </c>
      <c r="AX1314" s="17">
        <v>8.9027796626897901E-2</v>
      </c>
      <c r="AY1314" s="17">
        <v>1.1518538372798599E-2</v>
      </c>
      <c r="AZ1314" s="17">
        <v>0</v>
      </c>
    </row>
    <row r="1315" spans="2:52">
      <c r="B1315" t="s">
        <v>339</v>
      </c>
      <c r="C1315" s="17">
        <v>4.6216878618394901E-2</v>
      </c>
      <c r="D1315" s="17">
        <v>3.5308310750639803E-2</v>
      </c>
      <c r="E1315" s="17">
        <v>5.73924813672037E-2</v>
      </c>
      <c r="F1315" s="17"/>
      <c r="G1315" s="17">
        <v>4.1089637504777003E-2</v>
      </c>
      <c r="H1315" s="17">
        <v>3.4431525521182497E-2</v>
      </c>
      <c r="I1315" s="17">
        <v>4.4653473610974798E-2</v>
      </c>
      <c r="J1315" s="17">
        <v>3.0930549807183301E-2</v>
      </c>
      <c r="K1315" s="17">
        <v>6.1433203852152299E-2</v>
      </c>
      <c r="L1315" s="17">
        <v>6.31584578698344E-2</v>
      </c>
      <c r="M1315" s="17"/>
      <c r="N1315" s="17">
        <v>4.52613295039343E-2</v>
      </c>
      <c r="O1315" s="17">
        <v>5.2771056582752301E-2</v>
      </c>
      <c r="P1315" s="17">
        <v>2.4621923810934601E-2</v>
      </c>
      <c r="Q1315" s="17">
        <v>5.76658544773853E-2</v>
      </c>
      <c r="R1315" s="17"/>
      <c r="S1315" s="17">
        <v>7.2409979681983594E-2</v>
      </c>
      <c r="T1315" s="17">
        <v>2.26669222944385E-2</v>
      </c>
      <c r="U1315" s="17">
        <v>5.00400592220571E-2</v>
      </c>
      <c r="V1315" s="17">
        <v>6.1831030864330103E-2</v>
      </c>
      <c r="W1315" s="17">
        <v>2.31951831053826E-2</v>
      </c>
      <c r="X1315" s="17">
        <v>5.1397983872358201E-2</v>
      </c>
      <c r="Y1315" s="17">
        <v>8.60379930375062E-2</v>
      </c>
      <c r="Z1315" s="17">
        <v>2.0524620011717901E-2</v>
      </c>
      <c r="AA1315" s="17">
        <v>7.61056780883561E-3</v>
      </c>
      <c r="AB1315" s="17">
        <v>3.5236450540119202E-2</v>
      </c>
      <c r="AC1315" s="17">
        <v>6.23961665805478E-2</v>
      </c>
      <c r="AD1315" s="17">
        <v>7.0647141529157201E-2</v>
      </c>
      <c r="AE1315" s="17"/>
      <c r="AF1315" s="17">
        <v>5.51763243436093E-2</v>
      </c>
      <c r="AG1315" s="17">
        <v>4.3494029936374301E-2</v>
      </c>
      <c r="AH1315" s="17">
        <v>4.4823364173010499E-2</v>
      </c>
      <c r="AI1315" s="17"/>
      <c r="AJ1315" s="17">
        <v>4.8631538420779101E-2</v>
      </c>
      <c r="AK1315" s="17">
        <v>3.69739666299468E-2</v>
      </c>
      <c r="AL1315" s="17">
        <v>1.5923293055546201E-2</v>
      </c>
      <c r="AM1315" s="17">
        <v>7.4133961423136704E-2</v>
      </c>
      <c r="AN1315" s="17">
        <v>4.87297743621515E-2</v>
      </c>
      <c r="AO1315" s="17"/>
      <c r="AP1315" s="17">
        <v>6.2285757293807101E-2</v>
      </c>
      <c r="AQ1315" s="17">
        <v>2.6764630383966499E-2</v>
      </c>
      <c r="AR1315" s="17">
        <v>5.4273746898901597E-2</v>
      </c>
      <c r="AS1315" s="17">
        <v>4.3859287107961699E-2</v>
      </c>
      <c r="AT1315" s="17">
        <v>4.1681631108307297E-2</v>
      </c>
      <c r="AU1315" s="17"/>
      <c r="AV1315" s="17">
        <v>6.1490057373901397E-2</v>
      </c>
      <c r="AW1315" s="17">
        <v>2.4520336844536E-2</v>
      </c>
      <c r="AX1315" s="17">
        <v>4.1176148640868902E-2</v>
      </c>
      <c r="AY1315" s="17">
        <v>4.6980090686264998E-2</v>
      </c>
      <c r="AZ1315" s="17">
        <v>6.8603047066060199E-2</v>
      </c>
    </row>
    <row r="1316" spans="2:52">
      <c r="B1316" t="s">
        <v>107</v>
      </c>
      <c r="C1316" s="17">
        <v>0.16275144194246999</v>
      </c>
      <c r="D1316" s="17">
        <v>0.155077182906875</v>
      </c>
      <c r="E1316" s="17">
        <v>0.16925107238796899</v>
      </c>
      <c r="F1316" s="17"/>
      <c r="G1316" s="17">
        <v>0.120030384080115</v>
      </c>
      <c r="H1316" s="17">
        <v>0.11130186384108599</v>
      </c>
      <c r="I1316" s="17">
        <v>0.143444911705148</v>
      </c>
      <c r="J1316" s="17">
        <v>0.175509714224031</v>
      </c>
      <c r="K1316" s="17">
        <v>0.211979219124588</v>
      </c>
      <c r="L1316" s="17">
        <v>0.206277424726796</v>
      </c>
      <c r="M1316" s="17"/>
      <c r="N1316" s="17">
        <v>0.14959349333067401</v>
      </c>
      <c r="O1316" s="17">
        <v>0.167992498071104</v>
      </c>
      <c r="P1316" s="17">
        <v>0.15143685835561799</v>
      </c>
      <c r="Q1316" s="17">
        <v>0.18325875214065299</v>
      </c>
      <c r="R1316" s="17"/>
      <c r="S1316" s="17">
        <v>0.124364053201953</v>
      </c>
      <c r="T1316" s="17">
        <v>0.20640941162920001</v>
      </c>
      <c r="U1316" s="17">
        <v>0.155157031813171</v>
      </c>
      <c r="V1316" s="17">
        <v>0.21192871335632499</v>
      </c>
      <c r="W1316" s="17">
        <v>6.14737243415008E-2</v>
      </c>
      <c r="X1316" s="17">
        <v>0.14451435647515401</v>
      </c>
      <c r="Y1316" s="17">
        <v>0.163375427875212</v>
      </c>
      <c r="Z1316" s="17">
        <v>9.2313432583265104E-2</v>
      </c>
      <c r="AA1316" s="17">
        <v>0.193947101544762</v>
      </c>
      <c r="AB1316" s="17">
        <v>0.21343668150409201</v>
      </c>
      <c r="AC1316" s="17">
        <v>0.18624256697467101</v>
      </c>
      <c r="AD1316" s="17">
        <v>0.14961409225452699</v>
      </c>
      <c r="AE1316" s="17"/>
      <c r="AF1316" s="17">
        <v>0.17154152544697801</v>
      </c>
      <c r="AG1316" s="17">
        <v>0.135290817765956</v>
      </c>
      <c r="AH1316" s="17">
        <v>0.21830537058837499</v>
      </c>
      <c r="AI1316" s="17"/>
      <c r="AJ1316" s="17">
        <v>0.18139909046451</v>
      </c>
      <c r="AK1316" s="17">
        <v>9.9700641173350493E-2</v>
      </c>
      <c r="AL1316" s="17">
        <v>0.125995193630286</v>
      </c>
      <c r="AM1316" s="17">
        <v>0.25158799998074399</v>
      </c>
      <c r="AN1316" s="17">
        <v>0.25988948096402498</v>
      </c>
      <c r="AO1316" s="17"/>
      <c r="AP1316" s="17">
        <v>0.16724083786659</v>
      </c>
      <c r="AQ1316" s="17">
        <v>0.12309462179804501</v>
      </c>
      <c r="AR1316" s="17">
        <v>7.4612627113870303E-2</v>
      </c>
      <c r="AS1316" s="17">
        <v>0.16448555398404699</v>
      </c>
      <c r="AT1316" s="17">
        <v>0.334811562395464</v>
      </c>
      <c r="AU1316" s="17"/>
      <c r="AV1316" s="17">
        <v>0.158706316950052</v>
      </c>
      <c r="AW1316" s="17">
        <v>0.18566338029308699</v>
      </c>
      <c r="AX1316" s="17">
        <v>0.15215994691019499</v>
      </c>
      <c r="AY1316" s="17">
        <v>0.135526092325785</v>
      </c>
      <c r="AZ1316" s="17">
        <v>8.4275562517310498E-2</v>
      </c>
    </row>
    <row r="1317" spans="2:52">
      <c r="C1317" s="17"/>
      <c r="D1317" s="17"/>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row>
    <row r="1318" spans="2:52">
      <c r="B1318" s="6" t="s">
        <v>352</v>
      </c>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row>
    <row r="1319" spans="2:52">
      <c r="B1319" s="24" t="s">
        <v>16</v>
      </c>
      <c r="C1319" s="17"/>
      <c r="D1319" s="17"/>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row>
    <row r="1320" spans="2:52">
      <c r="B1320" t="s">
        <v>334</v>
      </c>
      <c r="C1320" s="17">
        <v>6.6517711948785002E-2</v>
      </c>
      <c r="D1320" s="17">
        <v>7.3090328082481004E-2</v>
      </c>
      <c r="E1320" s="17">
        <v>5.8730735746760597E-2</v>
      </c>
      <c r="F1320" s="17"/>
      <c r="G1320" s="17">
        <v>0.10709364267270099</v>
      </c>
      <c r="H1320" s="17">
        <v>8.7172525131921696E-2</v>
      </c>
      <c r="I1320" s="17">
        <v>6.7467543990211598E-2</v>
      </c>
      <c r="J1320" s="17">
        <v>5.6487233798571602E-2</v>
      </c>
      <c r="K1320" s="17">
        <v>6.5410905140122003E-2</v>
      </c>
      <c r="L1320" s="17">
        <v>3.8958765264885099E-2</v>
      </c>
      <c r="M1320" s="17"/>
      <c r="N1320" s="17">
        <v>9.8350479755897502E-2</v>
      </c>
      <c r="O1320" s="17">
        <v>7.01737820443806E-2</v>
      </c>
      <c r="P1320" s="17">
        <v>5.8879269234095602E-2</v>
      </c>
      <c r="Q1320" s="17">
        <v>3.7916850931240802E-2</v>
      </c>
      <c r="R1320" s="17"/>
      <c r="S1320" s="17">
        <v>0.11550924144529701</v>
      </c>
      <c r="T1320" s="17">
        <v>6.3740185597346399E-2</v>
      </c>
      <c r="U1320" s="17">
        <v>2.4372773782990399E-2</v>
      </c>
      <c r="V1320" s="17">
        <v>6.4799195870212004E-2</v>
      </c>
      <c r="W1320" s="17">
        <v>3.9367185375692601E-2</v>
      </c>
      <c r="X1320" s="17">
        <v>8.3485252968196103E-2</v>
      </c>
      <c r="Y1320" s="17">
        <v>4.25862905746901E-2</v>
      </c>
      <c r="Z1320" s="17">
        <v>8.40187699197988E-2</v>
      </c>
      <c r="AA1320" s="17">
        <v>2.80331450434298E-2</v>
      </c>
      <c r="AB1320" s="17">
        <v>6.3494544860656699E-2</v>
      </c>
      <c r="AC1320" s="17">
        <v>0.10394354659648</v>
      </c>
      <c r="AD1320" s="17">
        <v>7.24768604033008E-2</v>
      </c>
      <c r="AE1320" s="17"/>
      <c r="AF1320" s="17">
        <v>6.8616346899977004E-2</v>
      </c>
      <c r="AG1320" s="17">
        <v>7.7460454694541797E-2</v>
      </c>
      <c r="AH1320" s="17">
        <v>4.5638754368330002E-2</v>
      </c>
      <c r="AI1320" s="17"/>
      <c r="AJ1320" s="17">
        <v>8.3288485430328699E-2</v>
      </c>
      <c r="AK1320" s="17">
        <v>8.6350598863838696E-2</v>
      </c>
      <c r="AL1320" s="17">
        <v>5.3013399850786798E-2</v>
      </c>
      <c r="AM1320" s="17">
        <v>5.16926150132467E-2</v>
      </c>
      <c r="AN1320" s="17">
        <v>1.43573491640631E-2</v>
      </c>
      <c r="AO1320" s="17"/>
      <c r="AP1320" s="17">
        <v>8.9720247313634302E-2</v>
      </c>
      <c r="AQ1320" s="17">
        <v>7.0019902853184393E-2</v>
      </c>
      <c r="AR1320" s="17">
        <v>9.2112886931382004E-2</v>
      </c>
      <c r="AS1320" s="17">
        <v>4.2957339261682499E-2</v>
      </c>
      <c r="AT1320" s="17">
        <v>1.9951036245256602E-2</v>
      </c>
      <c r="AU1320" s="17"/>
      <c r="AV1320" s="17">
        <v>4.06448114277526E-2</v>
      </c>
      <c r="AW1320" s="17">
        <v>4.6899022103321898E-2</v>
      </c>
      <c r="AX1320" s="17">
        <v>7.7022426016112103E-2</v>
      </c>
      <c r="AY1320" s="17">
        <v>0.134917650432793</v>
      </c>
      <c r="AZ1320" s="17">
        <v>0.26039333841939399</v>
      </c>
    </row>
    <row r="1321" spans="2:52">
      <c r="B1321" t="s">
        <v>335</v>
      </c>
      <c r="C1321" s="17">
        <v>0.17326024568018999</v>
      </c>
      <c r="D1321" s="17">
        <v>0.17017683866647301</v>
      </c>
      <c r="E1321" s="17">
        <v>0.17737177416988401</v>
      </c>
      <c r="F1321" s="17"/>
      <c r="G1321" s="17">
        <v>0.26379053398764701</v>
      </c>
      <c r="H1321" s="17">
        <v>0.22876282501929901</v>
      </c>
      <c r="I1321" s="17">
        <v>0.199329066277421</v>
      </c>
      <c r="J1321" s="17">
        <v>0.1171480614108</v>
      </c>
      <c r="K1321" s="17">
        <v>0.14826146852379399</v>
      </c>
      <c r="L1321" s="17">
        <v>0.124035460914024</v>
      </c>
      <c r="M1321" s="17"/>
      <c r="N1321" s="17">
        <v>0.155175272727955</v>
      </c>
      <c r="O1321" s="17">
        <v>0.202758376258979</v>
      </c>
      <c r="P1321" s="17">
        <v>0.178759755408788</v>
      </c>
      <c r="Q1321" s="17">
        <v>0.155978227068792</v>
      </c>
      <c r="R1321" s="17"/>
      <c r="S1321" s="17">
        <v>0.205663488732127</v>
      </c>
      <c r="T1321" s="17">
        <v>0.15867601369710399</v>
      </c>
      <c r="U1321" s="17">
        <v>0.15454037004415699</v>
      </c>
      <c r="V1321" s="17">
        <v>0.175565720735752</v>
      </c>
      <c r="W1321" s="17">
        <v>0.15797731946037499</v>
      </c>
      <c r="X1321" s="17">
        <v>0.20520057595435701</v>
      </c>
      <c r="Y1321" s="17">
        <v>0.13336986032875101</v>
      </c>
      <c r="Z1321" s="17">
        <v>0.227067092502797</v>
      </c>
      <c r="AA1321" s="17">
        <v>0.14566238853583399</v>
      </c>
      <c r="AB1321" s="17">
        <v>0.16813443933976099</v>
      </c>
      <c r="AC1321" s="17">
        <v>0.159703564464865</v>
      </c>
      <c r="AD1321" s="17">
        <v>0.19180113978670099</v>
      </c>
      <c r="AE1321" s="17"/>
      <c r="AF1321" s="17">
        <v>0.15869501745226799</v>
      </c>
      <c r="AG1321" s="17">
        <v>0.18392109886978</v>
      </c>
      <c r="AH1321" s="17">
        <v>0.132733697969589</v>
      </c>
      <c r="AI1321" s="17"/>
      <c r="AJ1321" s="17">
        <v>0.18939950276603801</v>
      </c>
      <c r="AK1321" s="17">
        <v>0.17620684298400699</v>
      </c>
      <c r="AL1321" s="17">
        <v>9.26303914255132E-2</v>
      </c>
      <c r="AM1321" s="17">
        <v>0</v>
      </c>
      <c r="AN1321" s="17">
        <v>0.13063217523453899</v>
      </c>
      <c r="AO1321" s="17"/>
      <c r="AP1321" s="17">
        <v>0.20706128145733399</v>
      </c>
      <c r="AQ1321" s="17">
        <v>0.183967893797094</v>
      </c>
      <c r="AR1321" s="17">
        <v>0.16573674419965401</v>
      </c>
      <c r="AS1321" s="17">
        <v>0.15753026325987701</v>
      </c>
      <c r="AT1321" s="17">
        <v>8.0715949015629604E-2</v>
      </c>
      <c r="AU1321" s="17"/>
      <c r="AV1321" s="17">
        <v>0.15652023725342801</v>
      </c>
      <c r="AW1321" s="17">
        <v>0.18059412003200601</v>
      </c>
      <c r="AX1321" s="17">
        <v>0.214119834049813</v>
      </c>
      <c r="AY1321" s="17">
        <v>0.156661927469879</v>
      </c>
      <c r="AZ1321" s="17">
        <v>0</v>
      </c>
    </row>
    <row r="1322" spans="2:52">
      <c r="B1322" t="s">
        <v>336</v>
      </c>
      <c r="C1322" s="17">
        <v>0.19792275791043801</v>
      </c>
      <c r="D1322" s="17">
        <v>0.21997155795289</v>
      </c>
      <c r="E1322" s="17">
        <v>0.17174366300987601</v>
      </c>
      <c r="F1322" s="17"/>
      <c r="G1322" s="17">
        <v>0.15080535403463699</v>
      </c>
      <c r="H1322" s="17">
        <v>0.233316582033049</v>
      </c>
      <c r="I1322" s="17">
        <v>0.21224825467250699</v>
      </c>
      <c r="J1322" s="17">
        <v>0.21807095491904299</v>
      </c>
      <c r="K1322" s="17">
        <v>0.179490280346181</v>
      </c>
      <c r="L1322" s="17">
        <v>0.185462516988916</v>
      </c>
      <c r="M1322" s="17"/>
      <c r="N1322" s="17">
        <v>0.19092459137703099</v>
      </c>
      <c r="O1322" s="17">
        <v>0.23401247889795301</v>
      </c>
      <c r="P1322" s="17">
        <v>0.185863366624968</v>
      </c>
      <c r="Q1322" s="17">
        <v>0.17486175022318501</v>
      </c>
      <c r="R1322" s="17"/>
      <c r="S1322" s="17">
        <v>0.234823647789422</v>
      </c>
      <c r="T1322" s="17">
        <v>0.16021873968040401</v>
      </c>
      <c r="U1322" s="17">
        <v>0.24976595107927599</v>
      </c>
      <c r="V1322" s="17">
        <v>0.233592024833703</v>
      </c>
      <c r="W1322" s="17">
        <v>0.178890912956956</v>
      </c>
      <c r="X1322" s="17">
        <v>0.215439685504937</v>
      </c>
      <c r="Y1322" s="17">
        <v>0.15965935187653499</v>
      </c>
      <c r="Z1322" s="17">
        <v>0.144505778588116</v>
      </c>
      <c r="AA1322" s="17">
        <v>0.198683359918785</v>
      </c>
      <c r="AB1322" s="17">
        <v>0.22289231959858799</v>
      </c>
      <c r="AC1322" s="17">
        <v>0.150898181862515</v>
      </c>
      <c r="AD1322" s="17">
        <v>0.10896784099689601</v>
      </c>
      <c r="AE1322" s="17"/>
      <c r="AF1322" s="17">
        <v>0.19343731145889101</v>
      </c>
      <c r="AG1322" s="17">
        <v>0.21909079809763499</v>
      </c>
      <c r="AH1322" s="17">
        <v>0.182785894372507</v>
      </c>
      <c r="AI1322" s="17"/>
      <c r="AJ1322" s="17">
        <v>0.18543639891879801</v>
      </c>
      <c r="AK1322" s="17">
        <v>0.21386956776046301</v>
      </c>
      <c r="AL1322" s="17">
        <v>0.19042760684349599</v>
      </c>
      <c r="AM1322" s="17">
        <v>0.32344450303595101</v>
      </c>
      <c r="AN1322" s="17">
        <v>0.207283471903174</v>
      </c>
      <c r="AO1322" s="17"/>
      <c r="AP1322" s="17">
        <v>0.206468901023594</v>
      </c>
      <c r="AQ1322" s="17">
        <v>0.225198068598356</v>
      </c>
      <c r="AR1322" s="17">
        <v>0.22359375096270601</v>
      </c>
      <c r="AS1322" s="17">
        <v>0.19950157370728999</v>
      </c>
      <c r="AT1322" s="17">
        <v>0.11853669144409</v>
      </c>
      <c r="AU1322" s="17"/>
      <c r="AV1322" s="17">
        <v>0.20215328126246801</v>
      </c>
      <c r="AW1322" s="17">
        <v>0.177832614843873</v>
      </c>
      <c r="AX1322" s="17">
        <v>0.20083095057654299</v>
      </c>
      <c r="AY1322" s="17">
        <v>0.20343173157142699</v>
      </c>
      <c r="AZ1322" s="17">
        <v>0.22354728800902601</v>
      </c>
    </row>
    <row r="1323" spans="2:52">
      <c r="B1323" t="s">
        <v>337</v>
      </c>
      <c r="C1323" s="17">
        <v>0.14228077941950601</v>
      </c>
      <c r="D1323" s="17">
        <v>0.14907049108243001</v>
      </c>
      <c r="E1323" s="17">
        <v>0.134401538214525</v>
      </c>
      <c r="F1323" s="17"/>
      <c r="G1323" s="17">
        <v>0.161720426504466</v>
      </c>
      <c r="H1323" s="17">
        <v>0.135399411490123</v>
      </c>
      <c r="I1323" s="17">
        <v>0.16350764709544499</v>
      </c>
      <c r="J1323" s="17">
        <v>0.13279339018719499</v>
      </c>
      <c r="K1323" s="17">
        <v>8.1746402043853694E-2</v>
      </c>
      <c r="L1323" s="17">
        <v>0.16413362275749499</v>
      </c>
      <c r="M1323" s="17"/>
      <c r="N1323" s="17">
        <v>0.150883105567546</v>
      </c>
      <c r="O1323" s="17">
        <v>0.13187237900505899</v>
      </c>
      <c r="P1323" s="17">
        <v>0.16894168176081201</v>
      </c>
      <c r="Q1323" s="17">
        <v>0.121255482874927</v>
      </c>
      <c r="R1323" s="17"/>
      <c r="S1323" s="17">
        <v>9.2292815850220394E-2</v>
      </c>
      <c r="T1323" s="17">
        <v>0.11289545461801299</v>
      </c>
      <c r="U1323" s="17">
        <v>0.22494289989251801</v>
      </c>
      <c r="V1323" s="17">
        <v>5.8288490959320802E-2</v>
      </c>
      <c r="W1323" s="17">
        <v>0.19374190760822299</v>
      </c>
      <c r="X1323" s="17">
        <v>7.0719204330381494E-2</v>
      </c>
      <c r="Y1323" s="17">
        <v>0.18194695079852799</v>
      </c>
      <c r="Z1323" s="17">
        <v>0.213696013924496</v>
      </c>
      <c r="AA1323" s="17">
        <v>0.20041060092304</v>
      </c>
      <c r="AB1323" s="17">
        <v>0.153346007387545</v>
      </c>
      <c r="AC1323" s="17">
        <v>0.20100468259361301</v>
      </c>
      <c r="AD1323" s="17">
        <v>0.20075426524321699</v>
      </c>
      <c r="AE1323" s="17"/>
      <c r="AF1323" s="17">
        <v>0.13342476547604401</v>
      </c>
      <c r="AG1323" s="17">
        <v>0.15811315132520301</v>
      </c>
      <c r="AH1323" s="17">
        <v>0.11793112726693999</v>
      </c>
      <c r="AI1323" s="17"/>
      <c r="AJ1323" s="17">
        <v>0.114025444554651</v>
      </c>
      <c r="AK1323" s="17">
        <v>0.18585042404961799</v>
      </c>
      <c r="AL1323" s="17">
        <v>0.237988857225339</v>
      </c>
      <c r="AM1323" s="17">
        <v>0.14640898802561</v>
      </c>
      <c r="AN1323" s="17">
        <v>0.11173100213564199</v>
      </c>
      <c r="AO1323" s="17"/>
      <c r="AP1323" s="17">
        <v>0.11561139875847599</v>
      </c>
      <c r="AQ1323" s="17">
        <v>0.15595936128176699</v>
      </c>
      <c r="AR1323" s="17">
        <v>0.22621352939299499</v>
      </c>
      <c r="AS1323" s="17">
        <v>0.10797801673620799</v>
      </c>
      <c r="AT1323" s="17">
        <v>8.1930441560488093E-2</v>
      </c>
      <c r="AU1323" s="17"/>
      <c r="AV1323" s="17">
        <v>0.119792457365293</v>
      </c>
      <c r="AW1323" s="17">
        <v>0.116882072131113</v>
      </c>
      <c r="AX1323" s="17">
        <v>0.15905485081930701</v>
      </c>
      <c r="AY1323" s="17">
        <v>0.180526744545115</v>
      </c>
      <c r="AZ1323" s="17">
        <v>0.13419095464334299</v>
      </c>
    </row>
    <row r="1324" spans="2:52">
      <c r="B1324" t="s">
        <v>338</v>
      </c>
      <c r="C1324" s="17">
        <v>0.111896890576045</v>
      </c>
      <c r="D1324" s="17">
        <v>0.114920561889682</v>
      </c>
      <c r="E1324" s="17">
        <v>0.106254750986065</v>
      </c>
      <c r="F1324" s="17"/>
      <c r="G1324" s="17">
        <v>0.18392812230348399</v>
      </c>
      <c r="H1324" s="17">
        <v>0.126972044319659</v>
      </c>
      <c r="I1324" s="17">
        <v>8.51940768093538E-2</v>
      </c>
      <c r="J1324" s="17">
        <v>0.101612838512231</v>
      </c>
      <c r="K1324" s="17">
        <v>9.4622366599867794E-2</v>
      </c>
      <c r="L1324" s="17">
        <v>0.10370473977431</v>
      </c>
      <c r="M1324" s="17"/>
      <c r="N1324" s="17">
        <v>9.5500342658167897E-2</v>
      </c>
      <c r="O1324" s="17">
        <v>0.106893278049812</v>
      </c>
      <c r="P1324" s="17">
        <v>0.12625878568795601</v>
      </c>
      <c r="Q1324" s="17">
        <v>0.117853187774942</v>
      </c>
      <c r="R1324" s="17"/>
      <c r="S1324" s="17">
        <v>0.12630869524892899</v>
      </c>
      <c r="T1324" s="17">
        <v>0.14779203565003901</v>
      </c>
      <c r="U1324" s="17">
        <v>7.2916362377509203E-2</v>
      </c>
      <c r="V1324" s="17">
        <v>5.1745959591290303E-2</v>
      </c>
      <c r="W1324" s="17">
        <v>0.15203789927348399</v>
      </c>
      <c r="X1324" s="17">
        <v>0.121969333510793</v>
      </c>
      <c r="Y1324" s="17">
        <v>0.11439263579141599</v>
      </c>
      <c r="Z1324" s="17">
        <v>0.13351890049521301</v>
      </c>
      <c r="AA1324" s="17">
        <v>0.136394544286601</v>
      </c>
      <c r="AB1324" s="17">
        <v>6.9673113073494497E-2</v>
      </c>
      <c r="AC1324" s="17">
        <v>5.4847859512170902E-2</v>
      </c>
      <c r="AD1324" s="17">
        <v>9.4162062661034704E-2</v>
      </c>
      <c r="AE1324" s="17"/>
      <c r="AF1324" s="17">
        <v>0.108798222381695</v>
      </c>
      <c r="AG1324" s="17">
        <v>0.104442549614745</v>
      </c>
      <c r="AH1324" s="17">
        <v>8.2909221932193702E-2</v>
      </c>
      <c r="AI1324" s="17"/>
      <c r="AJ1324" s="17">
        <v>0.116423789429455</v>
      </c>
      <c r="AK1324" s="17">
        <v>0.106875159832773</v>
      </c>
      <c r="AL1324" s="17">
        <v>5.8344991401065902E-2</v>
      </c>
      <c r="AM1324" s="17">
        <v>0.17008068967120901</v>
      </c>
      <c r="AN1324" s="17">
        <v>7.7590525682759301E-2</v>
      </c>
      <c r="AO1324" s="17"/>
      <c r="AP1324" s="17">
        <v>0.107286911849671</v>
      </c>
      <c r="AQ1324" s="17">
        <v>0.115151055422662</v>
      </c>
      <c r="AR1324" s="17">
        <v>6.0243815589168401E-2</v>
      </c>
      <c r="AS1324" s="17">
        <v>0.172989515120898</v>
      </c>
      <c r="AT1324" s="17">
        <v>0.121005806286878</v>
      </c>
      <c r="AU1324" s="17"/>
      <c r="AV1324" s="17">
        <v>7.2258372782330896E-2</v>
      </c>
      <c r="AW1324" s="17">
        <v>0.180720743638492</v>
      </c>
      <c r="AX1324" s="17">
        <v>0.123676014396028</v>
      </c>
      <c r="AY1324" s="17">
        <v>4.72394379098263E-2</v>
      </c>
      <c r="AZ1324" s="17">
        <v>7.7831443414248705E-2</v>
      </c>
    </row>
    <row r="1325" spans="2:52">
      <c r="B1325" t="s">
        <v>339</v>
      </c>
      <c r="C1325" s="17">
        <v>0.108819480211855</v>
      </c>
      <c r="D1325" s="17">
        <v>0.101884426208686</v>
      </c>
      <c r="E1325" s="17">
        <v>0.117437203564649</v>
      </c>
      <c r="F1325" s="17"/>
      <c r="G1325" s="17">
        <v>5.5435755656431697E-2</v>
      </c>
      <c r="H1325" s="17">
        <v>8.4898601653038697E-2</v>
      </c>
      <c r="I1325" s="17">
        <v>8.8130429726264906E-2</v>
      </c>
      <c r="J1325" s="17">
        <v>0.123934196426935</v>
      </c>
      <c r="K1325" s="17">
        <v>0.151452231195393</v>
      </c>
      <c r="L1325" s="17">
        <v>0.131377519004578</v>
      </c>
      <c r="M1325" s="17"/>
      <c r="N1325" s="17">
        <v>0.107344185353605</v>
      </c>
      <c r="O1325" s="17">
        <v>0.100896172034139</v>
      </c>
      <c r="P1325" s="17">
        <v>0.10638939992240901</v>
      </c>
      <c r="Q1325" s="17">
        <v>0.122757100037687</v>
      </c>
      <c r="R1325" s="17"/>
      <c r="S1325" s="17">
        <v>9.6317520935504303E-2</v>
      </c>
      <c r="T1325" s="17">
        <v>0.14096938694576699</v>
      </c>
      <c r="U1325" s="17">
        <v>8.4774987860976106E-2</v>
      </c>
      <c r="V1325" s="17">
        <v>5.6182298832268697E-2</v>
      </c>
      <c r="W1325" s="17">
        <v>0.162384138308765</v>
      </c>
      <c r="X1325" s="17">
        <v>9.9126320654288003E-2</v>
      </c>
      <c r="Y1325" s="17">
        <v>9.7278255521427506E-2</v>
      </c>
      <c r="Z1325" s="17">
        <v>6.7701023882080394E-2</v>
      </c>
      <c r="AA1325" s="17">
        <v>0.14097844821441299</v>
      </c>
      <c r="AB1325" s="17">
        <v>6.20922349461707E-2</v>
      </c>
      <c r="AC1325" s="17">
        <v>0.17682326723081401</v>
      </c>
      <c r="AD1325" s="17">
        <v>0.14562597091882301</v>
      </c>
      <c r="AE1325" s="17"/>
      <c r="AF1325" s="17">
        <v>0.13939396318920499</v>
      </c>
      <c r="AG1325" s="17">
        <v>7.7422906566162505E-2</v>
      </c>
      <c r="AH1325" s="17">
        <v>0.14771850476384699</v>
      </c>
      <c r="AI1325" s="17"/>
      <c r="AJ1325" s="17">
        <v>0.116418371867706</v>
      </c>
      <c r="AK1325" s="17">
        <v>7.6755182666260899E-2</v>
      </c>
      <c r="AL1325" s="17">
        <v>0.185067486751745</v>
      </c>
      <c r="AM1325" s="17">
        <v>0.237109122530996</v>
      </c>
      <c r="AN1325" s="17">
        <v>0.15051243961715899</v>
      </c>
      <c r="AO1325" s="17"/>
      <c r="AP1325" s="17">
        <v>0.108906461074221</v>
      </c>
      <c r="AQ1325" s="17">
        <v>8.6336262342454506E-2</v>
      </c>
      <c r="AR1325" s="17">
        <v>7.2075071478669206E-2</v>
      </c>
      <c r="AS1325" s="17">
        <v>0.152081719281632</v>
      </c>
      <c r="AT1325" s="17">
        <v>8.8276339074166099E-2</v>
      </c>
      <c r="AU1325" s="17"/>
      <c r="AV1325" s="17">
        <v>0.166164994350286</v>
      </c>
      <c r="AW1325" s="17">
        <v>0.10630201565591001</v>
      </c>
      <c r="AX1325" s="17">
        <v>7.7874150565719405E-2</v>
      </c>
      <c r="AY1325" s="17">
        <v>4.59607377250906E-2</v>
      </c>
      <c r="AZ1325" s="17">
        <v>0.13568982833603399</v>
      </c>
    </row>
    <row r="1326" spans="2:52">
      <c r="B1326" t="s">
        <v>107</v>
      </c>
      <c r="C1326" s="17">
        <v>0.199302134253181</v>
      </c>
      <c r="D1326" s="17">
        <v>0.17088579611735699</v>
      </c>
      <c r="E1326" s="17">
        <v>0.234060334308241</v>
      </c>
      <c r="F1326" s="17"/>
      <c r="G1326" s="17">
        <v>7.7226164840634395E-2</v>
      </c>
      <c r="H1326" s="17">
        <v>0.103478010352909</v>
      </c>
      <c r="I1326" s="17">
        <v>0.18412298142879699</v>
      </c>
      <c r="J1326" s="17">
        <v>0.249953324745224</v>
      </c>
      <c r="K1326" s="17">
        <v>0.27901634615078802</v>
      </c>
      <c r="L1326" s="17">
        <v>0.25232737529579202</v>
      </c>
      <c r="M1326" s="17"/>
      <c r="N1326" s="17">
        <v>0.201822022559797</v>
      </c>
      <c r="O1326" s="17">
        <v>0.15339353370967601</v>
      </c>
      <c r="P1326" s="17">
        <v>0.17490774136097201</v>
      </c>
      <c r="Q1326" s="17">
        <v>0.26937740108922598</v>
      </c>
      <c r="R1326" s="17"/>
      <c r="S1326" s="17">
        <v>0.1290845899985</v>
      </c>
      <c r="T1326" s="17">
        <v>0.215708183811328</v>
      </c>
      <c r="U1326" s="17">
        <v>0.188686654962574</v>
      </c>
      <c r="V1326" s="17">
        <v>0.35982630917745301</v>
      </c>
      <c r="W1326" s="17">
        <v>0.115600637016504</v>
      </c>
      <c r="X1326" s="17">
        <v>0.204059627077047</v>
      </c>
      <c r="Y1326" s="17">
        <v>0.270766655108652</v>
      </c>
      <c r="Z1326" s="17">
        <v>0.129492420687499</v>
      </c>
      <c r="AA1326" s="17">
        <v>0.149837513077897</v>
      </c>
      <c r="AB1326" s="17">
        <v>0.26036734079378399</v>
      </c>
      <c r="AC1326" s="17">
        <v>0.15277889773954301</v>
      </c>
      <c r="AD1326" s="17">
        <v>0.18621185999002801</v>
      </c>
      <c r="AE1326" s="17"/>
      <c r="AF1326" s="17">
        <v>0.19763437314192001</v>
      </c>
      <c r="AG1326" s="17">
        <v>0.17954904083193299</v>
      </c>
      <c r="AH1326" s="17">
        <v>0.29028279932659201</v>
      </c>
      <c r="AI1326" s="17"/>
      <c r="AJ1326" s="17">
        <v>0.19500800703302401</v>
      </c>
      <c r="AK1326" s="17">
        <v>0.154092223843039</v>
      </c>
      <c r="AL1326" s="17">
        <v>0.182527266502054</v>
      </c>
      <c r="AM1326" s="17">
        <v>7.1264081722987496E-2</v>
      </c>
      <c r="AN1326" s="17">
        <v>0.30789303626266401</v>
      </c>
      <c r="AO1326" s="17"/>
      <c r="AP1326" s="17">
        <v>0.16494479852307001</v>
      </c>
      <c r="AQ1326" s="17">
        <v>0.16336745570448299</v>
      </c>
      <c r="AR1326" s="17">
        <v>0.16002420144542501</v>
      </c>
      <c r="AS1326" s="17">
        <v>0.16696157263241199</v>
      </c>
      <c r="AT1326" s="17">
        <v>0.48958373637349201</v>
      </c>
      <c r="AU1326" s="17"/>
      <c r="AV1326" s="17">
        <v>0.242465845558443</v>
      </c>
      <c r="AW1326" s="17">
        <v>0.19076941159528399</v>
      </c>
      <c r="AX1326" s="17">
        <v>0.14742177357647801</v>
      </c>
      <c r="AY1326" s="17">
        <v>0.23126177034586901</v>
      </c>
      <c r="AZ1326" s="17">
        <v>0.16834714717795399</v>
      </c>
    </row>
    <row r="1327" spans="2:52">
      <c r="C1327" s="17"/>
      <c r="D1327" s="17"/>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row>
    <row r="1328" spans="2:52">
      <c r="B1328" s="6" t="s">
        <v>353</v>
      </c>
      <c r="C1328" s="17"/>
      <c r="D1328" s="17"/>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row>
    <row r="1329" spans="2:52">
      <c r="B1329" s="24" t="s">
        <v>16</v>
      </c>
      <c r="C1329" s="17"/>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row>
    <row r="1330" spans="2:52">
      <c r="B1330" t="s">
        <v>334</v>
      </c>
      <c r="C1330" s="17">
        <v>0.13745973105569301</v>
      </c>
      <c r="D1330" s="17">
        <v>0.14089800937188601</v>
      </c>
      <c r="E1330" s="17">
        <v>0.13482348843480099</v>
      </c>
      <c r="F1330" s="17"/>
      <c r="G1330" s="17">
        <v>0.218229595098581</v>
      </c>
      <c r="H1330" s="17">
        <v>0.134498495321518</v>
      </c>
      <c r="I1330" s="17">
        <v>0.19478307262934899</v>
      </c>
      <c r="J1330" s="17">
        <v>8.5963547200111401E-2</v>
      </c>
      <c r="K1330" s="17">
        <v>0.117891544101701</v>
      </c>
      <c r="L1330" s="17">
        <v>8.9153019524949806E-2</v>
      </c>
      <c r="M1330" s="17"/>
      <c r="N1330" s="17">
        <v>0.16477766771397501</v>
      </c>
      <c r="O1330" s="17">
        <v>0.121604209564979</v>
      </c>
      <c r="P1330" s="17">
        <v>0.16262484760773999</v>
      </c>
      <c r="Q1330" s="17">
        <v>0.106052841305856</v>
      </c>
      <c r="R1330" s="17"/>
      <c r="S1330" s="17">
        <v>0.174858951897156</v>
      </c>
      <c r="T1330" s="17">
        <v>9.6676647962523496E-2</v>
      </c>
      <c r="U1330" s="17">
        <v>0.17497680797805801</v>
      </c>
      <c r="V1330" s="17">
        <v>0.116990411775155</v>
      </c>
      <c r="W1330" s="17">
        <v>0.15859520950546399</v>
      </c>
      <c r="X1330" s="17">
        <v>0.162259091340518</v>
      </c>
      <c r="Y1330" s="17">
        <v>7.0817433562180704E-2</v>
      </c>
      <c r="Z1330" s="17">
        <v>9.1803451780106099E-2</v>
      </c>
      <c r="AA1330" s="17">
        <v>0.13191002653065001</v>
      </c>
      <c r="AB1330" s="17">
        <v>0.12225203510824</v>
      </c>
      <c r="AC1330" s="17">
        <v>0.16963157955554101</v>
      </c>
      <c r="AD1330" s="17">
        <v>0.22230415323431299</v>
      </c>
      <c r="AE1330" s="17"/>
      <c r="AF1330" s="17">
        <v>0.104075413877489</v>
      </c>
      <c r="AG1330" s="17">
        <v>0.14398893734884499</v>
      </c>
      <c r="AH1330" s="17">
        <v>0.19100096927097401</v>
      </c>
      <c r="AI1330" s="17"/>
      <c r="AJ1330" s="17">
        <v>0.16062427883709701</v>
      </c>
      <c r="AK1330" s="17">
        <v>0.113226030533358</v>
      </c>
      <c r="AL1330" s="17">
        <v>0.17436165018170299</v>
      </c>
      <c r="AM1330" s="17">
        <v>0.14711482356869601</v>
      </c>
      <c r="AN1330" s="17">
        <v>0.14997741761317501</v>
      </c>
      <c r="AO1330" s="17"/>
      <c r="AP1330" s="17">
        <v>0.159149099082393</v>
      </c>
      <c r="AQ1330" s="17">
        <v>0.134195839708182</v>
      </c>
      <c r="AR1330" s="17">
        <v>0.16533637235748</v>
      </c>
      <c r="AS1330" s="17">
        <v>0.13946486280540701</v>
      </c>
      <c r="AT1330" s="17">
        <v>0.13188818949276801</v>
      </c>
      <c r="AU1330" s="17"/>
      <c r="AV1330" s="17">
        <v>0.13264745047248</v>
      </c>
      <c r="AW1330" s="17">
        <v>8.7818501271343496E-2</v>
      </c>
      <c r="AX1330" s="17">
        <v>0.15320935659364501</v>
      </c>
      <c r="AY1330" s="17">
        <v>0.218258907118316</v>
      </c>
      <c r="AZ1330" s="17">
        <v>0.21073239925128301</v>
      </c>
    </row>
    <row r="1331" spans="2:52">
      <c r="B1331" t="s">
        <v>335</v>
      </c>
      <c r="C1331" s="17">
        <v>0.29008627166171203</v>
      </c>
      <c r="D1331" s="17">
        <v>0.29400709811804798</v>
      </c>
      <c r="E1331" s="17">
        <v>0.283979131194802</v>
      </c>
      <c r="F1331" s="17"/>
      <c r="G1331" s="17">
        <v>0.35349169913150102</v>
      </c>
      <c r="H1331" s="17">
        <v>0.32305249124375701</v>
      </c>
      <c r="I1331" s="17">
        <v>0.33556649844194503</v>
      </c>
      <c r="J1331" s="17">
        <v>0.25136824993472701</v>
      </c>
      <c r="K1331" s="17">
        <v>0.25101518811975998</v>
      </c>
      <c r="L1331" s="17">
        <v>0.235029343000383</v>
      </c>
      <c r="M1331" s="17"/>
      <c r="N1331" s="17">
        <v>0.29553885477568897</v>
      </c>
      <c r="O1331" s="17">
        <v>0.31608600423936001</v>
      </c>
      <c r="P1331" s="17">
        <v>0.31091029573923501</v>
      </c>
      <c r="Q1331" s="17">
        <v>0.23882204679544899</v>
      </c>
      <c r="R1331" s="17"/>
      <c r="S1331" s="17">
        <v>0.37662206911181301</v>
      </c>
      <c r="T1331" s="17">
        <v>0.27784085846774198</v>
      </c>
      <c r="U1331" s="17">
        <v>0.20250565547659499</v>
      </c>
      <c r="V1331" s="17">
        <v>0.29019494215845998</v>
      </c>
      <c r="W1331" s="17">
        <v>0.29508452683645697</v>
      </c>
      <c r="X1331" s="17">
        <v>0.34649889526493999</v>
      </c>
      <c r="Y1331" s="17">
        <v>0.30675346320525498</v>
      </c>
      <c r="Z1331" s="17">
        <v>0.15386064288351201</v>
      </c>
      <c r="AA1331" s="17">
        <v>0.30579179791608802</v>
      </c>
      <c r="AB1331" s="17">
        <v>0.22114340149237599</v>
      </c>
      <c r="AC1331" s="17">
        <v>0.27280019512671499</v>
      </c>
      <c r="AD1331" s="17">
        <v>0.29285550947455602</v>
      </c>
      <c r="AE1331" s="17"/>
      <c r="AF1331" s="17">
        <v>0.26380909134828001</v>
      </c>
      <c r="AG1331" s="17">
        <v>0.309528802958842</v>
      </c>
      <c r="AH1331" s="17">
        <v>0.27606022941070602</v>
      </c>
      <c r="AI1331" s="17"/>
      <c r="AJ1331" s="17">
        <v>0.23663403872466901</v>
      </c>
      <c r="AK1331" s="17">
        <v>0.364924719330734</v>
      </c>
      <c r="AL1331" s="17">
        <v>0.30143368345016702</v>
      </c>
      <c r="AM1331" s="17">
        <v>0.225000380434487</v>
      </c>
      <c r="AN1331" s="17">
        <v>0.25379325910982398</v>
      </c>
      <c r="AO1331" s="17"/>
      <c r="AP1331" s="17">
        <v>0.28555276796272799</v>
      </c>
      <c r="AQ1331" s="17">
        <v>0.33914870846487499</v>
      </c>
      <c r="AR1331" s="17">
        <v>0.28273038825368901</v>
      </c>
      <c r="AS1331" s="17">
        <v>0.28772326137316501</v>
      </c>
      <c r="AT1331" s="17">
        <v>0.22540466816188501</v>
      </c>
      <c r="AU1331" s="17"/>
      <c r="AV1331" s="17">
        <v>0.23693686780909401</v>
      </c>
      <c r="AW1331" s="17">
        <v>0.34009430738749202</v>
      </c>
      <c r="AX1331" s="17">
        <v>0.32148687655963099</v>
      </c>
      <c r="AY1331" s="17">
        <v>0.31453977852485399</v>
      </c>
      <c r="AZ1331" s="17">
        <v>0.220118767779759</v>
      </c>
    </row>
    <row r="1332" spans="2:52">
      <c r="B1332" t="s">
        <v>336</v>
      </c>
      <c r="C1332" s="17">
        <v>0.23198552070075601</v>
      </c>
      <c r="D1332" s="17">
        <v>0.25786653603720899</v>
      </c>
      <c r="E1332" s="17">
        <v>0.207448876920207</v>
      </c>
      <c r="F1332" s="17"/>
      <c r="G1332" s="17">
        <v>0.22095947793767301</v>
      </c>
      <c r="H1332" s="17">
        <v>0.23200939749229199</v>
      </c>
      <c r="I1332" s="17">
        <v>0.16088219461372</v>
      </c>
      <c r="J1332" s="17">
        <v>0.26790550742792002</v>
      </c>
      <c r="K1332" s="17">
        <v>0.28740642319029203</v>
      </c>
      <c r="L1332" s="17">
        <v>0.235465667035307</v>
      </c>
      <c r="M1332" s="17"/>
      <c r="N1332" s="17">
        <v>0.22293154743340601</v>
      </c>
      <c r="O1332" s="17">
        <v>0.203123631699894</v>
      </c>
      <c r="P1332" s="17">
        <v>0.209836006478481</v>
      </c>
      <c r="Q1332" s="17">
        <v>0.291372692195696</v>
      </c>
      <c r="R1332" s="17"/>
      <c r="S1332" s="17">
        <v>0.210415870401819</v>
      </c>
      <c r="T1332" s="17">
        <v>0.22783985039009899</v>
      </c>
      <c r="U1332" s="17">
        <v>0.31616831605992601</v>
      </c>
      <c r="V1332" s="17">
        <v>0.28172998422918899</v>
      </c>
      <c r="W1332" s="17">
        <v>0.22457624502419199</v>
      </c>
      <c r="X1332" s="17">
        <v>0.22742989288167401</v>
      </c>
      <c r="Y1332" s="17">
        <v>0.28121722328315601</v>
      </c>
      <c r="Z1332" s="17">
        <v>0.24866112869260601</v>
      </c>
      <c r="AA1332" s="17">
        <v>0.173643154199809</v>
      </c>
      <c r="AB1332" s="17">
        <v>0.229779780711137</v>
      </c>
      <c r="AC1332" s="17">
        <v>0.184999126713774</v>
      </c>
      <c r="AD1332" s="17">
        <v>0.17821774232066201</v>
      </c>
      <c r="AE1332" s="17"/>
      <c r="AF1332" s="17">
        <v>0.24008800384454199</v>
      </c>
      <c r="AG1332" s="17">
        <v>0.25812167402859298</v>
      </c>
      <c r="AH1332" s="17">
        <v>0.15443770639271501</v>
      </c>
      <c r="AI1332" s="17"/>
      <c r="AJ1332" s="17">
        <v>0.26278041600087398</v>
      </c>
      <c r="AK1332" s="17">
        <v>0.23605167153658199</v>
      </c>
      <c r="AL1332" s="17">
        <v>0.19225356941652999</v>
      </c>
      <c r="AM1332" s="17">
        <v>0.27457861988176502</v>
      </c>
      <c r="AN1332" s="17">
        <v>0.19527965578596301</v>
      </c>
      <c r="AO1332" s="17"/>
      <c r="AP1332" s="17">
        <v>0.25829861917568298</v>
      </c>
      <c r="AQ1332" s="17">
        <v>0.22456222560088401</v>
      </c>
      <c r="AR1332" s="17">
        <v>0.15761787309488101</v>
      </c>
      <c r="AS1332" s="17">
        <v>0.207101251044885</v>
      </c>
      <c r="AT1332" s="17">
        <v>0.24992439803682001</v>
      </c>
      <c r="AU1332" s="17"/>
      <c r="AV1332" s="17">
        <v>0.23935113337443101</v>
      </c>
      <c r="AW1332" s="17">
        <v>0.22307144514921701</v>
      </c>
      <c r="AX1332" s="17">
        <v>0.20442539052831499</v>
      </c>
      <c r="AY1332" s="17">
        <v>0.20088710556915099</v>
      </c>
      <c r="AZ1332" s="17">
        <v>0.27513514138749001</v>
      </c>
    </row>
    <row r="1333" spans="2:52">
      <c r="B1333" t="s">
        <v>337</v>
      </c>
      <c r="C1333" s="17">
        <v>0.12312651275867501</v>
      </c>
      <c r="D1333" s="17">
        <v>0.10629478404397801</v>
      </c>
      <c r="E1333" s="17">
        <v>0.140685764148196</v>
      </c>
      <c r="F1333" s="17"/>
      <c r="G1333" s="17">
        <v>8.2690129737980497E-2</v>
      </c>
      <c r="H1333" s="17">
        <v>0.113893358227384</v>
      </c>
      <c r="I1333" s="17">
        <v>9.65065701110569E-2</v>
      </c>
      <c r="J1333" s="17">
        <v>0.15047457468707601</v>
      </c>
      <c r="K1333" s="17">
        <v>0.107675601857039</v>
      </c>
      <c r="L1333" s="17">
        <v>0.16998493742896001</v>
      </c>
      <c r="M1333" s="17"/>
      <c r="N1333" s="17">
        <v>0.115608473826153</v>
      </c>
      <c r="O1333" s="17">
        <v>0.13224553723357699</v>
      </c>
      <c r="P1333" s="17">
        <v>0.13274586233996499</v>
      </c>
      <c r="Q1333" s="17">
        <v>0.114707179054056</v>
      </c>
      <c r="R1333" s="17"/>
      <c r="S1333" s="17">
        <v>0.112500940753547</v>
      </c>
      <c r="T1333" s="17">
        <v>0.166519399383388</v>
      </c>
      <c r="U1333" s="17">
        <v>7.9220092793064203E-2</v>
      </c>
      <c r="V1333" s="17">
        <v>8.1062190538313803E-2</v>
      </c>
      <c r="W1333" s="17">
        <v>0.109380003886742</v>
      </c>
      <c r="X1333" s="17">
        <v>2.3977991824031399E-2</v>
      </c>
      <c r="Y1333" s="17">
        <v>0.14196222882602999</v>
      </c>
      <c r="Z1333" s="17">
        <v>0.15726516338905899</v>
      </c>
      <c r="AA1333" s="17">
        <v>0.169181288314008</v>
      </c>
      <c r="AB1333" s="17">
        <v>0.18192759245532</v>
      </c>
      <c r="AC1333" s="17">
        <v>0.15536785570157599</v>
      </c>
      <c r="AD1333" s="17">
        <v>3.5475189924995001E-2</v>
      </c>
      <c r="AE1333" s="17"/>
      <c r="AF1333" s="17">
        <v>0.15190277421793899</v>
      </c>
      <c r="AG1333" s="17">
        <v>0.11573673277237601</v>
      </c>
      <c r="AH1333" s="17">
        <v>7.6712028150421996E-2</v>
      </c>
      <c r="AI1333" s="17"/>
      <c r="AJ1333" s="17">
        <v>0.13270379490297601</v>
      </c>
      <c r="AK1333" s="17">
        <v>0.125786838279727</v>
      </c>
      <c r="AL1333" s="17">
        <v>0.16100706773377399</v>
      </c>
      <c r="AM1333" s="17">
        <v>7.55282063546662E-2</v>
      </c>
      <c r="AN1333" s="17">
        <v>7.3038550193767704E-2</v>
      </c>
      <c r="AO1333" s="17"/>
      <c r="AP1333" s="17">
        <v>0.10262035049077201</v>
      </c>
      <c r="AQ1333" s="17">
        <v>0.13176743343648301</v>
      </c>
      <c r="AR1333" s="17">
        <v>0.14501556097263801</v>
      </c>
      <c r="AS1333" s="17">
        <v>0.130220511503992</v>
      </c>
      <c r="AT1333" s="17">
        <v>7.8044675201629096E-2</v>
      </c>
      <c r="AU1333" s="17"/>
      <c r="AV1333" s="17">
        <v>0.14374867961547699</v>
      </c>
      <c r="AW1333" s="17">
        <v>0.123325066126384</v>
      </c>
      <c r="AX1333" s="17">
        <v>0.107286706712381</v>
      </c>
      <c r="AY1333" s="17">
        <v>0.112649039364458</v>
      </c>
      <c r="AZ1333" s="17">
        <v>0.130329243401581</v>
      </c>
    </row>
    <row r="1334" spans="2:52">
      <c r="B1334" t="s">
        <v>338</v>
      </c>
      <c r="C1334" s="17">
        <v>5.9635195539943502E-2</v>
      </c>
      <c r="D1334" s="17">
        <v>5.6004869071328102E-2</v>
      </c>
      <c r="E1334" s="17">
        <v>6.3615820444592699E-2</v>
      </c>
      <c r="F1334" s="17"/>
      <c r="G1334" s="17">
        <v>5.2523942212746901E-2</v>
      </c>
      <c r="H1334" s="17">
        <v>5.6720740290775999E-2</v>
      </c>
      <c r="I1334" s="17">
        <v>4.8492549761142797E-2</v>
      </c>
      <c r="J1334" s="17">
        <v>7.4331670594642907E-2</v>
      </c>
      <c r="K1334" s="17">
        <v>4.87786523367051E-2</v>
      </c>
      <c r="L1334" s="17">
        <v>7.1767481720018095E-2</v>
      </c>
      <c r="M1334" s="17"/>
      <c r="N1334" s="17">
        <v>5.3274736361302602E-2</v>
      </c>
      <c r="O1334" s="17">
        <v>5.8508013941841401E-2</v>
      </c>
      <c r="P1334" s="17">
        <v>6.6102526694041097E-2</v>
      </c>
      <c r="Q1334" s="17">
        <v>5.9007852063611602E-2</v>
      </c>
      <c r="R1334" s="17"/>
      <c r="S1334" s="17">
        <v>4.6781677140375899E-2</v>
      </c>
      <c r="T1334" s="17">
        <v>7.4479904351982207E-2</v>
      </c>
      <c r="U1334" s="17">
        <v>5.3231174222040802E-2</v>
      </c>
      <c r="V1334" s="17">
        <v>3.3414262157006699E-2</v>
      </c>
      <c r="W1334" s="17">
        <v>6.8615228674345094E-2</v>
      </c>
      <c r="X1334" s="17">
        <v>8.1175908033244606E-2</v>
      </c>
      <c r="Y1334" s="17">
        <v>3.5236991502487998E-2</v>
      </c>
      <c r="Z1334" s="17">
        <v>0.123673191241334</v>
      </c>
      <c r="AA1334" s="17">
        <v>6.1212579969777602E-2</v>
      </c>
      <c r="AB1334" s="17">
        <v>7.6582664582796001E-2</v>
      </c>
      <c r="AC1334" s="17">
        <v>3.8757059320971801E-2</v>
      </c>
      <c r="AD1334" s="17">
        <v>3.4639412476767197E-2</v>
      </c>
      <c r="AE1334" s="17"/>
      <c r="AF1334" s="17">
        <v>6.0197680628971899E-2</v>
      </c>
      <c r="AG1334" s="17">
        <v>5.5496225169463897E-2</v>
      </c>
      <c r="AH1334" s="17">
        <v>5.8531369675241897E-2</v>
      </c>
      <c r="AI1334" s="17"/>
      <c r="AJ1334" s="17">
        <v>5.7018224891367097E-2</v>
      </c>
      <c r="AK1334" s="17">
        <v>4.9932897891888803E-2</v>
      </c>
      <c r="AL1334" s="17">
        <v>6.7152646956960799E-2</v>
      </c>
      <c r="AM1334" s="17">
        <v>0</v>
      </c>
      <c r="AN1334" s="17">
        <v>7.2511807502832801E-2</v>
      </c>
      <c r="AO1334" s="17"/>
      <c r="AP1334" s="17">
        <v>5.59927288652819E-2</v>
      </c>
      <c r="AQ1334" s="17">
        <v>6.8020309801387999E-2</v>
      </c>
      <c r="AR1334" s="17">
        <v>7.5428097638191097E-2</v>
      </c>
      <c r="AS1334" s="17">
        <v>7.9516425281399697E-2</v>
      </c>
      <c r="AT1334" s="17">
        <v>4.5337639912648497E-2</v>
      </c>
      <c r="AU1334" s="17"/>
      <c r="AV1334" s="17">
        <v>5.7433610458820297E-2</v>
      </c>
      <c r="AW1334" s="17">
        <v>7.5241784382260396E-2</v>
      </c>
      <c r="AX1334" s="17">
        <v>5.6392175923484403E-2</v>
      </c>
      <c r="AY1334" s="17">
        <v>5.1568471152905797E-2</v>
      </c>
      <c r="AZ1334" s="17">
        <v>4.9910031292239497E-2</v>
      </c>
    </row>
    <row r="1335" spans="2:52">
      <c r="B1335" t="s">
        <v>339</v>
      </c>
      <c r="C1335" s="17">
        <v>2.9519780394446402E-2</v>
      </c>
      <c r="D1335" s="17">
        <v>3.0270587435173399E-2</v>
      </c>
      <c r="E1335" s="17">
        <v>2.8941206597076899E-2</v>
      </c>
      <c r="F1335" s="17"/>
      <c r="G1335" s="17">
        <v>2.9689628308563799E-2</v>
      </c>
      <c r="H1335" s="17">
        <v>1.68302769606129E-2</v>
      </c>
      <c r="I1335" s="17">
        <v>2.3890978417240999E-2</v>
      </c>
      <c r="J1335" s="17">
        <v>1.69094883252544E-2</v>
      </c>
      <c r="K1335" s="17">
        <v>4.0713069249598E-2</v>
      </c>
      <c r="L1335" s="17">
        <v>4.8334487006972501E-2</v>
      </c>
      <c r="M1335" s="17"/>
      <c r="N1335" s="17">
        <v>2.3841538446728299E-2</v>
      </c>
      <c r="O1335" s="17">
        <v>3.16596507762298E-2</v>
      </c>
      <c r="P1335" s="17">
        <v>1.9177966360439599E-2</v>
      </c>
      <c r="Q1335" s="17">
        <v>4.2585356897406702E-2</v>
      </c>
      <c r="R1335" s="17"/>
      <c r="S1335" s="17">
        <v>7.3695909984801498E-3</v>
      </c>
      <c r="T1335" s="17">
        <v>5.1253725484984101E-2</v>
      </c>
      <c r="U1335" s="17">
        <v>2.3248246840054901E-2</v>
      </c>
      <c r="V1335" s="17">
        <v>1.67084087285146E-2</v>
      </c>
      <c r="W1335" s="17">
        <v>4.9989788006859603E-2</v>
      </c>
      <c r="X1335" s="17">
        <v>5.16739070531727E-2</v>
      </c>
      <c r="Y1335" s="17">
        <v>1.4447280839079899E-2</v>
      </c>
      <c r="Z1335" s="17">
        <v>7.3034224066934494E-2</v>
      </c>
      <c r="AA1335" s="17">
        <v>2.3206386658795802E-2</v>
      </c>
      <c r="AB1335" s="17">
        <v>1.18636969313075E-2</v>
      </c>
      <c r="AC1335" s="17">
        <v>3.87597200131444E-2</v>
      </c>
      <c r="AD1335" s="17">
        <v>3.6055764521116897E-2</v>
      </c>
      <c r="AE1335" s="17"/>
      <c r="AF1335" s="17">
        <v>3.4628984004493803E-2</v>
      </c>
      <c r="AG1335" s="17">
        <v>2.35725605728671E-2</v>
      </c>
      <c r="AH1335" s="17">
        <v>2.4040555802876801E-2</v>
      </c>
      <c r="AI1335" s="17"/>
      <c r="AJ1335" s="17">
        <v>2.9112406871600799E-2</v>
      </c>
      <c r="AK1335" s="17">
        <v>2.1686131699395102E-2</v>
      </c>
      <c r="AL1335" s="17">
        <v>1.3173428278098399E-2</v>
      </c>
      <c r="AM1335" s="17">
        <v>0.17042646513663401</v>
      </c>
      <c r="AN1335" s="17">
        <v>3.7225977533437302E-2</v>
      </c>
      <c r="AO1335" s="17"/>
      <c r="AP1335" s="17">
        <v>2.9231612554029601E-2</v>
      </c>
      <c r="AQ1335" s="17">
        <v>9.2350781716337704E-3</v>
      </c>
      <c r="AR1335" s="17">
        <v>5.2704716309118403E-2</v>
      </c>
      <c r="AS1335" s="17">
        <v>5.0748061717436801E-2</v>
      </c>
      <c r="AT1335" s="17">
        <v>2.40088092327948E-2</v>
      </c>
      <c r="AU1335" s="17"/>
      <c r="AV1335" s="17">
        <v>3.80349763019385E-2</v>
      </c>
      <c r="AW1335" s="17">
        <v>1.9502246734655102E-2</v>
      </c>
      <c r="AX1335" s="17">
        <v>3.48458794233737E-2</v>
      </c>
      <c r="AY1335" s="17">
        <v>2.2380182719251799E-2</v>
      </c>
      <c r="AZ1335" s="17">
        <v>0</v>
      </c>
    </row>
    <row r="1336" spans="2:52">
      <c r="B1336" t="s">
        <v>107</v>
      </c>
      <c r="C1336" s="17">
        <v>0.128186987888774</v>
      </c>
      <c r="D1336" s="17">
        <v>0.114658115922378</v>
      </c>
      <c r="E1336" s="17">
        <v>0.14050571226032499</v>
      </c>
      <c r="F1336" s="17"/>
      <c r="G1336" s="17">
        <v>4.2415527572953998E-2</v>
      </c>
      <c r="H1336" s="17">
        <v>0.12299524046366</v>
      </c>
      <c r="I1336" s="17">
        <v>0.139878136025545</v>
      </c>
      <c r="J1336" s="17">
        <v>0.153046961830268</v>
      </c>
      <c r="K1336" s="17">
        <v>0.14651952114490499</v>
      </c>
      <c r="L1336" s="17">
        <v>0.15026506428340899</v>
      </c>
      <c r="M1336" s="17"/>
      <c r="N1336" s="17">
        <v>0.12402718144274601</v>
      </c>
      <c r="O1336" s="17">
        <v>0.136772952544119</v>
      </c>
      <c r="P1336" s="17">
        <v>9.8602494780098901E-2</v>
      </c>
      <c r="Q1336" s="17">
        <v>0.14745203168792401</v>
      </c>
      <c r="R1336" s="17"/>
      <c r="S1336" s="17">
        <v>7.1450899696808401E-2</v>
      </c>
      <c r="T1336" s="17">
        <v>0.10538961395928099</v>
      </c>
      <c r="U1336" s="17">
        <v>0.150649706630261</v>
      </c>
      <c r="V1336" s="17">
        <v>0.17989980041336101</v>
      </c>
      <c r="W1336" s="17">
        <v>9.375899806594E-2</v>
      </c>
      <c r="X1336" s="17">
        <v>0.106984313602419</v>
      </c>
      <c r="Y1336" s="17">
        <v>0.14956537878181</v>
      </c>
      <c r="Z1336" s="17">
        <v>0.15170219794644901</v>
      </c>
      <c r="AA1336" s="17">
        <v>0.135054766410872</v>
      </c>
      <c r="AB1336" s="17">
        <v>0.15645082871882199</v>
      </c>
      <c r="AC1336" s="17">
        <v>0.13968446356827799</v>
      </c>
      <c r="AD1336" s="17">
        <v>0.20045222804759</v>
      </c>
      <c r="AE1336" s="17"/>
      <c r="AF1336" s="17">
        <v>0.145298052078284</v>
      </c>
      <c r="AG1336" s="17">
        <v>9.3555067149011906E-2</v>
      </c>
      <c r="AH1336" s="17">
        <v>0.21921714129706299</v>
      </c>
      <c r="AI1336" s="17"/>
      <c r="AJ1336" s="17">
        <v>0.121126839771417</v>
      </c>
      <c r="AK1336" s="17">
        <v>8.8391710728315004E-2</v>
      </c>
      <c r="AL1336" s="17">
        <v>9.0617953982765995E-2</v>
      </c>
      <c r="AM1336" s="17">
        <v>0.10735150462375199</v>
      </c>
      <c r="AN1336" s="17">
        <v>0.218173332261</v>
      </c>
      <c r="AO1336" s="17"/>
      <c r="AP1336" s="17">
        <v>0.109154821869113</v>
      </c>
      <c r="AQ1336" s="17">
        <v>9.3070404816553695E-2</v>
      </c>
      <c r="AR1336" s="17">
        <v>0.121166991374002</v>
      </c>
      <c r="AS1336" s="17">
        <v>0.105225626273715</v>
      </c>
      <c r="AT1336" s="17">
        <v>0.24539161996145401</v>
      </c>
      <c r="AU1336" s="17"/>
      <c r="AV1336" s="17">
        <v>0.15184728196775901</v>
      </c>
      <c r="AW1336" s="17">
        <v>0.13094664894864799</v>
      </c>
      <c r="AX1336" s="17">
        <v>0.12235361425917</v>
      </c>
      <c r="AY1336" s="17">
        <v>7.9716515551063599E-2</v>
      </c>
      <c r="AZ1336" s="17">
        <v>0.113774416887648</v>
      </c>
    </row>
    <row r="1337" spans="2:52">
      <c r="C1337" s="17"/>
      <c r="D1337" s="17"/>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row>
    <row r="1338" spans="2:52">
      <c r="B1338" s="6" t="s">
        <v>354</v>
      </c>
      <c r="C1338" s="17"/>
      <c r="D1338" s="17"/>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row>
    <row r="1339" spans="2:52">
      <c r="B1339" s="24" t="s">
        <v>16</v>
      </c>
      <c r="C1339" s="17"/>
      <c r="D1339" s="17"/>
      <c r="E1339" s="17"/>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c r="AZ1339" s="17"/>
    </row>
    <row r="1340" spans="2:52">
      <c r="B1340" t="s">
        <v>334</v>
      </c>
      <c r="C1340" s="17">
        <v>0.14124853085650699</v>
      </c>
      <c r="D1340" s="17">
        <v>0.13971233233752101</v>
      </c>
      <c r="E1340" s="17">
        <v>0.14165016778429601</v>
      </c>
      <c r="F1340" s="17"/>
      <c r="G1340" s="17">
        <v>0.15069662633854</v>
      </c>
      <c r="H1340" s="17">
        <v>0.18499423688592401</v>
      </c>
      <c r="I1340" s="17">
        <v>0.173913814954226</v>
      </c>
      <c r="J1340" s="17">
        <v>0.14953662753260999</v>
      </c>
      <c r="K1340" s="17">
        <v>0.138252046466811</v>
      </c>
      <c r="L1340" s="17">
        <v>7.4851224019231999E-2</v>
      </c>
      <c r="M1340" s="17"/>
      <c r="N1340" s="17">
        <v>0.157826700745726</v>
      </c>
      <c r="O1340" s="17">
        <v>9.8307072655758596E-2</v>
      </c>
      <c r="P1340" s="17">
        <v>0.17249000891868899</v>
      </c>
      <c r="Q1340" s="17">
        <v>0.14103761299583401</v>
      </c>
      <c r="R1340" s="17"/>
      <c r="S1340" s="17">
        <v>0.19508418478714401</v>
      </c>
      <c r="T1340" s="17">
        <v>0.117216296455114</v>
      </c>
      <c r="U1340" s="17">
        <v>9.4236603121389401E-2</v>
      </c>
      <c r="V1340" s="17">
        <v>9.6515222121309696E-2</v>
      </c>
      <c r="W1340" s="17">
        <v>0.15217669819923199</v>
      </c>
      <c r="X1340" s="17">
        <v>0.15281479672755099</v>
      </c>
      <c r="Y1340" s="17">
        <v>9.9980696621011403E-2</v>
      </c>
      <c r="Z1340" s="17">
        <v>0.15745038106111101</v>
      </c>
      <c r="AA1340" s="17">
        <v>9.2981918529901203E-2</v>
      </c>
      <c r="AB1340" s="17">
        <v>0.18528568167333501</v>
      </c>
      <c r="AC1340" s="17">
        <v>0.21263847515986301</v>
      </c>
      <c r="AD1340" s="17">
        <v>0.187187663839957</v>
      </c>
      <c r="AE1340" s="17"/>
      <c r="AF1340" s="17">
        <v>8.7108342479078907E-2</v>
      </c>
      <c r="AG1340" s="17">
        <v>0.14963302462505901</v>
      </c>
      <c r="AH1340" s="17">
        <v>0.245726937128697</v>
      </c>
      <c r="AI1340" s="17"/>
      <c r="AJ1340" s="17">
        <v>9.5106001793454006E-2</v>
      </c>
      <c r="AK1340" s="17">
        <v>0.174874729257922</v>
      </c>
      <c r="AL1340" s="17">
        <v>5.9716822778821399E-2</v>
      </c>
      <c r="AM1340" s="17">
        <v>0</v>
      </c>
      <c r="AN1340" s="17">
        <v>0.17160072513615399</v>
      </c>
      <c r="AO1340" s="17"/>
      <c r="AP1340" s="17">
        <v>0.13134021373812599</v>
      </c>
      <c r="AQ1340" s="17">
        <v>0.188693375024622</v>
      </c>
      <c r="AR1340" s="17">
        <v>0.114632022111753</v>
      </c>
      <c r="AS1340" s="17">
        <v>8.7941116581005493E-2</v>
      </c>
      <c r="AT1340" s="17">
        <v>7.4563648710559302E-2</v>
      </c>
      <c r="AU1340" s="17"/>
      <c r="AV1340" s="17">
        <v>0.124461437338705</v>
      </c>
      <c r="AW1340" s="17">
        <v>0.15083528897267801</v>
      </c>
      <c r="AX1340" s="17">
        <v>0.13908970823640701</v>
      </c>
      <c r="AY1340" s="17">
        <v>0.191187489826878</v>
      </c>
      <c r="AZ1340" s="17">
        <v>0.268656866529972</v>
      </c>
    </row>
    <row r="1341" spans="2:52">
      <c r="B1341" t="s">
        <v>335</v>
      </c>
      <c r="C1341" s="17">
        <v>0.28635667289186301</v>
      </c>
      <c r="D1341" s="17">
        <v>0.292549500931229</v>
      </c>
      <c r="E1341" s="17">
        <v>0.28075356412772301</v>
      </c>
      <c r="F1341" s="17"/>
      <c r="G1341" s="17">
        <v>0.26765287437896201</v>
      </c>
      <c r="H1341" s="17">
        <v>0.33417001543888503</v>
      </c>
      <c r="I1341" s="17">
        <v>0.28636546219701098</v>
      </c>
      <c r="J1341" s="17">
        <v>0.249481930049925</v>
      </c>
      <c r="K1341" s="17">
        <v>0.30438920989937401</v>
      </c>
      <c r="L1341" s="17">
        <v>0.28524344750948899</v>
      </c>
      <c r="M1341" s="17"/>
      <c r="N1341" s="17">
        <v>0.29139786169419502</v>
      </c>
      <c r="O1341" s="17">
        <v>0.321382697184527</v>
      </c>
      <c r="P1341" s="17">
        <v>0.27037963123254599</v>
      </c>
      <c r="Q1341" s="17">
        <v>0.257070176519759</v>
      </c>
      <c r="R1341" s="17"/>
      <c r="S1341" s="17">
        <v>0.35178285887185701</v>
      </c>
      <c r="T1341" s="17">
        <v>0.31435642570280897</v>
      </c>
      <c r="U1341" s="17">
        <v>0.338198015775316</v>
      </c>
      <c r="V1341" s="17">
        <v>0.28430891727549701</v>
      </c>
      <c r="W1341" s="17">
        <v>0.23902431345611899</v>
      </c>
      <c r="X1341" s="17">
        <v>0.25351484043893502</v>
      </c>
      <c r="Y1341" s="17">
        <v>0.260093784762578</v>
      </c>
      <c r="Z1341" s="17">
        <v>0.28687698732495898</v>
      </c>
      <c r="AA1341" s="17">
        <v>0.34648023476579698</v>
      </c>
      <c r="AB1341" s="17">
        <v>0.209810576736355</v>
      </c>
      <c r="AC1341" s="17">
        <v>0.17412019416623301</v>
      </c>
      <c r="AD1341" s="17">
        <v>0.21046039516962101</v>
      </c>
      <c r="AE1341" s="17"/>
      <c r="AF1341" s="17">
        <v>0.32802522402469098</v>
      </c>
      <c r="AG1341" s="17">
        <v>0.28673674993159698</v>
      </c>
      <c r="AH1341" s="17">
        <v>0.23272167167831601</v>
      </c>
      <c r="AI1341" s="17"/>
      <c r="AJ1341" s="17">
        <v>0.33853027582200901</v>
      </c>
      <c r="AK1341" s="17">
        <v>0.26739108218641899</v>
      </c>
      <c r="AL1341" s="17">
        <v>0.430734372562321</v>
      </c>
      <c r="AM1341" s="17">
        <v>0.148206923735796</v>
      </c>
      <c r="AN1341" s="17">
        <v>0.21971131756048701</v>
      </c>
      <c r="AO1341" s="17"/>
      <c r="AP1341" s="17">
        <v>0.347510238249846</v>
      </c>
      <c r="AQ1341" s="17">
        <v>0.25009416897241898</v>
      </c>
      <c r="AR1341" s="17">
        <v>0.35258281757877402</v>
      </c>
      <c r="AS1341" s="17">
        <v>0.38402809371388902</v>
      </c>
      <c r="AT1341" s="17">
        <v>0.313451781001653</v>
      </c>
      <c r="AU1341" s="17"/>
      <c r="AV1341" s="17">
        <v>0.264102393305229</v>
      </c>
      <c r="AW1341" s="17">
        <v>0.23862461182259201</v>
      </c>
      <c r="AX1341" s="17">
        <v>0.34950207074925499</v>
      </c>
      <c r="AY1341" s="17">
        <v>0.26309481274698499</v>
      </c>
      <c r="AZ1341" s="17">
        <v>0.21302856518497701</v>
      </c>
    </row>
    <row r="1342" spans="2:52">
      <c r="B1342" t="s">
        <v>336</v>
      </c>
      <c r="C1342" s="17">
        <v>0.234283087589789</v>
      </c>
      <c r="D1342" s="17">
        <v>0.24811991937137401</v>
      </c>
      <c r="E1342" s="17">
        <v>0.223509618400695</v>
      </c>
      <c r="F1342" s="17"/>
      <c r="G1342" s="17">
        <v>0.26547306798963499</v>
      </c>
      <c r="H1342" s="17">
        <v>0.25384053235749199</v>
      </c>
      <c r="I1342" s="17">
        <v>0.22400052253616901</v>
      </c>
      <c r="J1342" s="17">
        <v>0.225819713191004</v>
      </c>
      <c r="K1342" s="17">
        <v>0.184104522025345</v>
      </c>
      <c r="L1342" s="17">
        <v>0.24231334607476901</v>
      </c>
      <c r="M1342" s="17"/>
      <c r="N1342" s="17">
        <v>0.22814832156828299</v>
      </c>
      <c r="O1342" s="17">
        <v>0.246886379887329</v>
      </c>
      <c r="P1342" s="17">
        <v>0.26398609329696698</v>
      </c>
      <c r="Q1342" s="17">
        <v>0.19628387198365599</v>
      </c>
      <c r="R1342" s="17"/>
      <c r="S1342" s="17">
        <v>0.20255959505791399</v>
      </c>
      <c r="T1342" s="17">
        <v>0.23850534251625599</v>
      </c>
      <c r="U1342" s="17">
        <v>0.20715958131743401</v>
      </c>
      <c r="V1342" s="17">
        <v>0.27286894508495602</v>
      </c>
      <c r="W1342" s="17">
        <v>0.262253585194553</v>
      </c>
      <c r="X1342" s="17">
        <v>0.26591257503604199</v>
      </c>
      <c r="Y1342" s="17">
        <v>0.29817126102045699</v>
      </c>
      <c r="Z1342" s="17">
        <v>0.25887905923273902</v>
      </c>
      <c r="AA1342" s="17">
        <v>0.17738680198399701</v>
      </c>
      <c r="AB1342" s="17">
        <v>0.190066990843723</v>
      </c>
      <c r="AC1342" s="17">
        <v>0.31424048561727802</v>
      </c>
      <c r="AD1342" s="17">
        <v>0.14406967669776599</v>
      </c>
      <c r="AE1342" s="17"/>
      <c r="AF1342" s="17">
        <v>0.25124753665007599</v>
      </c>
      <c r="AG1342" s="17">
        <v>0.24713477857305399</v>
      </c>
      <c r="AH1342" s="17">
        <v>0.15276768184725401</v>
      </c>
      <c r="AI1342" s="17"/>
      <c r="AJ1342" s="17">
        <v>0.24200756266798701</v>
      </c>
      <c r="AK1342" s="17">
        <v>0.268677335395971</v>
      </c>
      <c r="AL1342" s="17">
        <v>0.18748211866238301</v>
      </c>
      <c r="AM1342" s="17">
        <v>0.26841207392830602</v>
      </c>
      <c r="AN1342" s="17">
        <v>0.16062028661324601</v>
      </c>
      <c r="AO1342" s="17"/>
      <c r="AP1342" s="17">
        <v>0.24214097081910099</v>
      </c>
      <c r="AQ1342" s="17">
        <v>0.26532604079483701</v>
      </c>
      <c r="AR1342" s="17">
        <v>0.188324277703353</v>
      </c>
      <c r="AS1342" s="17">
        <v>0.17294429253342999</v>
      </c>
      <c r="AT1342" s="17">
        <v>0.21928237533147801</v>
      </c>
      <c r="AU1342" s="17"/>
      <c r="AV1342" s="17">
        <v>0.25207203508260301</v>
      </c>
      <c r="AW1342" s="17">
        <v>0.21838030499511399</v>
      </c>
      <c r="AX1342" s="17">
        <v>0.24462140822948999</v>
      </c>
      <c r="AY1342" s="17">
        <v>0.26235614221363401</v>
      </c>
      <c r="AZ1342" s="17">
        <v>6.5692199771149498E-2</v>
      </c>
    </row>
    <row r="1343" spans="2:52">
      <c r="B1343" t="s">
        <v>337</v>
      </c>
      <c r="C1343" s="17">
        <v>0.12701198088872501</v>
      </c>
      <c r="D1343" s="17">
        <v>0.132119464926439</v>
      </c>
      <c r="E1343" s="17">
        <v>0.123253239350998</v>
      </c>
      <c r="F1343" s="17"/>
      <c r="G1343" s="17">
        <v>0.15186321058830199</v>
      </c>
      <c r="H1343" s="17">
        <v>8.9588018576193806E-2</v>
      </c>
      <c r="I1343" s="17">
        <v>0.14912547382698099</v>
      </c>
      <c r="J1343" s="17">
        <v>0.113136700553341</v>
      </c>
      <c r="K1343" s="17">
        <v>0.143957571669865</v>
      </c>
      <c r="L1343" s="17">
        <v>0.123615829284887</v>
      </c>
      <c r="M1343" s="17"/>
      <c r="N1343" s="17">
        <v>0.14573398260568499</v>
      </c>
      <c r="O1343" s="17">
        <v>9.8106565543555804E-2</v>
      </c>
      <c r="P1343" s="17">
        <v>0.142960402707938</v>
      </c>
      <c r="Q1343" s="17">
        <v>0.12399741118629801</v>
      </c>
      <c r="R1343" s="17"/>
      <c r="S1343" s="17">
        <v>6.1216586661473199E-2</v>
      </c>
      <c r="T1343" s="17">
        <v>8.1870237079542496E-2</v>
      </c>
      <c r="U1343" s="17">
        <v>0.13935535406246599</v>
      </c>
      <c r="V1343" s="17">
        <v>7.5928746332049393E-2</v>
      </c>
      <c r="W1343" s="17">
        <v>0.13854902399333999</v>
      </c>
      <c r="X1343" s="17">
        <v>0.145014243478745</v>
      </c>
      <c r="Y1343" s="17">
        <v>0.16877737180701</v>
      </c>
      <c r="Z1343" s="17">
        <v>0.13580650734602101</v>
      </c>
      <c r="AA1343" s="17">
        <v>0.178264502339436</v>
      </c>
      <c r="AB1343" s="17">
        <v>0.140086785142192</v>
      </c>
      <c r="AC1343" s="17">
        <v>0.14070702619320599</v>
      </c>
      <c r="AD1343" s="17">
        <v>0.31567271256171398</v>
      </c>
      <c r="AE1343" s="17"/>
      <c r="AF1343" s="17">
        <v>0.14255398490763699</v>
      </c>
      <c r="AG1343" s="17">
        <v>0.116374189953192</v>
      </c>
      <c r="AH1343" s="17">
        <v>0.101930887199292</v>
      </c>
      <c r="AI1343" s="17"/>
      <c r="AJ1343" s="17">
        <v>0.13776339233892301</v>
      </c>
      <c r="AK1343" s="17">
        <v>0.117714288111005</v>
      </c>
      <c r="AL1343" s="17">
        <v>9.9041351005680095E-2</v>
      </c>
      <c r="AM1343" s="17">
        <v>0.28990757564642899</v>
      </c>
      <c r="AN1343" s="17">
        <v>0.15166277043080501</v>
      </c>
      <c r="AO1343" s="17"/>
      <c r="AP1343" s="17">
        <v>0.102205535898987</v>
      </c>
      <c r="AQ1343" s="17">
        <v>0.12865852090131599</v>
      </c>
      <c r="AR1343" s="17">
        <v>0.12843589195053701</v>
      </c>
      <c r="AS1343" s="17">
        <v>0.18050204258824501</v>
      </c>
      <c r="AT1343" s="17">
        <v>9.7010661163521195E-2</v>
      </c>
      <c r="AU1343" s="17"/>
      <c r="AV1343" s="17">
        <v>0.12695869460508299</v>
      </c>
      <c r="AW1343" s="17">
        <v>0.12324924927790799</v>
      </c>
      <c r="AX1343" s="17">
        <v>0.14078178263359101</v>
      </c>
      <c r="AY1343" s="17">
        <v>0.11700288789393699</v>
      </c>
      <c r="AZ1343" s="17">
        <v>0.14374138863733199</v>
      </c>
    </row>
    <row r="1344" spans="2:52">
      <c r="B1344" t="s">
        <v>338</v>
      </c>
      <c r="C1344" s="17">
        <v>6.7979692353229995E-2</v>
      </c>
      <c r="D1344" s="17">
        <v>6.6811221203183196E-2</v>
      </c>
      <c r="E1344" s="17">
        <v>6.9361471124481502E-2</v>
      </c>
      <c r="F1344" s="17"/>
      <c r="G1344" s="17">
        <v>8.5615383340662002E-2</v>
      </c>
      <c r="H1344" s="17">
        <v>5.68350896472022E-2</v>
      </c>
      <c r="I1344" s="17">
        <v>4.8552539333834202E-2</v>
      </c>
      <c r="J1344" s="17">
        <v>7.5099276841089996E-2</v>
      </c>
      <c r="K1344" s="17">
        <v>6.6802047344272003E-2</v>
      </c>
      <c r="L1344" s="17">
        <v>7.2938950388151694E-2</v>
      </c>
      <c r="M1344" s="17"/>
      <c r="N1344" s="17">
        <v>5.6720277782307503E-2</v>
      </c>
      <c r="O1344" s="17">
        <v>7.6048162030117106E-2</v>
      </c>
      <c r="P1344" s="17">
        <v>6.2026650513253297E-2</v>
      </c>
      <c r="Q1344" s="17">
        <v>7.9021177909271503E-2</v>
      </c>
      <c r="R1344" s="17"/>
      <c r="S1344" s="17">
        <v>9.1760788496605697E-2</v>
      </c>
      <c r="T1344" s="17">
        <v>6.6484552759930995E-2</v>
      </c>
      <c r="U1344" s="17">
        <v>8.4975998390785498E-2</v>
      </c>
      <c r="V1344" s="17">
        <v>4.4864776853401997E-2</v>
      </c>
      <c r="W1344" s="17">
        <v>6.8985537395411897E-2</v>
      </c>
      <c r="X1344" s="17">
        <v>5.18484622260992E-2</v>
      </c>
      <c r="Y1344" s="17">
        <v>3.5313100405294201E-2</v>
      </c>
      <c r="Z1344" s="17">
        <v>9.4321787400618903E-2</v>
      </c>
      <c r="AA1344" s="17">
        <v>5.8875165444569701E-2</v>
      </c>
      <c r="AB1344" s="17">
        <v>7.6722755572222801E-2</v>
      </c>
      <c r="AC1344" s="17">
        <v>3.4853381008757199E-2</v>
      </c>
      <c r="AD1344" s="17">
        <v>0.142609551730942</v>
      </c>
      <c r="AE1344" s="17"/>
      <c r="AF1344" s="17">
        <v>7.0321148332938302E-2</v>
      </c>
      <c r="AG1344" s="17">
        <v>6.9349274126165206E-2</v>
      </c>
      <c r="AH1344" s="17">
        <v>4.0773244369942799E-2</v>
      </c>
      <c r="AI1344" s="17"/>
      <c r="AJ1344" s="17">
        <v>6.5770656836484295E-2</v>
      </c>
      <c r="AK1344" s="17">
        <v>4.8440914249304801E-2</v>
      </c>
      <c r="AL1344" s="17">
        <v>8.4089691688634893E-2</v>
      </c>
      <c r="AM1344" s="17">
        <v>0</v>
      </c>
      <c r="AN1344" s="17">
        <v>6.0075135430272597E-2</v>
      </c>
      <c r="AO1344" s="17"/>
      <c r="AP1344" s="17">
        <v>5.2887988793988101E-2</v>
      </c>
      <c r="AQ1344" s="17">
        <v>5.64729282395703E-2</v>
      </c>
      <c r="AR1344" s="17">
        <v>6.8211391302091598E-2</v>
      </c>
      <c r="AS1344" s="17">
        <v>5.1369993763791498E-2</v>
      </c>
      <c r="AT1344" s="17">
        <v>8.0681717137116596E-2</v>
      </c>
      <c r="AU1344" s="17"/>
      <c r="AV1344" s="17">
        <v>7.2024952279640397E-2</v>
      </c>
      <c r="AW1344" s="17">
        <v>0.114514434270656</v>
      </c>
      <c r="AX1344" s="17">
        <v>3.8241708400906599E-2</v>
      </c>
      <c r="AY1344" s="17">
        <v>4.3268389369045798E-2</v>
      </c>
      <c r="AZ1344" s="17">
        <v>0.177100584967255</v>
      </c>
    </row>
    <row r="1345" spans="2:52">
      <c r="B1345" t="s">
        <v>339</v>
      </c>
      <c r="C1345" s="17">
        <v>2.23024728669068E-2</v>
      </c>
      <c r="D1345" s="17">
        <v>2.0129652393714201E-2</v>
      </c>
      <c r="E1345" s="17">
        <v>2.43120487399336E-2</v>
      </c>
      <c r="F1345" s="17"/>
      <c r="G1345" s="17">
        <v>1.2329010586964201E-2</v>
      </c>
      <c r="H1345" s="17">
        <v>0</v>
      </c>
      <c r="I1345" s="17">
        <v>1.9410184135339299E-2</v>
      </c>
      <c r="J1345" s="17">
        <v>2.93072212882785E-2</v>
      </c>
      <c r="K1345" s="17">
        <v>3.88242571311056E-2</v>
      </c>
      <c r="L1345" s="17">
        <v>3.1815510225046403E-2</v>
      </c>
      <c r="M1345" s="17"/>
      <c r="N1345" s="17">
        <v>2.6482837168397999E-2</v>
      </c>
      <c r="O1345" s="17">
        <v>3.3775110393961201E-2</v>
      </c>
      <c r="P1345" s="17">
        <v>4.9105440599219998E-3</v>
      </c>
      <c r="Q1345" s="17">
        <v>2.2675502206879701E-2</v>
      </c>
      <c r="R1345" s="17"/>
      <c r="S1345" s="17">
        <v>6.4941697324407801E-3</v>
      </c>
      <c r="T1345" s="17">
        <v>3.1770713003882699E-2</v>
      </c>
      <c r="U1345" s="17">
        <v>3.25982793047725E-2</v>
      </c>
      <c r="V1345" s="17">
        <v>2.43957436008473E-2</v>
      </c>
      <c r="W1345" s="17">
        <v>1.03101356601839E-2</v>
      </c>
      <c r="X1345" s="17">
        <v>5.0817981335389402E-2</v>
      </c>
      <c r="Y1345" s="17">
        <v>1.08115983931247E-2</v>
      </c>
      <c r="Z1345" s="17">
        <v>2.18909408652142E-2</v>
      </c>
      <c r="AA1345" s="17">
        <v>2.47412949725038E-2</v>
      </c>
      <c r="AB1345" s="17">
        <v>3.4067580030805698E-2</v>
      </c>
      <c r="AC1345" s="17">
        <v>0</v>
      </c>
      <c r="AD1345" s="17">
        <v>0</v>
      </c>
      <c r="AE1345" s="17"/>
      <c r="AF1345" s="17">
        <v>1.8757403203909801E-2</v>
      </c>
      <c r="AG1345" s="17">
        <v>1.72760521776315E-2</v>
      </c>
      <c r="AH1345" s="17">
        <v>4.5074802676855E-2</v>
      </c>
      <c r="AI1345" s="17"/>
      <c r="AJ1345" s="17">
        <v>1.02203708025121E-2</v>
      </c>
      <c r="AK1345" s="17">
        <v>2.11724789294006E-2</v>
      </c>
      <c r="AL1345" s="17">
        <v>3.8108694175024299E-2</v>
      </c>
      <c r="AM1345" s="17">
        <v>0</v>
      </c>
      <c r="AN1345" s="17">
        <v>3.9651394446149298E-2</v>
      </c>
      <c r="AO1345" s="17"/>
      <c r="AP1345" s="17">
        <v>1.7453083247470299E-2</v>
      </c>
      <c r="AQ1345" s="17">
        <v>2.1704724552393799E-2</v>
      </c>
      <c r="AR1345" s="17">
        <v>1.363350323188E-2</v>
      </c>
      <c r="AS1345" s="17">
        <v>1.6395587289014E-2</v>
      </c>
      <c r="AT1345" s="17">
        <v>0</v>
      </c>
      <c r="AU1345" s="17"/>
      <c r="AV1345" s="17">
        <v>2.7290242744056E-2</v>
      </c>
      <c r="AW1345" s="17">
        <v>3.5252957388104002E-2</v>
      </c>
      <c r="AX1345" s="17">
        <v>1.4113126014448399E-2</v>
      </c>
      <c r="AY1345" s="17">
        <v>0</v>
      </c>
      <c r="AZ1345" s="17">
        <v>5.0014283313939402E-2</v>
      </c>
    </row>
    <row r="1346" spans="2:52">
      <c r="B1346" t="s">
        <v>107</v>
      </c>
      <c r="C1346" s="17">
        <v>0.120817562552979</v>
      </c>
      <c r="D1346" s="17">
        <v>0.10055790883654001</v>
      </c>
      <c r="E1346" s="17">
        <v>0.13715989047187299</v>
      </c>
      <c r="F1346" s="17"/>
      <c r="G1346" s="17">
        <v>6.6369826776934995E-2</v>
      </c>
      <c r="H1346" s="17">
        <v>8.0572107094303305E-2</v>
      </c>
      <c r="I1346" s="17">
        <v>9.8632003016438499E-2</v>
      </c>
      <c r="J1346" s="17">
        <v>0.15761853054375199</v>
      </c>
      <c r="K1346" s="17">
        <v>0.123670345463227</v>
      </c>
      <c r="L1346" s="17">
        <v>0.169221692498426</v>
      </c>
      <c r="M1346" s="17"/>
      <c r="N1346" s="17">
        <v>9.3690018435405101E-2</v>
      </c>
      <c r="O1346" s="17">
        <v>0.12549401230475199</v>
      </c>
      <c r="P1346" s="17">
        <v>8.3246669270683804E-2</v>
      </c>
      <c r="Q1346" s="17">
        <v>0.17991424719830301</v>
      </c>
      <c r="R1346" s="17"/>
      <c r="S1346" s="17">
        <v>9.1101816392564997E-2</v>
      </c>
      <c r="T1346" s="17">
        <v>0.14979643248246499</v>
      </c>
      <c r="U1346" s="17">
        <v>0.103476168027836</v>
      </c>
      <c r="V1346" s="17">
        <v>0.20111764873193799</v>
      </c>
      <c r="W1346" s="17">
        <v>0.12870070610116099</v>
      </c>
      <c r="X1346" s="17">
        <v>8.0077100757237202E-2</v>
      </c>
      <c r="Y1346" s="17">
        <v>0.126852186990524</v>
      </c>
      <c r="Z1346" s="17">
        <v>4.4774336769336703E-2</v>
      </c>
      <c r="AA1346" s="17">
        <v>0.121270081963795</v>
      </c>
      <c r="AB1346" s="17">
        <v>0.16395963000136601</v>
      </c>
      <c r="AC1346" s="17">
        <v>0.12344043785466299</v>
      </c>
      <c r="AD1346" s="17">
        <v>0</v>
      </c>
      <c r="AE1346" s="17"/>
      <c r="AF1346" s="17">
        <v>0.101986360401668</v>
      </c>
      <c r="AG1346" s="17">
        <v>0.113495930613301</v>
      </c>
      <c r="AH1346" s="17">
        <v>0.18100477509964299</v>
      </c>
      <c r="AI1346" s="17"/>
      <c r="AJ1346" s="17">
        <v>0.11060173973863099</v>
      </c>
      <c r="AK1346" s="17">
        <v>0.101729171869978</v>
      </c>
      <c r="AL1346" s="17">
        <v>0.100826949127135</v>
      </c>
      <c r="AM1346" s="17">
        <v>0.29347342668946902</v>
      </c>
      <c r="AN1346" s="17">
        <v>0.19667837038288599</v>
      </c>
      <c r="AO1346" s="17"/>
      <c r="AP1346" s="17">
        <v>0.106461969252481</v>
      </c>
      <c r="AQ1346" s="17">
        <v>8.9050241514842601E-2</v>
      </c>
      <c r="AR1346" s="17">
        <v>0.134180096121612</v>
      </c>
      <c r="AS1346" s="17">
        <v>0.106818873530625</v>
      </c>
      <c r="AT1346" s="17">
        <v>0.21500981665567201</v>
      </c>
      <c r="AU1346" s="17"/>
      <c r="AV1346" s="17">
        <v>0.133090244644684</v>
      </c>
      <c r="AW1346" s="17">
        <v>0.119143153272949</v>
      </c>
      <c r="AX1346" s="17">
        <v>7.36501957359013E-2</v>
      </c>
      <c r="AY1346" s="17">
        <v>0.123090277949521</v>
      </c>
      <c r="AZ1346" s="17">
        <v>8.1766111595374294E-2</v>
      </c>
    </row>
    <row r="1347" spans="2:52">
      <c r="C1347" s="17"/>
      <c r="D1347" s="17"/>
      <c r="E1347" s="17"/>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row>
    <row r="1348" spans="2:52">
      <c r="B1348" s="6" t="s">
        <v>355</v>
      </c>
      <c r="C1348" s="17"/>
      <c r="D1348" s="17"/>
      <c r="E1348" s="17"/>
      <c r="F1348" s="17"/>
      <c r="G1348" s="17"/>
      <c r="H1348" s="17"/>
      <c r="I1348" s="17"/>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c r="AO1348" s="17"/>
      <c r="AP1348" s="17"/>
      <c r="AQ1348" s="17"/>
      <c r="AR1348" s="17"/>
      <c r="AS1348" s="17"/>
      <c r="AT1348" s="17"/>
      <c r="AU1348" s="17"/>
      <c r="AV1348" s="17"/>
      <c r="AW1348" s="17"/>
      <c r="AX1348" s="17"/>
      <c r="AY1348" s="17"/>
      <c r="AZ1348" s="17"/>
    </row>
    <row r="1349" spans="2:52">
      <c r="B1349" s="24" t="s">
        <v>16</v>
      </c>
      <c r="C1349" s="17"/>
      <c r="D1349" s="17"/>
      <c r="E1349" s="17"/>
      <c r="F1349" s="17"/>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c r="AZ1349" s="17"/>
    </row>
    <row r="1350" spans="2:52">
      <c r="B1350" t="s">
        <v>356</v>
      </c>
      <c r="C1350" s="17">
        <v>0.171691566930261</v>
      </c>
      <c r="D1350" s="17">
        <v>0.16573523139467899</v>
      </c>
      <c r="E1350" s="17">
        <v>0.17700029539338499</v>
      </c>
      <c r="F1350" s="17"/>
      <c r="G1350" s="17">
        <v>0.18481577800020499</v>
      </c>
      <c r="H1350" s="17">
        <v>0.25614111343271201</v>
      </c>
      <c r="I1350" s="17">
        <v>0.215536670731626</v>
      </c>
      <c r="J1350" s="17">
        <v>0.13152965890099999</v>
      </c>
      <c r="K1350" s="17">
        <v>0.119797204218033</v>
      </c>
      <c r="L1350" s="17">
        <v>0.12930687780474401</v>
      </c>
      <c r="M1350" s="17"/>
      <c r="N1350" s="17">
        <v>0.20120535911484899</v>
      </c>
      <c r="O1350" s="17">
        <v>0.149699584375937</v>
      </c>
      <c r="P1350" s="17">
        <v>0.15233481332343701</v>
      </c>
      <c r="Q1350" s="17">
        <v>0.176170174810727</v>
      </c>
      <c r="R1350" s="17"/>
      <c r="S1350" s="17">
        <v>0.228994342756801</v>
      </c>
      <c r="T1350" s="17">
        <v>0.138854532092339</v>
      </c>
      <c r="U1350" s="17">
        <v>0.13867522440708499</v>
      </c>
      <c r="V1350" s="17">
        <v>0.16593730041051299</v>
      </c>
      <c r="W1350" s="17">
        <v>0.124227374540723</v>
      </c>
      <c r="X1350" s="17">
        <v>0.17810319944661601</v>
      </c>
      <c r="Y1350" s="17">
        <v>0.192686270681933</v>
      </c>
      <c r="Z1350" s="17">
        <v>0.21578717254775301</v>
      </c>
      <c r="AA1350" s="17">
        <v>0.176401886202532</v>
      </c>
      <c r="AB1350" s="17">
        <v>0.17605319770887101</v>
      </c>
      <c r="AC1350" s="17">
        <v>0.162737674368608</v>
      </c>
      <c r="AD1350" s="17">
        <v>0.128473492976418</v>
      </c>
      <c r="AE1350" s="17"/>
      <c r="AF1350" s="17">
        <v>0.17508645920754801</v>
      </c>
      <c r="AG1350" s="17">
        <v>0.17621189226642001</v>
      </c>
      <c r="AH1350" s="17">
        <v>0.19458525556220299</v>
      </c>
      <c r="AI1350" s="17"/>
      <c r="AJ1350" s="17">
        <v>0.19818070182575001</v>
      </c>
      <c r="AK1350" s="17">
        <v>0.20054255137945701</v>
      </c>
      <c r="AL1350" s="17">
        <v>0.10955663035508501</v>
      </c>
      <c r="AM1350" s="17">
        <v>0.169338567619435</v>
      </c>
      <c r="AN1350" s="17">
        <v>0.17070570197906201</v>
      </c>
      <c r="AO1350" s="17"/>
      <c r="AP1350" s="17">
        <v>0.226135433034099</v>
      </c>
      <c r="AQ1350" s="17">
        <v>0.17994483241721099</v>
      </c>
      <c r="AR1350" s="17">
        <v>0.11465541611918401</v>
      </c>
      <c r="AS1350" s="17">
        <v>0.15170684983094401</v>
      </c>
      <c r="AT1350" s="17">
        <v>0.15748345113075099</v>
      </c>
      <c r="AU1350" s="17"/>
      <c r="AV1350" s="17">
        <v>0.194338804012748</v>
      </c>
      <c r="AW1350" s="17">
        <v>9.8603176935470493E-2</v>
      </c>
      <c r="AX1350" s="17">
        <v>0.158816297003532</v>
      </c>
      <c r="AY1350" s="17">
        <v>0.29413222497563801</v>
      </c>
      <c r="AZ1350" s="17">
        <v>0.13590519446229299</v>
      </c>
    </row>
    <row r="1351" spans="2:52">
      <c r="B1351" t="s">
        <v>357</v>
      </c>
      <c r="C1351" s="17">
        <v>0.21962799278894601</v>
      </c>
      <c r="D1351" s="17">
        <v>0.27264023941668702</v>
      </c>
      <c r="E1351" s="17">
        <v>0.17206041115308601</v>
      </c>
      <c r="F1351" s="17"/>
      <c r="G1351" s="17">
        <v>0.20921781302463599</v>
      </c>
      <c r="H1351" s="17">
        <v>0.202022376164054</v>
      </c>
      <c r="I1351" s="17">
        <v>0.214266689463672</v>
      </c>
      <c r="J1351" s="17">
        <v>0.26616392289120999</v>
      </c>
      <c r="K1351" s="17">
        <v>0.19326252983096701</v>
      </c>
      <c r="L1351" s="17">
        <v>0.22837913680156199</v>
      </c>
      <c r="M1351" s="17"/>
      <c r="N1351" s="17">
        <v>0.20510880376148</v>
      </c>
      <c r="O1351" s="17">
        <v>0.225891238316247</v>
      </c>
      <c r="P1351" s="17">
        <v>0.253168500783716</v>
      </c>
      <c r="Q1351" s="17">
        <v>0.202283841364894</v>
      </c>
      <c r="R1351" s="17"/>
      <c r="S1351" s="17">
        <v>0.23496881075025799</v>
      </c>
      <c r="T1351" s="17">
        <v>0.22682189759291799</v>
      </c>
      <c r="U1351" s="17">
        <v>0.30405683115538801</v>
      </c>
      <c r="V1351" s="17">
        <v>0.18335225226711399</v>
      </c>
      <c r="W1351" s="17">
        <v>0.22223568760687401</v>
      </c>
      <c r="X1351" s="17">
        <v>0.149381572025929</v>
      </c>
      <c r="Y1351" s="17">
        <v>0.237704262964509</v>
      </c>
      <c r="Z1351" s="17">
        <v>0.13867161974598699</v>
      </c>
      <c r="AA1351" s="17">
        <v>0.25127497638709201</v>
      </c>
      <c r="AB1351" s="17">
        <v>0.18115644730611299</v>
      </c>
      <c r="AC1351" s="17">
        <v>0.21050405292579899</v>
      </c>
      <c r="AD1351" s="17">
        <v>0.26207567627214901</v>
      </c>
      <c r="AE1351" s="17"/>
      <c r="AF1351" s="17">
        <v>0.24179219306454899</v>
      </c>
      <c r="AG1351" s="17">
        <v>0.21366172126008301</v>
      </c>
      <c r="AH1351" s="17">
        <v>0.17933030431049601</v>
      </c>
      <c r="AI1351" s="17"/>
      <c r="AJ1351" s="17">
        <v>0.26303823366632401</v>
      </c>
      <c r="AK1351" s="17">
        <v>0.21051303405244901</v>
      </c>
      <c r="AL1351" s="17">
        <v>0.206007263717471</v>
      </c>
      <c r="AM1351" s="17">
        <v>5.7405425254092597E-2</v>
      </c>
      <c r="AN1351" s="17">
        <v>0.18130569421267301</v>
      </c>
      <c r="AO1351" s="17"/>
      <c r="AP1351" s="17">
        <v>0.276809794947948</v>
      </c>
      <c r="AQ1351" s="17">
        <v>0.21068563862332801</v>
      </c>
      <c r="AR1351" s="17">
        <v>0.28548189621400399</v>
      </c>
      <c r="AS1351" s="17">
        <v>0.29878472029754899</v>
      </c>
      <c r="AT1351" s="17">
        <v>0.159949624147875</v>
      </c>
      <c r="AU1351" s="17"/>
      <c r="AV1351" s="17">
        <v>0.21338959865089999</v>
      </c>
      <c r="AW1351" s="17">
        <v>0.243650432480989</v>
      </c>
      <c r="AX1351" s="17">
        <v>0.23924899729200999</v>
      </c>
      <c r="AY1351" s="17">
        <v>0.17744654094194301</v>
      </c>
      <c r="AZ1351" s="17">
        <v>0.26095095562959603</v>
      </c>
    </row>
    <row r="1352" spans="2:52">
      <c r="B1352" t="s">
        <v>358</v>
      </c>
      <c r="C1352" s="17">
        <v>0.220022436845833</v>
      </c>
      <c r="D1352" s="17">
        <v>0.201844036180655</v>
      </c>
      <c r="E1352" s="17">
        <v>0.23891245836757799</v>
      </c>
      <c r="F1352" s="17"/>
      <c r="G1352" s="17">
        <v>0.25163639559026002</v>
      </c>
      <c r="H1352" s="17">
        <v>0.204277540919441</v>
      </c>
      <c r="I1352" s="17">
        <v>0.16510588405182999</v>
      </c>
      <c r="J1352" s="17">
        <v>0.25763480690527701</v>
      </c>
      <c r="K1352" s="17">
        <v>0.246126871748682</v>
      </c>
      <c r="L1352" s="17">
        <v>0.201444345680239</v>
      </c>
      <c r="M1352" s="17"/>
      <c r="N1352" s="17">
        <v>0.22244412641487099</v>
      </c>
      <c r="O1352" s="17">
        <v>0.22043934426950601</v>
      </c>
      <c r="P1352" s="17">
        <v>0.23862769885870999</v>
      </c>
      <c r="Q1352" s="17">
        <v>0.204069574154602</v>
      </c>
      <c r="R1352" s="17"/>
      <c r="S1352" s="17">
        <v>0.165359075351835</v>
      </c>
      <c r="T1352" s="17">
        <v>0.27422876393310702</v>
      </c>
      <c r="U1352" s="17">
        <v>0.136545860191778</v>
      </c>
      <c r="V1352" s="17">
        <v>0.22355672711959701</v>
      </c>
      <c r="W1352" s="17">
        <v>0.222051838033829</v>
      </c>
      <c r="X1352" s="17">
        <v>0.28633663336186599</v>
      </c>
      <c r="Y1352" s="17">
        <v>0.196879527486225</v>
      </c>
      <c r="Z1352" s="17">
        <v>0.21195575174971601</v>
      </c>
      <c r="AA1352" s="17">
        <v>0.244532913301857</v>
      </c>
      <c r="AB1352" s="17">
        <v>0.191857090093979</v>
      </c>
      <c r="AC1352" s="17">
        <v>0.24740823821111399</v>
      </c>
      <c r="AD1352" s="17">
        <v>0.26932353466157599</v>
      </c>
      <c r="AE1352" s="17"/>
      <c r="AF1352" s="17">
        <v>0.20682557136485299</v>
      </c>
      <c r="AG1352" s="17">
        <v>0.21345515888820699</v>
      </c>
      <c r="AH1352" s="17">
        <v>0.25608955231778502</v>
      </c>
      <c r="AI1352" s="17"/>
      <c r="AJ1352" s="17">
        <v>0.20423228983949099</v>
      </c>
      <c r="AK1352" s="17">
        <v>0.21784545721884899</v>
      </c>
      <c r="AL1352" s="17">
        <v>0.31655491739563402</v>
      </c>
      <c r="AM1352" s="17">
        <v>0.39414707736472299</v>
      </c>
      <c r="AN1352" s="17">
        <v>0.21164512563225499</v>
      </c>
      <c r="AO1352" s="17"/>
      <c r="AP1352" s="17">
        <v>0.15921771161442</v>
      </c>
      <c r="AQ1352" s="17">
        <v>0.24637427214531901</v>
      </c>
      <c r="AR1352" s="17">
        <v>0.28019051214352397</v>
      </c>
      <c r="AS1352" s="17">
        <v>0.25400486149863999</v>
      </c>
      <c r="AT1352" s="17">
        <v>0.12266778013052</v>
      </c>
      <c r="AU1352" s="17"/>
      <c r="AV1352" s="17">
        <v>0.223782432434047</v>
      </c>
      <c r="AW1352" s="17">
        <v>0.25464878195007501</v>
      </c>
      <c r="AX1352" s="17">
        <v>0.22728538789014899</v>
      </c>
      <c r="AY1352" s="17">
        <v>0.13480943563179301</v>
      </c>
      <c r="AZ1352" s="17">
        <v>0.18665278266004701</v>
      </c>
    </row>
    <row r="1353" spans="2:52">
      <c r="B1353" t="s">
        <v>359</v>
      </c>
      <c r="C1353" s="17">
        <v>4.9163922764011901E-2</v>
      </c>
      <c r="D1353" s="17">
        <v>4.4674411594668798E-2</v>
      </c>
      <c r="E1353" s="17">
        <v>5.3783999036326698E-2</v>
      </c>
      <c r="F1353" s="17"/>
      <c r="G1353" s="17">
        <v>8.1209544461111602E-2</v>
      </c>
      <c r="H1353" s="17">
        <v>4.2151943330168203E-2</v>
      </c>
      <c r="I1353" s="17">
        <v>3.33023221775973E-2</v>
      </c>
      <c r="J1353" s="17">
        <v>4.2321695864979803E-2</v>
      </c>
      <c r="K1353" s="17">
        <v>4.9701066682091802E-2</v>
      </c>
      <c r="L1353" s="17">
        <v>4.9071516289527203E-2</v>
      </c>
      <c r="M1353" s="17"/>
      <c r="N1353" s="17">
        <v>5.4933641235843197E-2</v>
      </c>
      <c r="O1353" s="17">
        <v>4.6712471105211602E-2</v>
      </c>
      <c r="P1353" s="17">
        <v>3.7922489258942697E-2</v>
      </c>
      <c r="Q1353" s="17">
        <v>5.3345925047184099E-2</v>
      </c>
      <c r="R1353" s="17"/>
      <c r="S1353" s="17">
        <v>7.3783804290119395E-2</v>
      </c>
      <c r="T1353" s="17">
        <v>4.6169091179188403E-2</v>
      </c>
      <c r="U1353" s="17">
        <v>2.3070169217870001E-2</v>
      </c>
      <c r="V1353" s="17">
        <v>6.6126731783039697E-2</v>
      </c>
      <c r="W1353" s="17">
        <v>5.5490680681071602E-2</v>
      </c>
      <c r="X1353" s="17">
        <v>1.0692040510565499E-2</v>
      </c>
      <c r="Y1353" s="17">
        <v>8.0427160560639699E-2</v>
      </c>
      <c r="Z1353" s="17">
        <v>2.4556425464275201E-2</v>
      </c>
      <c r="AA1353" s="17">
        <v>1.4097218862687499E-2</v>
      </c>
      <c r="AB1353" s="17">
        <v>7.0277755038612305E-2</v>
      </c>
      <c r="AC1353" s="17">
        <v>3.8961818731011497E-2</v>
      </c>
      <c r="AD1353" s="17">
        <v>8.5228995997957094E-2</v>
      </c>
      <c r="AE1353" s="17"/>
      <c r="AF1353" s="17">
        <v>3.8729325601514798E-2</v>
      </c>
      <c r="AG1353" s="17">
        <v>5.21985047247462E-2</v>
      </c>
      <c r="AH1353" s="17">
        <v>4.1768151316113403E-2</v>
      </c>
      <c r="AI1353" s="17"/>
      <c r="AJ1353" s="17">
        <v>3.0849727627458801E-2</v>
      </c>
      <c r="AK1353" s="17">
        <v>4.7725676350889597E-2</v>
      </c>
      <c r="AL1353" s="17">
        <v>4.77179337555192E-2</v>
      </c>
      <c r="AM1353" s="17">
        <v>0</v>
      </c>
      <c r="AN1353" s="17">
        <v>6.8903438598070493E-2</v>
      </c>
      <c r="AO1353" s="17"/>
      <c r="AP1353" s="17">
        <v>4.35135475844491E-2</v>
      </c>
      <c r="AQ1353" s="17">
        <v>4.29094461723055E-2</v>
      </c>
      <c r="AR1353" s="17">
        <v>2.9000780747117001E-2</v>
      </c>
      <c r="AS1353" s="17">
        <v>4.0172055272111901E-2</v>
      </c>
      <c r="AT1353" s="17">
        <v>6.4478809601516501E-2</v>
      </c>
      <c r="AU1353" s="17"/>
      <c r="AV1353" s="17">
        <v>5.7608397841920303E-2</v>
      </c>
      <c r="AW1353" s="17">
        <v>4.8872151593822299E-2</v>
      </c>
      <c r="AX1353" s="17">
        <v>5.4586454932061101E-2</v>
      </c>
      <c r="AY1353" s="17">
        <v>3.7769993665644701E-2</v>
      </c>
      <c r="AZ1353" s="17">
        <v>9.5187328680804303E-2</v>
      </c>
    </row>
    <row r="1354" spans="2:52">
      <c r="B1354" t="s">
        <v>360</v>
      </c>
      <c r="C1354" s="17">
        <v>0.10915415718951101</v>
      </c>
      <c r="D1354" s="17">
        <v>0.1060768968067</v>
      </c>
      <c r="E1354" s="17">
        <v>0.105998870251742</v>
      </c>
      <c r="F1354" s="17"/>
      <c r="G1354" s="17">
        <v>0.147573581899267</v>
      </c>
      <c r="H1354" s="17">
        <v>0.10079794397254201</v>
      </c>
      <c r="I1354" s="17">
        <v>0.131603186075162</v>
      </c>
      <c r="J1354" s="17">
        <v>9.7048543746739505E-2</v>
      </c>
      <c r="K1354" s="17">
        <v>0.110609442050923</v>
      </c>
      <c r="L1354" s="17">
        <v>8.1464360392095994E-2</v>
      </c>
      <c r="M1354" s="17"/>
      <c r="N1354" s="17">
        <v>0.12886069516989801</v>
      </c>
      <c r="O1354" s="17">
        <v>0.10675676389349099</v>
      </c>
      <c r="P1354" s="17">
        <v>0.120203932545905</v>
      </c>
      <c r="Q1354" s="17">
        <v>8.5811777651477697E-2</v>
      </c>
      <c r="R1354" s="17"/>
      <c r="S1354" s="17">
        <v>0.13525050672538899</v>
      </c>
      <c r="T1354" s="17">
        <v>9.8983566683304894E-2</v>
      </c>
      <c r="U1354" s="17">
        <v>0.180595679923197</v>
      </c>
      <c r="V1354" s="17">
        <v>9.9384131345184396E-2</v>
      </c>
      <c r="W1354" s="17">
        <v>0.170886518278098</v>
      </c>
      <c r="X1354" s="17">
        <v>7.9456383396135394E-2</v>
      </c>
      <c r="Y1354" s="17">
        <v>9.1916532895342601E-2</v>
      </c>
      <c r="Z1354" s="17">
        <v>6.1811439263007202E-2</v>
      </c>
      <c r="AA1354" s="17">
        <v>7.8709842230618401E-2</v>
      </c>
      <c r="AB1354" s="17">
        <v>0.10193027047218201</v>
      </c>
      <c r="AC1354" s="17">
        <v>9.9762050375677896E-2</v>
      </c>
      <c r="AD1354" s="17">
        <v>8.2326654304743702E-2</v>
      </c>
      <c r="AE1354" s="17"/>
      <c r="AF1354" s="17">
        <v>9.2249397009637898E-2</v>
      </c>
      <c r="AG1354" s="17">
        <v>0.133792826212001</v>
      </c>
      <c r="AH1354" s="17">
        <v>5.8174727746930603E-2</v>
      </c>
      <c r="AI1354" s="17"/>
      <c r="AJ1354" s="17">
        <v>9.3176146627060905E-2</v>
      </c>
      <c r="AK1354" s="17">
        <v>0.10654579922644999</v>
      </c>
      <c r="AL1354" s="17">
        <v>0.19054170848049101</v>
      </c>
      <c r="AM1354" s="17">
        <v>0.10699161296559399</v>
      </c>
      <c r="AN1354" s="17">
        <v>6.7939635260897996E-2</v>
      </c>
      <c r="AO1354" s="17"/>
      <c r="AP1354" s="17">
        <v>0.112275922178267</v>
      </c>
      <c r="AQ1354" s="17">
        <v>0.11255912037620899</v>
      </c>
      <c r="AR1354" s="17">
        <v>0.122398374185543</v>
      </c>
      <c r="AS1354" s="17">
        <v>7.7554895887266204E-2</v>
      </c>
      <c r="AT1354" s="17">
        <v>6.7828331586296406E-2</v>
      </c>
      <c r="AU1354" s="17"/>
      <c r="AV1354" s="17">
        <v>5.3465739061222303E-2</v>
      </c>
      <c r="AW1354" s="17">
        <v>0.119045279620523</v>
      </c>
      <c r="AX1354" s="17">
        <v>0.12438187274737</v>
      </c>
      <c r="AY1354" s="17">
        <v>0.14171925248034001</v>
      </c>
      <c r="AZ1354" s="17">
        <v>0.145989080972378</v>
      </c>
    </row>
    <row r="1355" spans="2:52">
      <c r="B1355" t="s">
        <v>361</v>
      </c>
      <c r="C1355" s="17">
        <v>2.34877083488064E-2</v>
      </c>
      <c r="D1355" s="17">
        <v>2.5545430048702598E-2</v>
      </c>
      <c r="E1355" s="17">
        <v>2.1771969338089298E-2</v>
      </c>
      <c r="F1355" s="17"/>
      <c r="G1355" s="17">
        <v>3.4867976047259497E-2</v>
      </c>
      <c r="H1355" s="17">
        <v>2.0247508342249799E-2</v>
      </c>
      <c r="I1355" s="17">
        <v>1.8424301269778402E-2</v>
      </c>
      <c r="J1355" s="17">
        <v>1.7976732083185901E-2</v>
      </c>
      <c r="K1355" s="17">
        <v>1.09879725480902E-2</v>
      </c>
      <c r="L1355" s="17">
        <v>3.55979030853441E-2</v>
      </c>
      <c r="M1355" s="17"/>
      <c r="N1355" s="17">
        <v>1.1220195592936201E-2</v>
      </c>
      <c r="O1355" s="17">
        <v>4.2564040170869101E-2</v>
      </c>
      <c r="P1355" s="17">
        <v>2.5281735465332199E-2</v>
      </c>
      <c r="Q1355" s="17">
        <v>1.7821440076093199E-2</v>
      </c>
      <c r="R1355" s="17"/>
      <c r="S1355" s="17">
        <v>9.6670109488854097E-3</v>
      </c>
      <c r="T1355" s="17">
        <v>2.2578729301848399E-2</v>
      </c>
      <c r="U1355" s="17">
        <v>3.4233285346839198E-2</v>
      </c>
      <c r="V1355" s="17">
        <v>3.3700732244675E-2</v>
      </c>
      <c r="W1355" s="17">
        <v>2.8428542647532199E-2</v>
      </c>
      <c r="X1355" s="17">
        <v>2.0424598393357401E-2</v>
      </c>
      <c r="Y1355" s="17">
        <v>3.6428143793692899E-2</v>
      </c>
      <c r="Z1355" s="17">
        <v>5.72824693287632E-2</v>
      </c>
      <c r="AA1355" s="17">
        <v>2.6792914325695E-2</v>
      </c>
      <c r="AB1355" s="17">
        <v>2.09942900939461E-2</v>
      </c>
      <c r="AC1355" s="17">
        <v>0</v>
      </c>
      <c r="AD1355" s="17">
        <v>0</v>
      </c>
      <c r="AE1355" s="17"/>
      <c r="AF1355" s="17">
        <v>1.7155303660077399E-2</v>
      </c>
      <c r="AG1355" s="17">
        <v>2.6073502686257501E-2</v>
      </c>
      <c r="AH1355" s="17">
        <v>2.5025588102079901E-2</v>
      </c>
      <c r="AI1355" s="17"/>
      <c r="AJ1355" s="17">
        <v>1.3143670303254E-2</v>
      </c>
      <c r="AK1355" s="17">
        <v>3.4040406083681397E-2</v>
      </c>
      <c r="AL1355" s="17">
        <v>1.3691376234354E-2</v>
      </c>
      <c r="AM1355" s="17">
        <v>0.106886441275551</v>
      </c>
      <c r="AN1355" s="17">
        <v>5.9902566251022202E-3</v>
      </c>
      <c r="AO1355" s="17"/>
      <c r="AP1355" s="17">
        <v>1.6851432803527099E-2</v>
      </c>
      <c r="AQ1355" s="17">
        <v>1.2946390749957499E-2</v>
      </c>
      <c r="AR1355" s="17">
        <v>5.2885378490524798E-2</v>
      </c>
      <c r="AS1355" s="17">
        <v>1.61834310427738E-2</v>
      </c>
      <c r="AT1355" s="17">
        <v>2.5553503217382801E-2</v>
      </c>
      <c r="AU1355" s="17"/>
      <c r="AV1355" s="17">
        <v>2.64044464455295E-2</v>
      </c>
      <c r="AW1355" s="17">
        <v>1.6053401313755902E-2</v>
      </c>
      <c r="AX1355" s="17">
        <v>3.0356467243833701E-2</v>
      </c>
      <c r="AY1355" s="17">
        <v>7.7992064970662496E-3</v>
      </c>
      <c r="AZ1355" s="17">
        <v>0</v>
      </c>
    </row>
    <row r="1356" spans="2:52">
      <c r="B1356" t="s">
        <v>107</v>
      </c>
      <c r="C1356" s="17">
        <v>0.20685221513263</v>
      </c>
      <c r="D1356" s="17">
        <v>0.183483754557908</v>
      </c>
      <c r="E1356" s="17">
        <v>0.23047199645979299</v>
      </c>
      <c r="F1356" s="17"/>
      <c r="G1356" s="17">
        <v>9.0678910977260593E-2</v>
      </c>
      <c r="H1356" s="17">
        <v>0.17436157383883399</v>
      </c>
      <c r="I1356" s="17">
        <v>0.22176094623033399</v>
      </c>
      <c r="J1356" s="17">
        <v>0.18732463960760701</v>
      </c>
      <c r="K1356" s="17">
        <v>0.26951491292121299</v>
      </c>
      <c r="L1356" s="17">
        <v>0.27473585994648803</v>
      </c>
      <c r="M1356" s="17"/>
      <c r="N1356" s="17">
        <v>0.176227178710123</v>
      </c>
      <c r="O1356" s="17">
        <v>0.20793655786873799</v>
      </c>
      <c r="P1356" s="17">
        <v>0.17246082976395699</v>
      </c>
      <c r="Q1356" s="17">
        <v>0.26049726689502201</v>
      </c>
      <c r="R1356" s="17"/>
      <c r="S1356" s="17">
        <v>0.15197644917671199</v>
      </c>
      <c r="T1356" s="17">
        <v>0.192363419217295</v>
      </c>
      <c r="U1356" s="17">
        <v>0.182822949757842</v>
      </c>
      <c r="V1356" s="17">
        <v>0.227942124829877</v>
      </c>
      <c r="W1356" s="17">
        <v>0.176679358211872</v>
      </c>
      <c r="X1356" s="17">
        <v>0.275605572865531</v>
      </c>
      <c r="Y1356" s="17">
        <v>0.163958101617657</v>
      </c>
      <c r="Z1356" s="17">
        <v>0.28993512190049803</v>
      </c>
      <c r="AA1356" s="17">
        <v>0.20819024868951799</v>
      </c>
      <c r="AB1356" s="17">
        <v>0.25773094928629697</v>
      </c>
      <c r="AC1356" s="17">
        <v>0.240626165387791</v>
      </c>
      <c r="AD1356" s="17">
        <v>0.172571645787157</v>
      </c>
      <c r="AE1356" s="17"/>
      <c r="AF1356" s="17">
        <v>0.22816175009181999</v>
      </c>
      <c r="AG1356" s="17">
        <v>0.18460639396228601</v>
      </c>
      <c r="AH1356" s="17">
        <v>0.24502642064439201</v>
      </c>
      <c r="AI1356" s="17"/>
      <c r="AJ1356" s="17">
        <v>0.197379230110662</v>
      </c>
      <c r="AK1356" s="17">
        <v>0.182787075688223</v>
      </c>
      <c r="AL1356" s="17">
        <v>0.115930170061446</v>
      </c>
      <c r="AM1356" s="17">
        <v>0.165230875520605</v>
      </c>
      <c r="AN1356" s="17">
        <v>0.29351014769193901</v>
      </c>
      <c r="AO1356" s="17"/>
      <c r="AP1356" s="17">
        <v>0.16519615783729</v>
      </c>
      <c r="AQ1356" s="17">
        <v>0.19458029951566999</v>
      </c>
      <c r="AR1356" s="17">
        <v>0.11538764210010299</v>
      </c>
      <c r="AS1356" s="17">
        <v>0.161593186170715</v>
      </c>
      <c r="AT1356" s="17">
        <v>0.40203850018565901</v>
      </c>
      <c r="AU1356" s="17"/>
      <c r="AV1356" s="17">
        <v>0.23101058155363399</v>
      </c>
      <c r="AW1356" s="17">
        <v>0.21912677610536399</v>
      </c>
      <c r="AX1356" s="17">
        <v>0.16532452289104399</v>
      </c>
      <c r="AY1356" s="17">
        <v>0.206323345807576</v>
      </c>
      <c r="AZ1356" s="17">
        <v>0.17531465759488099</v>
      </c>
    </row>
    <row r="1357" spans="2:52">
      <c r="C1357" s="17"/>
      <c r="D1357" s="17"/>
      <c r="E1357" s="17"/>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c r="AZ1357" s="17"/>
    </row>
    <row r="1358" spans="2:52">
      <c r="B1358" s="6" t="s">
        <v>362</v>
      </c>
      <c r="C1358" s="17"/>
      <c r="D1358" s="17"/>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row>
    <row r="1359" spans="2:52">
      <c r="B1359" s="24" t="s">
        <v>16</v>
      </c>
      <c r="C1359" s="17"/>
      <c r="D1359" s="17"/>
      <c r="E1359" s="17"/>
      <c r="F1359" s="17"/>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row>
    <row r="1360" spans="2:52">
      <c r="B1360" t="s">
        <v>356</v>
      </c>
      <c r="C1360" s="17">
        <v>0.15174857236702699</v>
      </c>
      <c r="D1360" s="17">
        <v>0.173836711865239</v>
      </c>
      <c r="E1360" s="17">
        <v>0.13203735565591901</v>
      </c>
      <c r="F1360" s="17"/>
      <c r="G1360" s="17">
        <v>0.13693587350949299</v>
      </c>
      <c r="H1360" s="17">
        <v>0.24607034049779</v>
      </c>
      <c r="I1360" s="17">
        <v>0.19665750371079299</v>
      </c>
      <c r="J1360" s="17">
        <v>0.14572604230167499</v>
      </c>
      <c r="K1360" s="17">
        <v>9.5521492144030495E-2</v>
      </c>
      <c r="L1360" s="17">
        <v>9.1552035775261803E-2</v>
      </c>
      <c r="M1360" s="17"/>
      <c r="N1360" s="17">
        <v>0.16810411895558799</v>
      </c>
      <c r="O1360" s="17">
        <v>0.12375926697311</v>
      </c>
      <c r="P1360" s="17">
        <v>0.172428622427753</v>
      </c>
      <c r="Q1360" s="17">
        <v>0.14465761164506999</v>
      </c>
      <c r="R1360" s="17"/>
      <c r="S1360" s="17">
        <v>0.21834769232618101</v>
      </c>
      <c r="T1360" s="17">
        <v>0.107392738794239</v>
      </c>
      <c r="U1360" s="17">
        <v>0.218868931422041</v>
      </c>
      <c r="V1360" s="17">
        <v>0.10656416199322299</v>
      </c>
      <c r="W1360" s="17">
        <v>0.11409198419262601</v>
      </c>
      <c r="X1360" s="17">
        <v>0.18064708897148599</v>
      </c>
      <c r="Y1360" s="17">
        <v>0.15735656922513599</v>
      </c>
      <c r="Z1360" s="17">
        <v>0.16332905019463101</v>
      </c>
      <c r="AA1360" s="17">
        <v>0.161288367333522</v>
      </c>
      <c r="AB1360" s="17">
        <v>0.103991134437444</v>
      </c>
      <c r="AC1360" s="17">
        <v>0.16859285014762701</v>
      </c>
      <c r="AD1360" s="17">
        <v>8.2410128998502599E-2</v>
      </c>
      <c r="AE1360" s="17"/>
      <c r="AF1360" s="17">
        <v>0.16860566124040599</v>
      </c>
      <c r="AG1360" s="17">
        <v>0.15049844069593199</v>
      </c>
      <c r="AH1360" s="17">
        <v>0.14032767375138699</v>
      </c>
      <c r="AI1360" s="17"/>
      <c r="AJ1360" s="17">
        <v>0.184971601407282</v>
      </c>
      <c r="AK1360" s="17">
        <v>0.17027113514648401</v>
      </c>
      <c r="AL1360" s="17">
        <v>8.5975417899179493E-2</v>
      </c>
      <c r="AM1360" s="17">
        <v>0.28164065677865502</v>
      </c>
      <c r="AN1360" s="17">
        <v>8.1551644234673398E-2</v>
      </c>
      <c r="AO1360" s="17"/>
      <c r="AP1360" s="17">
        <v>0.21813879589764301</v>
      </c>
      <c r="AQ1360" s="17">
        <v>0.16702088342197</v>
      </c>
      <c r="AR1360" s="17">
        <v>0.119505879097143</v>
      </c>
      <c r="AS1360" s="17">
        <v>0.111722676795004</v>
      </c>
      <c r="AT1360" s="17">
        <v>9.0029382978179306E-2</v>
      </c>
      <c r="AU1360" s="17"/>
      <c r="AV1360" s="17">
        <v>0.15383828635094399</v>
      </c>
      <c r="AW1360" s="17">
        <v>9.5732532180071203E-2</v>
      </c>
      <c r="AX1360" s="17">
        <v>0.17370152507096601</v>
      </c>
      <c r="AY1360" s="17">
        <v>0.233008385232293</v>
      </c>
      <c r="AZ1360" s="17">
        <v>0.24845485126046399</v>
      </c>
    </row>
    <row r="1361" spans="2:52">
      <c r="B1361" t="s">
        <v>357</v>
      </c>
      <c r="C1361" s="17">
        <v>0.205424598661686</v>
      </c>
      <c r="D1361" s="17">
        <v>0.25931259460745898</v>
      </c>
      <c r="E1361" s="17">
        <v>0.15565518297893699</v>
      </c>
      <c r="F1361" s="17"/>
      <c r="G1361" s="17">
        <v>0.21472976271986599</v>
      </c>
      <c r="H1361" s="17">
        <v>0.189887900687739</v>
      </c>
      <c r="I1361" s="17">
        <v>0.119267861552406</v>
      </c>
      <c r="J1361" s="17">
        <v>0.270904881129996</v>
      </c>
      <c r="K1361" s="17">
        <v>0.27839426118812699</v>
      </c>
      <c r="L1361" s="17">
        <v>0.19070540426931901</v>
      </c>
      <c r="M1361" s="17"/>
      <c r="N1361" s="17">
        <v>0.230402758698004</v>
      </c>
      <c r="O1361" s="17">
        <v>0.20632617034923401</v>
      </c>
      <c r="P1361" s="17">
        <v>0.17790025419827399</v>
      </c>
      <c r="Q1361" s="17">
        <v>0.201828354325986</v>
      </c>
      <c r="R1361" s="17"/>
      <c r="S1361" s="17">
        <v>0.20686599791735799</v>
      </c>
      <c r="T1361" s="17">
        <v>0.18407634978037099</v>
      </c>
      <c r="U1361" s="17">
        <v>0.213862398812356</v>
      </c>
      <c r="V1361" s="17">
        <v>0.19440677230943801</v>
      </c>
      <c r="W1361" s="17">
        <v>0.20719372049221799</v>
      </c>
      <c r="X1361" s="17">
        <v>0.18041778777419501</v>
      </c>
      <c r="Y1361" s="17">
        <v>0.176611954538753</v>
      </c>
      <c r="Z1361" s="17">
        <v>0.23027952561672099</v>
      </c>
      <c r="AA1361" s="17">
        <v>0.19979682824482101</v>
      </c>
      <c r="AB1361" s="17">
        <v>0.25820898522992902</v>
      </c>
      <c r="AC1361" s="17">
        <v>0.28398240095826799</v>
      </c>
      <c r="AD1361" s="17">
        <v>0.20947128146859101</v>
      </c>
      <c r="AE1361" s="17"/>
      <c r="AF1361" s="17">
        <v>0.21570916893859701</v>
      </c>
      <c r="AG1361" s="17">
        <v>0.213861025708178</v>
      </c>
      <c r="AH1361" s="17">
        <v>0.152374080579571</v>
      </c>
      <c r="AI1361" s="17"/>
      <c r="AJ1361" s="17">
        <v>0.25825940459281099</v>
      </c>
      <c r="AK1361" s="17">
        <v>0.18152440702843001</v>
      </c>
      <c r="AL1361" s="17">
        <v>0.17538677434404901</v>
      </c>
      <c r="AM1361" s="17">
        <v>0</v>
      </c>
      <c r="AN1361" s="17">
        <v>0.15762014781862499</v>
      </c>
      <c r="AO1361" s="17"/>
      <c r="AP1361" s="17">
        <v>0.25982735442849503</v>
      </c>
      <c r="AQ1361" s="17">
        <v>0.20492661575712101</v>
      </c>
      <c r="AR1361" s="17">
        <v>0.22228118792736401</v>
      </c>
      <c r="AS1361" s="17">
        <v>0.26765781783447901</v>
      </c>
      <c r="AT1361" s="17">
        <v>0.14032119717345301</v>
      </c>
      <c r="AU1361" s="17"/>
      <c r="AV1361" s="17">
        <v>0.20941812065080401</v>
      </c>
      <c r="AW1361" s="17">
        <v>0.18349979536241701</v>
      </c>
      <c r="AX1361" s="17">
        <v>0.19855727355874001</v>
      </c>
      <c r="AY1361" s="17">
        <v>0.19158490712867199</v>
      </c>
      <c r="AZ1361" s="17">
        <v>0.16181157690387701</v>
      </c>
    </row>
    <row r="1362" spans="2:52">
      <c r="B1362" t="s">
        <v>358</v>
      </c>
      <c r="C1362" s="17">
        <v>0.214690227796281</v>
      </c>
      <c r="D1362" s="17">
        <v>0.18469049856049699</v>
      </c>
      <c r="E1362" s="17">
        <v>0.245752362831553</v>
      </c>
      <c r="F1362" s="17"/>
      <c r="G1362" s="17">
        <v>0.24086682912059801</v>
      </c>
      <c r="H1362" s="17">
        <v>0.20132489974185999</v>
      </c>
      <c r="I1362" s="17">
        <v>0.26494013324541799</v>
      </c>
      <c r="J1362" s="17">
        <v>0.186492032913011</v>
      </c>
      <c r="K1362" s="17">
        <v>0.193826253072576</v>
      </c>
      <c r="L1362" s="17">
        <v>0.199303964039373</v>
      </c>
      <c r="M1362" s="17"/>
      <c r="N1362" s="17">
        <v>0.19233395334119199</v>
      </c>
      <c r="O1362" s="17">
        <v>0.22124397735912599</v>
      </c>
      <c r="P1362" s="17">
        <v>0.20717607521283701</v>
      </c>
      <c r="Q1362" s="17">
        <v>0.237680175550914</v>
      </c>
      <c r="R1362" s="17"/>
      <c r="S1362" s="17">
        <v>0.186117151628166</v>
      </c>
      <c r="T1362" s="17">
        <v>0.204479759385847</v>
      </c>
      <c r="U1362" s="17">
        <v>0.16922080235549899</v>
      </c>
      <c r="V1362" s="17">
        <v>0.26360420171021898</v>
      </c>
      <c r="W1362" s="17">
        <v>0.225097495875969</v>
      </c>
      <c r="X1362" s="17">
        <v>0.247492589687523</v>
      </c>
      <c r="Y1362" s="17">
        <v>0.19832279738776201</v>
      </c>
      <c r="Z1362" s="17">
        <v>0.18494786898141399</v>
      </c>
      <c r="AA1362" s="17">
        <v>0.26071423388016102</v>
      </c>
      <c r="AB1362" s="17">
        <v>0.138413525993132</v>
      </c>
      <c r="AC1362" s="17">
        <v>0.17750517052924999</v>
      </c>
      <c r="AD1362" s="17">
        <v>0.33402400934815202</v>
      </c>
      <c r="AE1362" s="17"/>
      <c r="AF1362" s="17">
        <v>0.24253505409227299</v>
      </c>
      <c r="AG1362" s="17">
        <v>0.18308797524839199</v>
      </c>
      <c r="AH1362" s="17">
        <v>0.22991179338804699</v>
      </c>
      <c r="AI1362" s="17"/>
      <c r="AJ1362" s="17">
        <v>0.19178515559117501</v>
      </c>
      <c r="AK1362" s="17">
        <v>0.22135755381410199</v>
      </c>
      <c r="AL1362" s="17">
        <v>0.21477984712308101</v>
      </c>
      <c r="AM1362" s="17">
        <v>0.28276812118087302</v>
      </c>
      <c r="AN1362" s="17">
        <v>0.23919246684641299</v>
      </c>
      <c r="AO1362" s="17"/>
      <c r="AP1362" s="17">
        <v>0.14154571223724499</v>
      </c>
      <c r="AQ1362" s="17">
        <v>0.239219690013562</v>
      </c>
      <c r="AR1362" s="17">
        <v>0.21371592953260299</v>
      </c>
      <c r="AS1362" s="17">
        <v>0.23244925268808</v>
      </c>
      <c r="AT1362" s="17">
        <v>0.17624739378753701</v>
      </c>
      <c r="AU1362" s="17"/>
      <c r="AV1362" s="17">
        <v>0.207632557658083</v>
      </c>
      <c r="AW1362" s="17">
        <v>0.25933092590274798</v>
      </c>
      <c r="AX1362" s="17">
        <v>0.21698408202915101</v>
      </c>
      <c r="AY1362" s="17">
        <v>0.15951098893250901</v>
      </c>
      <c r="AZ1362" s="17">
        <v>0.15126960989371199</v>
      </c>
    </row>
    <row r="1363" spans="2:52">
      <c r="B1363" t="s">
        <v>359</v>
      </c>
      <c r="C1363" s="17">
        <v>7.5493734077081098E-2</v>
      </c>
      <c r="D1363" s="17">
        <v>6.4923009414213806E-2</v>
      </c>
      <c r="E1363" s="17">
        <v>8.35533248098696E-2</v>
      </c>
      <c r="F1363" s="17"/>
      <c r="G1363" s="17">
        <v>0.14401217432718699</v>
      </c>
      <c r="H1363" s="17">
        <v>7.0777526304033805E-2</v>
      </c>
      <c r="I1363" s="17">
        <v>6.7590594758111702E-2</v>
      </c>
      <c r="J1363" s="17">
        <v>3.9691878029834003E-2</v>
      </c>
      <c r="K1363" s="17">
        <v>3.2068555767717097E-2</v>
      </c>
      <c r="L1363" s="17">
        <v>9.8093995102634904E-2</v>
      </c>
      <c r="M1363" s="17"/>
      <c r="N1363" s="17">
        <v>7.6295683429115996E-2</v>
      </c>
      <c r="O1363" s="17">
        <v>7.8297180362244298E-2</v>
      </c>
      <c r="P1363" s="17">
        <v>9.5786594262326205E-2</v>
      </c>
      <c r="Q1363" s="17">
        <v>5.2618168478297499E-2</v>
      </c>
      <c r="R1363" s="17"/>
      <c r="S1363" s="17">
        <v>0.11647216013848299</v>
      </c>
      <c r="T1363" s="17">
        <v>7.5841701939914297E-2</v>
      </c>
      <c r="U1363" s="17">
        <v>2.5880076779479601E-2</v>
      </c>
      <c r="V1363" s="17">
        <v>4.5019195269000799E-2</v>
      </c>
      <c r="W1363" s="17">
        <v>0.122378119340171</v>
      </c>
      <c r="X1363" s="17">
        <v>4.1421355355277002E-2</v>
      </c>
      <c r="Y1363" s="17">
        <v>3.5621562811376302E-2</v>
      </c>
      <c r="Z1363" s="17">
        <v>5.8358949723425799E-2</v>
      </c>
      <c r="AA1363" s="17">
        <v>4.4038954602799697E-2</v>
      </c>
      <c r="AB1363" s="17">
        <v>0.15675322081429799</v>
      </c>
      <c r="AC1363" s="17">
        <v>0.10076335745673499</v>
      </c>
      <c r="AD1363" s="17">
        <v>0.105270681208852</v>
      </c>
      <c r="AE1363" s="17"/>
      <c r="AF1363" s="17">
        <v>5.5090164935574698E-2</v>
      </c>
      <c r="AG1363" s="17">
        <v>8.6920226033903106E-2</v>
      </c>
      <c r="AH1363" s="17">
        <v>8.5067576922946905E-2</v>
      </c>
      <c r="AI1363" s="17"/>
      <c r="AJ1363" s="17">
        <v>6.9072096467796107E-2</v>
      </c>
      <c r="AK1363" s="17">
        <v>7.8058190867350594E-2</v>
      </c>
      <c r="AL1363" s="17">
        <v>0.102474510276169</v>
      </c>
      <c r="AM1363" s="17">
        <v>7.7766258677083505E-2</v>
      </c>
      <c r="AN1363" s="17">
        <v>5.5833539394436402E-2</v>
      </c>
      <c r="AO1363" s="17"/>
      <c r="AP1363" s="17">
        <v>7.3193337426310401E-2</v>
      </c>
      <c r="AQ1363" s="17">
        <v>5.5176262255236599E-2</v>
      </c>
      <c r="AR1363" s="17">
        <v>0.106824571224245</v>
      </c>
      <c r="AS1363" s="17">
        <v>9.1679064363805504E-2</v>
      </c>
      <c r="AT1363" s="17">
        <v>6.0061749537085103E-2</v>
      </c>
      <c r="AU1363" s="17"/>
      <c r="AV1363" s="17">
        <v>6.0167928962872902E-2</v>
      </c>
      <c r="AW1363" s="17">
        <v>9.2709644392153498E-2</v>
      </c>
      <c r="AX1363" s="17">
        <v>5.4032825030030603E-2</v>
      </c>
      <c r="AY1363" s="17">
        <v>0.133047276260123</v>
      </c>
      <c r="AZ1363" s="17">
        <v>0.176939045085311</v>
      </c>
    </row>
    <row r="1364" spans="2:52">
      <c r="B1364" t="s">
        <v>360</v>
      </c>
      <c r="C1364" s="17">
        <v>0.108374173675736</v>
      </c>
      <c r="D1364" s="17">
        <v>0.101620721383339</v>
      </c>
      <c r="E1364" s="17">
        <v>0.114161401344295</v>
      </c>
      <c r="F1364" s="17"/>
      <c r="G1364" s="17">
        <v>0.15211961686900299</v>
      </c>
      <c r="H1364" s="17">
        <v>0.110878951467084</v>
      </c>
      <c r="I1364" s="17">
        <v>0.10841616251166</v>
      </c>
      <c r="J1364" s="17">
        <v>9.3763305141192396E-2</v>
      </c>
      <c r="K1364" s="17">
        <v>0.13284738641672</v>
      </c>
      <c r="L1364" s="17">
        <v>7.5962684053360902E-2</v>
      </c>
      <c r="M1364" s="17"/>
      <c r="N1364" s="17">
        <v>0.12346283641198499</v>
      </c>
      <c r="O1364" s="17">
        <v>0.117656848716229</v>
      </c>
      <c r="P1364" s="17">
        <v>0.120999333018671</v>
      </c>
      <c r="Q1364" s="17">
        <v>6.8889466225934198E-2</v>
      </c>
      <c r="R1364" s="17"/>
      <c r="S1364" s="17">
        <v>9.8920258000142799E-2</v>
      </c>
      <c r="T1364" s="17">
        <v>9.96550605193679E-2</v>
      </c>
      <c r="U1364" s="17">
        <v>0.14165357312583601</v>
      </c>
      <c r="V1364" s="17">
        <v>0.105484015317847</v>
      </c>
      <c r="W1364" s="17">
        <v>7.2784522949380495E-2</v>
      </c>
      <c r="X1364" s="17">
        <v>7.1628396158793795E-2</v>
      </c>
      <c r="Y1364" s="17">
        <v>0.107033670184856</v>
      </c>
      <c r="Z1364" s="17">
        <v>0.17249488107054001</v>
      </c>
      <c r="AA1364" s="17">
        <v>0.133573481279773</v>
      </c>
      <c r="AB1364" s="17">
        <v>0.132179238048037</v>
      </c>
      <c r="AC1364" s="17">
        <v>0.12596009386349499</v>
      </c>
      <c r="AD1364" s="17">
        <v>7.0065432946345499E-2</v>
      </c>
      <c r="AE1364" s="17"/>
      <c r="AF1364" s="17">
        <v>6.8703840020558404E-2</v>
      </c>
      <c r="AG1364" s="17">
        <v>0.135235897293774</v>
      </c>
      <c r="AH1364" s="17">
        <v>0.104084808169701</v>
      </c>
      <c r="AI1364" s="17"/>
      <c r="AJ1364" s="17">
        <v>8.1221247625163195E-2</v>
      </c>
      <c r="AK1364" s="17">
        <v>0.14046041710148099</v>
      </c>
      <c r="AL1364" s="17">
        <v>0.12085563428705701</v>
      </c>
      <c r="AM1364" s="17">
        <v>0</v>
      </c>
      <c r="AN1364" s="17">
        <v>0.101920231592475</v>
      </c>
      <c r="AO1364" s="17"/>
      <c r="AP1364" s="17">
        <v>9.7477442308865E-2</v>
      </c>
      <c r="AQ1364" s="17">
        <v>0.12839218540730801</v>
      </c>
      <c r="AR1364" s="17">
        <v>8.1950153918389501E-2</v>
      </c>
      <c r="AS1364" s="17">
        <v>9.9960557300681194E-2</v>
      </c>
      <c r="AT1364" s="17">
        <v>4.0790928959424003E-2</v>
      </c>
      <c r="AU1364" s="17"/>
      <c r="AV1364" s="17">
        <v>8.9320307225096998E-2</v>
      </c>
      <c r="AW1364" s="17">
        <v>0.111946724386528</v>
      </c>
      <c r="AX1364" s="17">
        <v>0.12913911705776299</v>
      </c>
      <c r="AY1364" s="17">
        <v>0.11611981889461501</v>
      </c>
      <c r="AZ1364" s="17">
        <v>0</v>
      </c>
    </row>
    <row r="1365" spans="2:52">
      <c r="B1365" t="s">
        <v>361</v>
      </c>
      <c r="C1365" s="17">
        <v>2.3582102142083901E-2</v>
      </c>
      <c r="D1365" s="17">
        <v>2.2114614729178299E-2</v>
      </c>
      <c r="E1365" s="17">
        <v>2.3349208532979698E-2</v>
      </c>
      <c r="F1365" s="17"/>
      <c r="G1365" s="17">
        <v>0</v>
      </c>
      <c r="H1365" s="17">
        <v>2.7488167973949498E-2</v>
      </c>
      <c r="I1365" s="17">
        <v>5.6242546393155103E-2</v>
      </c>
      <c r="J1365" s="17">
        <v>1.6998101527565201E-2</v>
      </c>
      <c r="K1365" s="17">
        <v>2.13388121175151E-2</v>
      </c>
      <c r="L1365" s="17">
        <v>1.3235418894010901E-2</v>
      </c>
      <c r="M1365" s="17"/>
      <c r="N1365" s="17">
        <v>2.9325466100446899E-2</v>
      </c>
      <c r="O1365" s="17">
        <v>2.07217156567234E-2</v>
      </c>
      <c r="P1365" s="17">
        <v>2.4488484177191801E-2</v>
      </c>
      <c r="Q1365" s="17">
        <v>1.9242827643349499E-2</v>
      </c>
      <c r="R1365" s="17"/>
      <c r="S1365" s="17">
        <v>3.9967298810671299E-2</v>
      </c>
      <c r="T1365" s="17">
        <v>2.13970215164687E-2</v>
      </c>
      <c r="U1365" s="17">
        <v>0</v>
      </c>
      <c r="V1365" s="17">
        <v>2.75147399987314E-2</v>
      </c>
      <c r="W1365" s="17">
        <v>1.50422693003171E-2</v>
      </c>
      <c r="X1365" s="17">
        <v>6.0891812589632999E-2</v>
      </c>
      <c r="Y1365" s="17">
        <v>2.3463272577557301E-2</v>
      </c>
      <c r="Z1365" s="17">
        <v>0</v>
      </c>
      <c r="AA1365" s="17">
        <v>7.2827239463536999E-3</v>
      </c>
      <c r="AB1365" s="17">
        <v>3.2790159904016097E-2</v>
      </c>
      <c r="AC1365" s="17">
        <v>0</v>
      </c>
      <c r="AD1365" s="17">
        <v>0</v>
      </c>
      <c r="AE1365" s="17"/>
      <c r="AF1365" s="17">
        <v>2.24075072379912E-2</v>
      </c>
      <c r="AG1365" s="17">
        <v>2.20877375775216E-2</v>
      </c>
      <c r="AH1365" s="17">
        <v>3.6500126212509303E-2</v>
      </c>
      <c r="AI1365" s="17"/>
      <c r="AJ1365" s="17">
        <v>1.45982067114051E-2</v>
      </c>
      <c r="AK1365" s="17">
        <v>3.6750209758837901E-2</v>
      </c>
      <c r="AL1365" s="17">
        <v>2.8243633364264598E-2</v>
      </c>
      <c r="AM1365" s="17">
        <v>6.6421971470721097E-2</v>
      </c>
      <c r="AN1365" s="17">
        <v>2.73111738765776E-2</v>
      </c>
      <c r="AO1365" s="17"/>
      <c r="AP1365" s="17">
        <v>4.8143235301223598E-3</v>
      </c>
      <c r="AQ1365" s="17">
        <v>2.9140504429590101E-2</v>
      </c>
      <c r="AR1365" s="17">
        <v>2.8353924249573999E-2</v>
      </c>
      <c r="AS1365" s="17">
        <v>2.63677816656031E-2</v>
      </c>
      <c r="AT1365" s="17">
        <v>2.4448177289382599E-2</v>
      </c>
      <c r="AU1365" s="17"/>
      <c r="AV1365" s="17">
        <v>1.6790202368613099E-2</v>
      </c>
      <c r="AW1365" s="17">
        <v>4.2364784030329901E-2</v>
      </c>
      <c r="AX1365" s="17">
        <v>2.34418077853824E-2</v>
      </c>
      <c r="AY1365" s="17">
        <v>2.21014458858678E-2</v>
      </c>
      <c r="AZ1365" s="17">
        <v>9.5637330683069094E-2</v>
      </c>
    </row>
    <row r="1366" spans="2:52">
      <c r="B1366" t="s">
        <v>107</v>
      </c>
      <c r="C1366" s="17">
        <v>0.22068659128010601</v>
      </c>
      <c r="D1366" s="17">
        <v>0.19350184944007401</v>
      </c>
      <c r="E1366" s="17">
        <v>0.24549116384644701</v>
      </c>
      <c r="F1366" s="17"/>
      <c r="G1366" s="17">
        <v>0.111335743453852</v>
      </c>
      <c r="H1366" s="17">
        <v>0.15357221332754301</v>
      </c>
      <c r="I1366" s="17">
        <v>0.186885197828456</v>
      </c>
      <c r="J1366" s="17">
        <v>0.246423758956726</v>
      </c>
      <c r="K1366" s="17">
        <v>0.246003239293314</v>
      </c>
      <c r="L1366" s="17">
        <v>0.33114649786604</v>
      </c>
      <c r="M1366" s="17"/>
      <c r="N1366" s="17">
        <v>0.18007518306366799</v>
      </c>
      <c r="O1366" s="17">
        <v>0.231994840583333</v>
      </c>
      <c r="P1366" s="17">
        <v>0.20122063670294699</v>
      </c>
      <c r="Q1366" s="17">
        <v>0.27508339613044902</v>
      </c>
      <c r="R1366" s="17"/>
      <c r="S1366" s="17">
        <v>0.13330944117899801</v>
      </c>
      <c r="T1366" s="17">
        <v>0.30715736806379201</v>
      </c>
      <c r="U1366" s="17">
        <v>0.23051421750478801</v>
      </c>
      <c r="V1366" s="17">
        <v>0.25740691340154098</v>
      </c>
      <c r="W1366" s="17">
        <v>0.243411887849319</v>
      </c>
      <c r="X1366" s="17">
        <v>0.217500969463093</v>
      </c>
      <c r="Y1366" s="17">
        <v>0.301590173274559</v>
      </c>
      <c r="Z1366" s="17">
        <v>0.19058972441326799</v>
      </c>
      <c r="AA1366" s="17">
        <v>0.19330541071256899</v>
      </c>
      <c r="AB1366" s="17">
        <v>0.17766373557314499</v>
      </c>
      <c r="AC1366" s="17">
        <v>0.14319612704462401</v>
      </c>
      <c r="AD1366" s="17">
        <v>0.19875846602955699</v>
      </c>
      <c r="AE1366" s="17"/>
      <c r="AF1366" s="17">
        <v>0.2269486035346</v>
      </c>
      <c r="AG1366" s="17">
        <v>0.20830869744229999</v>
      </c>
      <c r="AH1366" s="17">
        <v>0.25173394097583801</v>
      </c>
      <c r="AI1366" s="17"/>
      <c r="AJ1366" s="17">
        <v>0.20009228760436801</v>
      </c>
      <c r="AK1366" s="17">
        <v>0.171578086283314</v>
      </c>
      <c r="AL1366" s="17">
        <v>0.27228418270620097</v>
      </c>
      <c r="AM1366" s="17">
        <v>0.291402991892667</v>
      </c>
      <c r="AN1366" s="17">
        <v>0.33657079623679997</v>
      </c>
      <c r="AO1366" s="17"/>
      <c r="AP1366" s="17">
        <v>0.20500303417131999</v>
      </c>
      <c r="AQ1366" s="17">
        <v>0.17612385871521299</v>
      </c>
      <c r="AR1366" s="17">
        <v>0.22736835405068201</v>
      </c>
      <c r="AS1366" s="17">
        <v>0.17016284935234699</v>
      </c>
      <c r="AT1366" s="17">
        <v>0.46810117027493903</v>
      </c>
      <c r="AU1366" s="17"/>
      <c r="AV1366" s="17">
        <v>0.262832596783587</v>
      </c>
      <c r="AW1366" s="17">
        <v>0.214415593745752</v>
      </c>
      <c r="AX1366" s="17">
        <v>0.20414336946796799</v>
      </c>
      <c r="AY1366" s="17">
        <v>0.14462717766592001</v>
      </c>
      <c r="AZ1366" s="17">
        <v>0.165887586173567</v>
      </c>
    </row>
    <row r="1367" spans="2:52">
      <c r="C1367" s="17"/>
      <c r="D1367" s="17"/>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row>
    <row r="1368" spans="2:52">
      <c r="B1368" s="6" t="s">
        <v>363</v>
      </c>
      <c r="C1368" s="17"/>
      <c r="D1368" s="17"/>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c r="AZ1368" s="17"/>
    </row>
    <row r="1369" spans="2:52">
      <c r="B1369" s="24" t="s">
        <v>16</v>
      </c>
      <c r="C1369" s="17"/>
      <c r="D1369" s="17"/>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row>
    <row r="1370" spans="2:52">
      <c r="B1370" t="s">
        <v>356</v>
      </c>
      <c r="C1370" s="17">
        <v>0.20610407726770899</v>
      </c>
      <c r="D1370" s="17">
        <v>0.25282427405724101</v>
      </c>
      <c r="E1370" s="17">
        <v>0.16251654527440401</v>
      </c>
      <c r="F1370" s="17"/>
      <c r="G1370" s="17">
        <v>0.25215794902438599</v>
      </c>
      <c r="H1370" s="17">
        <v>0.27600119715393201</v>
      </c>
      <c r="I1370" s="17">
        <v>0.18821729283413599</v>
      </c>
      <c r="J1370" s="17">
        <v>0.16002735318191</v>
      </c>
      <c r="K1370" s="17">
        <v>0.19553407108490001</v>
      </c>
      <c r="L1370" s="17">
        <v>0.18171577784446</v>
      </c>
      <c r="M1370" s="17"/>
      <c r="N1370" s="17">
        <v>0.23964862871154299</v>
      </c>
      <c r="O1370" s="17">
        <v>0.17801185815352399</v>
      </c>
      <c r="P1370" s="17">
        <v>0.249921460406794</v>
      </c>
      <c r="Q1370" s="17">
        <v>0.15872925437570901</v>
      </c>
      <c r="R1370" s="17"/>
      <c r="S1370" s="17">
        <v>0.25523423637901399</v>
      </c>
      <c r="T1370" s="17">
        <v>0.17580278023031001</v>
      </c>
      <c r="U1370" s="17">
        <v>0.24359136156515601</v>
      </c>
      <c r="V1370" s="17">
        <v>0.18664962632303</v>
      </c>
      <c r="W1370" s="17">
        <v>0.19568464992421</v>
      </c>
      <c r="X1370" s="17">
        <v>0.2301992526386</v>
      </c>
      <c r="Y1370" s="17">
        <v>0.200358840123465</v>
      </c>
      <c r="Z1370" s="17">
        <v>0.26760245521994203</v>
      </c>
      <c r="AA1370" s="17">
        <v>0.20172267837757299</v>
      </c>
      <c r="AB1370" s="17">
        <v>0.17428612089530199</v>
      </c>
      <c r="AC1370" s="17">
        <v>0.228970894958923</v>
      </c>
      <c r="AD1370" s="17">
        <v>5.3891469207829501E-2</v>
      </c>
      <c r="AE1370" s="17"/>
      <c r="AF1370" s="17">
        <v>0.22920083819923401</v>
      </c>
      <c r="AG1370" s="17">
        <v>0.20639378027105701</v>
      </c>
      <c r="AH1370" s="17">
        <v>0.199609967661253</v>
      </c>
      <c r="AI1370" s="17"/>
      <c r="AJ1370" s="17">
        <v>0.238899290643693</v>
      </c>
      <c r="AK1370" s="17">
        <v>0.230957367641109</v>
      </c>
      <c r="AL1370" s="17">
        <v>0.23223259159482601</v>
      </c>
      <c r="AM1370" s="17">
        <v>0.20969495390908199</v>
      </c>
      <c r="AN1370" s="17">
        <v>0.120327892500358</v>
      </c>
      <c r="AO1370" s="17"/>
      <c r="AP1370" s="17">
        <v>0.297086518324717</v>
      </c>
      <c r="AQ1370" s="17">
        <v>0.20551849767330299</v>
      </c>
      <c r="AR1370" s="17">
        <v>0.239843598270716</v>
      </c>
      <c r="AS1370" s="17">
        <v>0.21199058314088001</v>
      </c>
      <c r="AT1370" s="17">
        <v>8.7412875200562706E-2</v>
      </c>
      <c r="AU1370" s="17"/>
      <c r="AV1370" s="17">
        <v>0.16795433360749901</v>
      </c>
      <c r="AW1370" s="17">
        <v>0.17685826006362701</v>
      </c>
      <c r="AX1370" s="17">
        <v>0.23859933435049099</v>
      </c>
      <c r="AY1370" s="17">
        <v>0.30875546095233902</v>
      </c>
      <c r="AZ1370" s="17">
        <v>0.253141791452061</v>
      </c>
    </row>
    <row r="1371" spans="2:52">
      <c r="B1371" t="s">
        <v>357</v>
      </c>
      <c r="C1371" s="17">
        <v>0.26930222336403498</v>
      </c>
      <c r="D1371" s="17">
        <v>0.25784335605125502</v>
      </c>
      <c r="E1371" s="17">
        <v>0.28273525743359001</v>
      </c>
      <c r="F1371" s="17"/>
      <c r="G1371" s="17">
        <v>0.22457886255322199</v>
      </c>
      <c r="H1371" s="17">
        <v>0.20583071589760599</v>
      </c>
      <c r="I1371" s="17">
        <v>0.32488512663275998</v>
      </c>
      <c r="J1371" s="17">
        <v>0.27826545478790898</v>
      </c>
      <c r="K1371" s="17">
        <v>0.281034490870334</v>
      </c>
      <c r="L1371" s="17">
        <v>0.28765457311895098</v>
      </c>
      <c r="M1371" s="17"/>
      <c r="N1371" s="17">
        <v>0.298366519805427</v>
      </c>
      <c r="O1371" s="17">
        <v>0.26763847696313398</v>
      </c>
      <c r="P1371" s="17">
        <v>0.232745392748545</v>
      </c>
      <c r="Q1371" s="17">
        <v>0.26931099789263202</v>
      </c>
      <c r="R1371" s="17"/>
      <c r="S1371" s="17">
        <v>0.223367789911213</v>
      </c>
      <c r="T1371" s="17">
        <v>0.238296864688332</v>
      </c>
      <c r="U1371" s="17">
        <v>0.267589845703259</v>
      </c>
      <c r="V1371" s="17">
        <v>0.30971603615898202</v>
      </c>
      <c r="W1371" s="17">
        <v>0.26196147692680799</v>
      </c>
      <c r="X1371" s="17">
        <v>0.314741972451831</v>
      </c>
      <c r="Y1371" s="17">
        <v>0.25336578542478</v>
      </c>
      <c r="Z1371" s="17">
        <v>0.236984436235438</v>
      </c>
      <c r="AA1371" s="17">
        <v>0.29216900281253</v>
      </c>
      <c r="AB1371" s="17">
        <v>0.27344031835879501</v>
      </c>
      <c r="AC1371" s="17">
        <v>0.26494799907104899</v>
      </c>
      <c r="AD1371" s="17">
        <v>0.33717256745139901</v>
      </c>
      <c r="AE1371" s="17"/>
      <c r="AF1371" s="17">
        <v>0.253714959223515</v>
      </c>
      <c r="AG1371" s="17">
        <v>0.28727312508332098</v>
      </c>
      <c r="AH1371" s="17">
        <v>0.25044904402379198</v>
      </c>
      <c r="AI1371" s="17"/>
      <c r="AJ1371" s="17">
        <v>0.27025057328044799</v>
      </c>
      <c r="AK1371" s="17">
        <v>0.283144270648368</v>
      </c>
      <c r="AL1371" s="17">
        <v>0.30185692318517199</v>
      </c>
      <c r="AM1371" s="17">
        <v>0</v>
      </c>
      <c r="AN1371" s="17">
        <v>0.233020673305081</v>
      </c>
      <c r="AO1371" s="17"/>
      <c r="AP1371" s="17">
        <v>0.29686530564251601</v>
      </c>
      <c r="AQ1371" s="17">
        <v>0.29249181768097599</v>
      </c>
      <c r="AR1371" s="17">
        <v>0.262080287370763</v>
      </c>
      <c r="AS1371" s="17">
        <v>0.23978406376924</v>
      </c>
      <c r="AT1371" s="17">
        <v>0.20152331827526501</v>
      </c>
      <c r="AU1371" s="17"/>
      <c r="AV1371" s="17">
        <v>0.26851628490804402</v>
      </c>
      <c r="AW1371" s="17">
        <v>0.28665354871701099</v>
      </c>
      <c r="AX1371" s="17">
        <v>0.268853798047481</v>
      </c>
      <c r="AY1371" s="17">
        <v>0.227468146522528</v>
      </c>
      <c r="AZ1371" s="17">
        <v>0.24830710968362801</v>
      </c>
    </row>
    <row r="1372" spans="2:52">
      <c r="B1372" t="s">
        <v>358</v>
      </c>
      <c r="C1372" s="17">
        <v>0.16310008352095301</v>
      </c>
      <c r="D1372" s="17">
        <v>0.153607673750948</v>
      </c>
      <c r="E1372" s="17">
        <v>0.171957061837263</v>
      </c>
      <c r="F1372" s="17"/>
      <c r="G1372" s="17">
        <v>0.223223696491052</v>
      </c>
      <c r="H1372" s="17">
        <v>0.176986904370072</v>
      </c>
      <c r="I1372" s="17">
        <v>0.164834924738157</v>
      </c>
      <c r="J1372" s="17">
        <v>0.16773348192672499</v>
      </c>
      <c r="K1372" s="17">
        <v>0.13717170381892599</v>
      </c>
      <c r="L1372" s="17">
        <v>0.12705230105694701</v>
      </c>
      <c r="M1372" s="17"/>
      <c r="N1372" s="17">
        <v>0.132187475169247</v>
      </c>
      <c r="O1372" s="17">
        <v>0.20049022346586801</v>
      </c>
      <c r="P1372" s="17">
        <v>0.17968933882093899</v>
      </c>
      <c r="Q1372" s="17">
        <v>0.151276445237784</v>
      </c>
      <c r="R1372" s="17"/>
      <c r="S1372" s="17">
        <v>0.15442130585657601</v>
      </c>
      <c r="T1372" s="17">
        <v>0.138957728119906</v>
      </c>
      <c r="U1372" s="17">
        <v>0.110520608924148</v>
      </c>
      <c r="V1372" s="17">
        <v>0.15612811601597901</v>
      </c>
      <c r="W1372" s="17">
        <v>0.16962675257809801</v>
      </c>
      <c r="X1372" s="17">
        <v>0.116106394577547</v>
      </c>
      <c r="Y1372" s="17">
        <v>0.13461792867283801</v>
      </c>
      <c r="Z1372" s="17">
        <v>0.22835644423593399</v>
      </c>
      <c r="AA1372" s="17">
        <v>0.18220390986078699</v>
      </c>
      <c r="AB1372" s="17">
        <v>0.19326462853107901</v>
      </c>
      <c r="AC1372" s="17">
        <v>0.26026982359162798</v>
      </c>
      <c r="AD1372" s="17">
        <v>0.27071465523080601</v>
      </c>
      <c r="AE1372" s="17"/>
      <c r="AF1372" s="17">
        <v>0.14296730599924101</v>
      </c>
      <c r="AG1372" s="17">
        <v>0.160831985758499</v>
      </c>
      <c r="AH1372" s="17">
        <v>0.19550855710524401</v>
      </c>
      <c r="AI1372" s="17"/>
      <c r="AJ1372" s="17">
        <v>0.15049533207619301</v>
      </c>
      <c r="AK1372" s="17">
        <v>0.150009660756386</v>
      </c>
      <c r="AL1372" s="17">
        <v>0.127554205499397</v>
      </c>
      <c r="AM1372" s="17">
        <v>0.25032193085197102</v>
      </c>
      <c r="AN1372" s="17">
        <v>0.21803207955589199</v>
      </c>
      <c r="AO1372" s="17"/>
      <c r="AP1372" s="17">
        <v>0.116965387645667</v>
      </c>
      <c r="AQ1372" s="17">
        <v>0.19475746022395399</v>
      </c>
      <c r="AR1372" s="17">
        <v>0.174906258393624</v>
      </c>
      <c r="AS1372" s="17">
        <v>0.16295961265662401</v>
      </c>
      <c r="AT1372" s="17">
        <v>0.118439800359095</v>
      </c>
      <c r="AU1372" s="17"/>
      <c r="AV1372" s="17">
        <v>0.16137285380927299</v>
      </c>
      <c r="AW1372" s="17">
        <v>0.22115908272021001</v>
      </c>
      <c r="AX1372" s="17">
        <v>0.137214643167443</v>
      </c>
      <c r="AY1372" s="17">
        <v>0.12918751417073099</v>
      </c>
      <c r="AZ1372" s="17">
        <v>0.145800526318275</v>
      </c>
    </row>
    <row r="1373" spans="2:52">
      <c r="B1373" t="s">
        <v>359</v>
      </c>
      <c r="C1373" s="17">
        <v>3.0579195831297899E-2</v>
      </c>
      <c r="D1373" s="17">
        <v>3.9842958966918002E-2</v>
      </c>
      <c r="E1373" s="17">
        <v>2.1848375314742999E-2</v>
      </c>
      <c r="F1373" s="17"/>
      <c r="G1373" s="17">
        <v>5.0707513626069997E-2</v>
      </c>
      <c r="H1373" s="17">
        <v>3.0237261663516299E-2</v>
      </c>
      <c r="I1373" s="17">
        <v>4.0428472147446201E-2</v>
      </c>
      <c r="J1373" s="17">
        <v>1.6188605882914001E-2</v>
      </c>
      <c r="K1373" s="17">
        <v>3.2197973603067601E-2</v>
      </c>
      <c r="L1373" s="17">
        <v>2.1205747281093399E-2</v>
      </c>
      <c r="M1373" s="17"/>
      <c r="N1373" s="17">
        <v>2.7405302382556899E-2</v>
      </c>
      <c r="O1373" s="17">
        <v>3.1635657910814102E-2</v>
      </c>
      <c r="P1373" s="17">
        <v>2.87731518854718E-2</v>
      </c>
      <c r="Q1373" s="17">
        <v>3.4446607062730498E-2</v>
      </c>
      <c r="R1373" s="17"/>
      <c r="S1373" s="17">
        <v>4.8105786064415498E-2</v>
      </c>
      <c r="T1373" s="17">
        <v>2.4328783422517701E-2</v>
      </c>
      <c r="U1373" s="17">
        <v>0</v>
      </c>
      <c r="V1373" s="17">
        <v>1.02000608449244E-2</v>
      </c>
      <c r="W1373" s="17">
        <v>5.3850122135742397E-2</v>
      </c>
      <c r="X1373" s="17">
        <v>3.9696712028419998E-2</v>
      </c>
      <c r="Y1373" s="17">
        <v>5.1184731306417999E-2</v>
      </c>
      <c r="Z1373" s="17">
        <v>2.4532692503080301E-2</v>
      </c>
      <c r="AA1373" s="17">
        <v>1.1966175425533E-2</v>
      </c>
      <c r="AB1373" s="17">
        <v>3.0738815818845001E-2</v>
      </c>
      <c r="AC1373" s="17">
        <v>2.12801114459556E-2</v>
      </c>
      <c r="AD1373" s="17">
        <v>6.3738251096472104E-2</v>
      </c>
      <c r="AE1373" s="17"/>
      <c r="AF1373" s="17">
        <v>3.53175583519275E-2</v>
      </c>
      <c r="AG1373" s="17">
        <v>2.2202510716112501E-2</v>
      </c>
      <c r="AH1373" s="17">
        <v>2.89021756365988E-2</v>
      </c>
      <c r="AI1373" s="17"/>
      <c r="AJ1373" s="17">
        <v>4.29517944265847E-2</v>
      </c>
      <c r="AK1373" s="17">
        <v>1.68483062654659E-2</v>
      </c>
      <c r="AL1373" s="17">
        <v>2.2251323003971601E-2</v>
      </c>
      <c r="AM1373" s="17">
        <v>0</v>
      </c>
      <c r="AN1373" s="17">
        <v>2.3724101998955201E-2</v>
      </c>
      <c r="AO1373" s="17"/>
      <c r="AP1373" s="17">
        <v>4.5069330810094697E-2</v>
      </c>
      <c r="AQ1373" s="17">
        <v>2.6428588242713401E-2</v>
      </c>
      <c r="AR1373" s="17">
        <v>9.2461994829584494E-3</v>
      </c>
      <c r="AS1373" s="17">
        <v>5.6305933832200103E-2</v>
      </c>
      <c r="AT1373" s="17">
        <v>7.7104574994378899E-3</v>
      </c>
      <c r="AU1373" s="17"/>
      <c r="AV1373" s="17">
        <v>1.5469086691627399E-2</v>
      </c>
      <c r="AW1373" s="17">
        <v>2.22670109012819E-2</v>
      </c>
      <c r="AX1373" s="17">
        <v>5.0305450548428103E-2</v>
      </c>
      <c r="AY1373" s="17">
        <v>2.77231247616599E-2</v>
      </c>
      <c r="AZ1373" s="17">
        <v>0</v>
      </c>
    </row>
    <row r="1374" spans="2:52">
      <c r="B1374" t="s">
        <v>360</v>
      </c>
      <c r="C1374" s="17">
        <v>0.103601918130449</v>
      </c>
      <c r="D1374" s="17">
        <v>0.111042692484772</v>
      </c>
      <c r="E1374" s="17">
        <v>9.4330289142403198E-2</v>
      </c>
      <c r="F1374" s="17"/>
      <c r="G1374" s="17">
        <v>0.14049887299581801</v>
      </c>
      <c r="H1374" s="17">
        <v>0.105070750402408</v>
      </c>
      <c r="I1374" s="17">
        <v>6.7270577158786996E-2</v>
      </c>
      <c r="J1374" s="17">
        <v>0.137267947956143</v>
      </c>
      <c r="K1374" s="17">
        <v>0.111011228239434</v>
      </c>
      <c r="L1374" s="17">
        <v>7.5227918105886193E-2</v>
      </c>
      <c r="M1374" s="17"/>
      <c r="N1374" s="17">
        <v>0.110766750096938</v>
      </c>
      <c r="O1374" s="17">
        <v>8.5480875072747098E-2</v>
      </c>
      <c r="P1374" s="17">
        <v>0.120752271887798</v>
      </c>
      <c r="Q1374" s="17">
        <v>0.10047829537136301</v>
      </c>
      <c r="R1374" s="17"/>
      <c r="S1374" s="17">
        <v>0.10759427556117999</v>
      </c>
      <c r="T1374" s="17">
        <v>0.12693886689143599</v>
      </c>
      <c r="U1374" s="17">
        <v>0.18122575465903101</v>
      </c>
      <c r="V1374" s="17">
        <v>5.7849456536738897E-2</v>
      </c>
      <c r="W1374" s="17">
        <v>8.0148476792907097E-2</v>
      </c>
      <c r="X1374" s="17">
        <v>9.2639117546181204E-2</v>
      </c>
      <c r="Y1374" s="17">
        <v>6.2599782485831701E-2</v>
      </c>
      <c r="Z1374" s="17">
        <v>7.5177193943905804E-2</v>
      </c>
      <c r="AA1374" s="17">
        <v>8.3440096870608105E-2</v>
      </c>
      <c r="AB1374" s="17">
        <v>0.15881790217394501</v>
      </c>
      <c r="AC1374" s="17">
        <v>0.118287548815873</v>
      </c>
      <c r="AD1374" s="17">
        <v>8.95510447657097E-2</v>
      </c>
      <c r="AE1374" s="17"/>
      <c r="AF1374" s="17">
        <v>6.9901646144638105E-2</v>
      </c>
      <c r="AG1374" s="17">
        <v>0.13860525674292301</v>
      </c>
      <c r="AH1374" s="17">
        <v>7.7314509967047099E-2</v>
      </c>
      <c r="AI1374" s="17"/>
      <c r="AJ1374" s="17">
        <v>6.9969592128554595E-2</v>
      </c>
      <c r="AK1374" s="17">
        <v>0.14669958732063401</v>
      </c>
      <c r="AL1374" s="17">
        <v>0.13487900292560501</v>
      </c>
      <c r="AM1374" s="17">
        <v>0</v>
      </c>
      <c r="AN1374" s="17">
        <v>7.3697140279195605E-2</v>
      </c>
      <c r="AO1374" s="17"/>
      <c r="AP1374" s="17">
        <v>5.7075698900877797E-2</v>
      </c>
      <c r="AQ1374" s="17">
        <v>0.13090682254859301</v>
      </c>
      <c r="AR1374" s="17">
        <v>0.159811371065673</v>
      </c>
      <c r="AS1374" s="17">
        <v>6.8223537275457297E-2</v>
      </c>
      <c r="AT1374" s="17">
        <v>7.1817211074446094E-2</v>
      </c>
      <c r="AU1374" s="17"/>
      <c r="AV1374" s="17">
        <v>0.115155093154515</v>
      </c>
      <c r="AW1374" s="17">
        <v>5.8647395448249699E-2</v>
      </c>
      <c r="AX1374" s="17">
        <v>0.10980397808516</v>
      </c>
      <c r="AY1374" s="17">
        <v>0.16774622113984899</v>
      </c>
      <c r="AZ1374" s="17">
        <v>0.143384076703371</v>
      </c>
    </row>
    <row r="1375" spans="2:52">
      <c r="B1375" t="s">
        <v>361</v>
      </c>
      <c r="C1375" s="17">
        <v>1.23024729185534E-2</v>
      </c>
      <c r="D1375" s="17">
        <v>1.0332454458871199E-2</v>
      </c>
      <c r="E1375" s="17">
        <v>1.43203991874338E-2</v>
      </c>
      <c r="F1375" s="17"/>
      <c r="G1375" s="17">
        <v>2.4805432540857101E-2</v>
      </c>
      <c r="H1375" s="17">
        <v>1.9846094823189098E-2</v>
      </c>
      <c r="I1375" s="17">
        <v>1.71561817712408E-2</v>
      </c>
      <c r="J1375" s="17">
        <v>4.7340380447350901E-3</v>
      </c>
      <c r="K1375" s="17">
        <v>7.0134669129924996E-3</v>
      </c>
      <c r="L1375" s="17">
        <v>4.5428427517387E-3</v>
      </c>
      <c r="M1375" s="17"/>
      <c r="N1375" s="17">
        <v>1.5299695349254801E-2</v>
      </c>
      <c r="O1375" s="17">
        <v>1.1859628455353899E-2</v>
      </c>
      <c r="P1375" s="17">
        <v>0</v>
      </c>
      <c r="Q1375" s="17">
        <v>1.8602516398733799E-2</v>
      </c>
      <c r="R1375" s="17"/>
      <c r="S1375" s="17">
        <v>2.1092662145899801E-2</v>
      </c>
      <c r="T1375" s="17">
        <v>0</v>
      </c>
      <c r="U1375" s="17">
        <v>0</v>
      </c>
      <c r="V1375" s="17">
        <v>1.25907265355924E-2</v>
      </c>
      <c r="W1375" s="17">
        <v>1.2738164107394199E-2</v>
      </c>
      <c r="X1375" s="17">
        <v>4.1652634817833399E-2</v>
      </c>
      <c r="Y1375" s="17">
        <v>1.7985256420985599E-2</v>
      </c>
      <c r="Z1375" s="17">
        <v>2.1197358424587E-2</v>
      </c>
      <c r="AA1375" s="17">
        <v>0</v>
      </c>
      <c r="AB1375" s="17">
        <v>1.5284880035017901E-2</v>
      </c>
      <c r="AC1375" s="17">
        <v>0</v>
      </c>
      <c r="AD1375" s="17">
        <v>0</v>
      </c>
      <c r="AE1375" s="17"/>
      <c r="AF1375" s="17">
        <v>7.8387399705129E-3</v>
      </c>
      <c r="AG1375" s="17">
        <v>1.14580317448108E-2</v>
      </c>
      <c r="AH1375" s="17">
        <v>2.6126683961051E-2</v>
      </c>
      <c r="AI1375" s="17"/>
      <c r="AJ1375" s="17">
        <v>4.8966262601660799E-3</v>
      </c>
      <c r="AK1375" s="17">
        <v>2.2205220396701399E-2</v>
      </c>
      <c r="AL1375" s="17">
        <v>0</v>
      </c>
      <c r="AM1375" s="17">
        <v>0</v>
      </c>
      <c r="AN1375" s="17">
        <v>8.8257281511215507E-3</v>
      </c>
      <c r="AO1375" s="17"/>
      <c r="AP1375" s="17">
        <v>4.6289398705580097E-3</v>
      </c>
      <c r="AQ1375" s="17">
        <v>2.1423770149088701E-2</v>
      </c>
      <c r="AR1375" s="17">
        <v>0</v>
      </c>
      <c r="AS1375" s="17">
        <v>0</v>
      </c>
      <c r="AT1375" s="17">
        <v>7.6666893933523602E-3</v>
      </c>
      <c r="AU1375" s="17"/>
      <c r="AV1375" s="17">
        <v>9.3646141378969806E-3</v>
      </c>
      <c r="AW1375" s="17">
        <v>1.6233132300740302E-2</v>
      </c>
      <c r="AX1375" s="17">
        <v>4.0451093423490301E-3</v>
      </c>
      <c r="AY1375" s="17">
        <v>6.9757484057924903E-3</v>
      </c>
      <c r="AZ1375" s="17">
        <v>3.3585320532645603E-2</v>
      </c>
    </row>
    <row r="1376" spans="2:52">
      <c r="B1376" t="s">
        <v>107</v>
      </c>
      <c r="C1376" s="17">
        <v>0.215010028967002</v>
      </c>
      <c r="D1376" s="17">
        <v>0.17450659022999601</v>
      </c>
      <c r="E1376" s="17">
        <v>0.252292071810163</v>
      </c>
      <c r="F1376" s="17"/>
      <c r="G1376" s="17">
        <v>8.4027672768595005E-2</v>
      </c>
      <c r="H1376" s="17">
        <v>0.18602707568927601</v>
      </c>
      <c r="I1376" s="17">
        <v>0.19720742471747299</v>
      </c>
      <c r="J1376" s="17">
        <v>0.235783118219663</v>
      </c>
      <c r="K1376" s="17">
        <v>0.236037065470345</v>
      </c>
      <c r="L1376" s="17">
        <v>0.30260083984092401</v>
      </c>
      <c r="M1376" s="17"/>
      <c r="N1376" s="17">
        <v>0.176325628485033</v>
      </c>
      <c r="O1376" s="17">
        <v>0.224883279978558</v>
      </c>
      <c r="P1376" s="17">
        <v>0.18811838425045199</v>
      </c>
      <c r="Q1376" s="17">
        <v>0.26715588366104698</v>
      </c>
      <c r="R1376" s="17"/>
      <c r="S1376" s="17">
        <v>0.190183944081701</v>
      </c>
      <c r="T1376" s="17">
        <v>0.29567497664749898</v>
      </c>
      <c r="U1376" s="17">
        <v>0.197072429148407</v>
      </c>
      <c r="V1376" s="17">
        <v>0.266865977584754</v>
      </c>
      <c r="W1376" s="17">
        <v>0.22599035753484001</v>
      </c>
      <c r="X1376" s="17">
        <v>0.16496391593958701</v>
      </c>
      <c r="Y1376" s="17">
        <v>0.279887675565682</v>
      </c>
      <c r="Z1376" s="17">
        <v>0.14614941943711299</v>
      </c>
      <c r="AA1376" s="17">
        <v>0.228498136652969</v>
      </c>
      <c r="AB1376" s="17">
        <v>0.154167334187016</v>
      </c>
      <c r="AC1376" s="17">
        <v>0.106243622116571</v>
      </c>
      <c r="AD1376" s="17">
        <v>0.18493201224778399</v>
      </c>
      <c r="AE1376" s="17"/>
      <c r="AF1376" s="17">
        <v>0.261058952110932</v>
      </c>
      <c r="AG1376" s="17">
        <v>0.17323530968327699</v>
      </c>
      <c r="AH1376" s="17">
        <v>0.22208906164501399</v>
      </c>
      <c r="AI1376" s="17"/>
      <c r="AJ1376" s="17">
        <v>0.22253679118436101</v>
      </c>
      <c r="AK1376" s="17">
        <v>0.150135586971337</v>
      </c>
      <c r="AL1376" s="17">
        <v>0.18122595379102799</v>
      </c>
      <c r="AM1376" s="17">
        <v>0.53998311523894704</v>
      </c>
      <c r="AN1376" s="17">
        <v>0.32237238420939701</v>
      </c>
      <c r="AO1376" s="17"/>
      <c r="AP1376" s="17">
        <v>0.18230881880557001</v>
      </c>
      <c r="AQ1376" s="17">
        <v>0.12847304348137201</v>
      </c>
      <c r="AR1376" s="17">
        <v>0.15411228541626601</v>
      </c>
      <c r="AS1376" s="17">
        <v>0.26073626932559901</v>
      </c>
      <c r="AT1376" s="17">
        <v>0.50542964819784197</v>
      </c>
      <c r="AU1376" s="17"/>
      <c r="AV1376" s="17">
        <v>0.26216773369114399</v>
      </c>
      <c r="AW1376" s="17">
        <v>0.21818156984888101</v>
      </c>
      <c r="AX1376" s="17">
        <v>0.19117768645864799</v>
      </c>
      <c r="AY1376" s="17">
        <v>0.1321437840471</v>
      </c>
      <c r="AZ1376" s="17">
        <v>0.17578117531001999</v>
      </c>
    </row>
    <row r="1377" spans="2:52">
      <c r="C1377" s="17"/>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c r="AZ1377" s="17"/>
    </row>
    <row r="1378" spans="2:52">
      <c r="B1378" s="6" t="s">
        <v>364</v>
      </c>
      <c r="C1378" s="17"/>
      <c r="D1378" s="17"/>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c r="AZ1378" s="17"/>
    </row>
    <row r="1379" spans="2:52">
      <c r="B1379" s="24" t="s">
        <v>16</v>
      </c>
      <c r="C1379" s="17"/>
      <c r="D1379" s="17"/>
      <c r="E1379" s="17"/>
      <c r="F1379" s="17"/>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c r="AP1379" s="17"/>
      <c r="AQ1379" s="17"/>
      <c r="AR1379" s="17"/>
      <c r="AS1379" s="17"/>
      <c r="AT1379" s="17"/>
      <c r="AU1379" s="17"/>
      <c r="AV1379" s="17"/>
      <c r="AW1379" s="17"/>
      <c r="AX1379" s="17"/>
      <c r="AY1379" s="17"/>
      <c r="AZ1379" s="17"/>
    </row>
    <row r="1380" spans="2:52">
      <c r="B1380" t="s">
        <v>356</v>
      </c>
      <c r="C1380" s="17">
        <v>0.20582810527930301</v>
      </c>
      <c r="D1380" s="17">
        <v>0.25082401805469201</v>
      </c>
      <c r="E1380" s="17">
        <v>0.16388734620252801</v>
      </c>
      <c r="F1380" s="17"/>
      <c r="G1380" s="17">
        <v>0.27755499767966602</v>
      </c>
      <c r="H1380" s="17">
        <v>0.23904607375451301</v>
      </c>
      <c r="I1380" s="17">
        <v>0.24084990545197499</v>
      </c>
      <c r="J1380" s="17">
        <v>0.16740847640635301</v>
      </c>
      <c r="K1380" s="17">
        <v>0.140320864795311</v>
      </c>
      <c r="L1380" s="17">
        <v>0.180499424014605</v>
      </c>
      <c r="M1380" s="17"/>
      <c r="N1380" s="17">
        <v>0.22822612736841699</v>
      </c>
      <c r="O1380" s="17">
        <v>0.20052098706209701</v>
      </c>
      <c r="P1380" s="17">
        <v>0.20986048705414101</v>
      </c>
      <c r="Q1380" s="17">
        <v>0.182974237078039</v>
      </c>
      <c r="R1380" s="17"/>
      <c r="S1380" s="17">
        <v>0.26978392256424799</v>
      </c>
      <c r="T1380" s="17">
        <v>0.196893536382408</v>
      </c>
      <c r="U1380" s="17">
        <v>0.21547019944295301</v>
      </c>
      <c r="V1380" s="17">
        <v>0.18444478223737701</v>
      </c>
      <c r="W1380" s="17">
        <v>0.16065583073359499</v>
      </c>
      <c r="X1380" s="17">
        <v>0.232581455612659</v>
      </c>
      <c r="Y1380" s="17">
        <v>0.183536761244706</v>
      </c>
      <c r="Z1380" s="17">
        <v>0.189443334694505</v>
      </c>
      <c r="AA1380" s="17">
        <v>0.18301577634692101</v>
      </c>
      <c r="AB1380" s="17">
        <v>0.23213631022971101</v>
      </c>
      <c r="AC1380" s="17">
        <v>0.169329729100333</v>
      </c>
      <c r="AD1380" s="17">
        <v>8.3836457178465495E-2</v>
      </c>
      <c r="AE1380" s="17"/>
      <c r="AF1380" s="17">
        <v>0.23374074419936</v>
      </c>
      <c r="AG1380" s="17">
        <v>0.20470473724027699</v>
      </c>
      <c r="AH1380" s="17">
        <v>0.18724852188607799</v>
      </c>
      <c r="AI1380" s="17"/>
      <c r="AJ1380" s="17">
        <v>0.22843329679157401</v>
      </c>
      <c r="AK1380" s="17">
        <v>0.22393013608245299</v>
      </c>
      <c r="AL1380" s="17">
        <v>0.23013834446234999</v>
      </c>
      <c r="AM1380" s="17">
        <v>0.254106428418504</v>
      </c>
      <c r="AN1380" s="17">
        <v>0.14444357973874999</v>
      </c>
      <c r="AO1380" s="17"/>
      <c r="AP1380" s="17">
        <v>0.23250784042960601</v>
      </c>
      <c r="AQ1380" s="17">
        <v>0.23853997270281499</v>
      </c>
      <c r="AR1380" s="17">
        <v>0.23654943658865399</v>
      </c>
      <c r="AS1380" s="17">
        <v>0.25234373757537398</v>
      </c>
      <c r="AT1380" s="17">
        <v>0.10678627712911801</v>
      </c>
      <c r="AU1380" s="17"/>
      <c r="AV1380" s="17">
        <v>0.21295088314098001</v>
      </c>
      <c r="AW1380" s="17">
        <v>0.15442139082269701</v>
      </c>
      <c r="AX1380" s="17">
        <v>0.21849427773646099</v>
      </c>
      <c r="AY1380" s="17">
        <v>0.23745576877592001</v>
      </c>
      <c r="AZ1380" s="17">
        <v>0.143083431473013</v>
      </c>
    </row>
    <row r="1381" spans="2:52">
      <c r="B1381" t="s">
        <v>357</v>
      </c>
      <c r="C1381" s="17">
        <v>0.282275243752167</v>
      </c>
      <c r="D1381" s="17">
        <v>0.27373154388040299</v>
      </c>
      <c r="E1381" s="17">
        <v>0.28978176836425601</v>
      </c>
      <c r="F1381" s="17"/>
      <c r="G1381" s="17">
        <v>0.233934629175829</v>
      </c>
      <c r="H1381" s="17">
        <v>0.222374168859616</v>
      </c>
      <c r="I1381" s="17">
        <v>0.27618185560858399</v>
      </c>
      <c r="J1381" s="17">
        <v>0.33931506072266299</v>
      </c>
      <c r="K1381" s="17">
        <v>0.27407286452465601</v>
      </c>
      <c r="L1381" s="17">
        <v>0.33064602942147697</v>
      </c>
      <c r="M1381" s="17"/>
      <c r="N1381" s="17">
        <v>0.29134691650165101</v>
      </c>
      <c r="O1381" s="17">
        <v>0.254597869093247</v>
      </c>
      <c r="P1381" s="17">
        <v>0.32742000542042099</v>
      </c>
      <c r="Q1381" s="17">
        <v>0.25624404695038799</v>
      </c>
      <c r="R1381" s="17"/>
      <c r="S1381" s="17">
        <v>0.25218683767982902</v>
      </c>
      <c r="T1381" s="17">
        <v>0.32261343624760902</v>
      </c>
      <c r="U1381" s="17">
        <v>0.244552420217201</v>
      </c>
      <c r="V1381" s="17">
        <v>0.40435238569352799</v>
      </c>
      <c r="W1381" s="17">
        <v>0.34740421267656701</v>
      </c>
      <c r="X1381" s="17">
        <v>0.25057043070604001</v>
      </c>
      <c r="Y1381" s="17">
        <v>0.204895075856873</v>
      </c>
      <c r="Z1381" s="17">
        <v>0.28546525460176198</v>
      </c>
      <c r="AA1381" s="17">
        <v>0.28601955486888597</v>
      </c>
      <c r="AB1381" s="17">
        <v>0.28239533157896701</v>
      </c>
      <c r="AC1381" s="17">
        <v>0.18559896150027899</v>
      </c>
      <c r="AD1381" s="17">
        <v>0.30858642840023498</v>
      </c>
      <c r="AE1381" s="17"/>
      <c r="AF1381" s="17">
        <v>0.28958897334399802</v>
      </c>
      <c r="AG1381" s="17">
        <v>0.30151150181382302</v>
      </c>
      <c r="AH1381" s="17">
        <v>0.230195497397988</v>
      </c>
      <c r="AI1381" s="17"/>
      <c r="AJ1381" s="17">
        <v>0.32230075534615699</v>
      </c>
      <c r="AK1381" s="17">
        <v>0.295126256507109</v>
      </c>
      <c r="AL1381" s="17">
        <v>0.24462593029024601</v>
      </c>
      <c r="AM1381" s="17">
        <v>0.33512427435162701</v>
      </c>
      <c r="AN1381" s="17">
        <v>0.23498005655960799</v>
      </c>
      <c r="AO1381" s="17"/>
      <c r="AP1381" s="17">
        <v>0.29804276701297699</v>
      </c>
      <c r="AQ1381" s="17">
        <v>0.30431558918024998</v>
      </c>
      <c r="AR1381" s="17">
        <v>0.28020210254693501</v>
      </c>
      <c r="AS1381" s="17">
        <v>0.266143503197942</v>
      </c>
      <c r="AT1381" s="17">
        <v>0.25911053633928699</v>
      </c>
      <c r="AU1381" s="17"/>
      <c r="AV1381" s="17">
        <v>0.30481093121438801</v>
      </c>
      <c r="AW1381" s="17">
        <v>0.27021353579059398</v>
      </c>
      <c r="AX1381" s="17">
        <v>0.269077853247916</v>
      </c>
      <c r="AY1381" s="17">
        <v>0.3369223915315</v>
      </c>
      <c r="AZ1381" s="17">
        <v>0.19530991231960401</v>
      </c>
    </row>
    <row r="1382" spans="2:52">
      <c r="B1382" t="s">
        <v>358</v>
      </c>
      <c r="C1382" s="17">
        <v>0.180125904615246</v>
      </c>
      <c r="D1382" s="17">
        <v>0.17587951204100499</v>
      </c>
      <c r="E1382" s="17">
        <v>0.18290447011364999</v>
      </c>
      <c r="F1382" s="17"/>
      <c r="G1382" s="17">
        <v>0.21486382861012701</v>
      </c>
      <c r="H1382" s="17">
        <v>0.19554023501805201</v>
      </c>
      <c r="I1382" s="17">
        <v>0.18834682398066099</v>
      </c>
      <c r="J1382" s="17">
        <v>0.182325392968397</v>
      </c>
      <c r="K1382" s="17">
        <v>0.18910588342988</v>
      </c>
      <c r="L1382" s="17">
        <v>0.128003932499375</v>
      </c>
      <c r="M1382" s="17"/>
      <c r="N1382" s="17">
        <v>0.14668950283263199</v>
      </c>
      <c r="O1382" s="17">
        <v>0.151937136498218</v>
      </c>
      <c r="P1382" s="17">
        <v>0.208419453571415</v>
      </c>
      <c r="Q1382" s="17">
        <v>0.224330736022092</v>
      </c>
      <c r="R1382" s="17"/>
      <c r="S1382" s="17">
        <v>0.15498549692718799</v>
      </c>
      <c r="T1382" s="17">
        <v>0.12396862865496899</v>
      </c>
      <c r="U1382" s="17">
        <v>0.15222334149786201</v>
      </c>
      <c r="V1382" s="17">
        <v>0.20342856037799401</v>
      </c>
      <c r="W1382" s="17">
        <v>0.21450865509193601</v>
      </c>
      <c r="X1382" s="17">
        <v>0.181495789753398</v>
      </c>
      <c r="Y1382" s="17">
        <v>0.23466632904199999</v>
      </c>
      <c r="Z1382" s="17">
        <v>0.19235903186523601</v>
      </c>
      <c r="AA1382" s="17">
        <v>0.18824690095027599</v>
      </c>
      <c r="AB1382" s="17">
        <v>0.13036918992034699</v>
      </c>
      <c r="AC1382" s="17">
        <v>0.27789413246051498</v>
      </c>
      <c r="AD1382" s="17">
        <v>0.33632946811790598</v>
      </c>
      <c r="AE1382" s="17"/>
      <c r="AF1382" s="17">
        <v>0.160930458737683</v>
      </c>
      <c r="AG1382" s="17">
        <v>0.17981788022623499</v>
      </c>
      <c r="AH1382" s="17">
        <v>0.220149567390901</v>
      </c>
      <c r="AI1382" s="17"/>
      <c r="AJ1382" s="17">
        <v>0.15817272212021199</v>
      </c>
      <c r="AK1382" s="17">
        <v>0.18748428646213799</v>
      </c>
      <c r="AL1382" s="17">
        <v>0.16851174494725399</v>
      </c>
      <c r="AM1382" s="17">
        <v>0.10284599610378101</v>
      </c>
      <c r="AN1382" s="17">
        <v>0.20943069692552299</v>
      </c>
      <c r="AO1382" s="17"/>
      <c r="AP1382" s="17">
        <v>0.16119650743514</v>
      </c>
      <c r="AQ1382" s="17">
        <v>0.16317983724926199</v>
      </c>
      <c r="AR1382" s="17">
        <v>0.241686903628481</v>
      </c>
      <c r="AS1382" s="17">
        <v>0.21590824294654401</v>
      </c>
      <c r="AT1382" s="17">
        <v>0.10590126388681401</v>
      </c>
      <c r="AU1382" s="17"/>
      <c r="AV1382" s="17">
        <v>0.185828123889268</v>
      </c>
      <c r="AW1382" s="17">
        <v>0.20537400509726</v>
      </c>
      <c r="AX1382" s="17">
        <v>0.19131290688273</v>
      </c>
      <c r="AY1382" s="17">
        <v>0.16284818219417299</v>
      </c>
      <c r="AZ1382" s="17">
        <v>0.107426363905142</v>
      </c>
    </row>
    <row r="1383" spans="2:52">
      <c r="B1383" t="s">
        <v>359</v>
      </c>
      <c r="C1383" s="17">
        <v>3.49725138329465E-2</v>
      </c>
      <c r="D1383" s="17">
        <v>3.60192947909709E-2</v>
      </c>
      <c r="E1383" s="17">
        <v>3.4099916475293701E-2</v>
      </c>
      <c r="F1383" s="17"/>
      <c r="G1383" s="17">
        <v>4.8270161478476098E-2</v>
      </c>
      <c r="H1383" s="17">
        <v>5.5924540450383302E-2</v>
      </c>
      <c r="I1383" s="17">
        <v>1.3417886005716599E-2</v>
      </c>
      <c r="J1383" s="17">
        <v>2.7594163775172102E-2</v>
      </c>
      <c r="K1383" s="17">
        <v>3.6060641827373202E-2</v>
      </c>
      <c r="L1383" s="17">
        <v>2.9590158255223601E-2</v>
      </c>
      <c r="M1383" s="17"/>
      <c r="N1383" s="17">
        <v>4.9657665735691699E-2</v>
      </c>
      <c r="O1383" s="17">
        <v>4.4184403743747401E-2</v>
      </c>
      <c r="P1383" s="17">
        <v>1.00866399727723E-2</v>
      </c>
      <c r="Q1383" s="17">
        <v>3.2051369151927002E-2</v>
      </c>
      <c r="R1383" s="17"/>
      <c r="S1383" s="17">
        <v>3.8367984052234197E-2</v>
      </c>
      <c r="T1383" s="17">
        <v>2.34409349097718E-2</v>
      </c>
      <c r="U1383" s="17">
        <v>4.8521224868399403E-2</v>
      </c>
      <c r="V1383" s="17">
        <v>5.4476179423993701E-2</v>
      </c>
      <c r="W1383" s="17">
        <v>1.5672335666183701E-2</v>
      </c>
      <c r="X1383" s="17">
        <v>4.1711669606182999E-2</v>
      </c>
      <c r="Y1383" s="17">
        <v>1.1839846397032099E-2</v>
      </c>
      <c r="Z1383" s="17">
        <v>6.1537307632510398E-2</v>
      </c>
      <c r="AA1383" s="17">
        <v>2.09010063460837E-2</v>
      </c>
      <c r="AB1383" s="17">
        <v>2.9671634711764001E-2</v>
      </c>
      <c r="AC1383" s="17">
        <v>4.8279091694533399E-2</v>
      </c>
      <c r="AD1383" s="17">
        <v>7.9770530382986399E-2</v>
      </c>
      <c r="AE1383" s="17"/>
      <c r="AF1383" s="17">
        <v>3.4997348592612901E-2</v>
      </c>
      <c r="AG1383" s="17">
        <v>2.7611915843737799E-2</v>
      </c>
      <c r="AH1383" s="17">
        <v>2.7928436092305602E-2</v>
      </c>
      <c r="AI1383" s="17"/>
      <c r="AJ1383" s="17">
        <v>2.6546894282619901E-2</v>
      </c>
      <c r="AK1383" s="17">
        <v>2.2882754821722699E-2</v>
      </c>
      <c r="AL1383" s="17">
        <v>4.2693634410672601E-2</v>
      </c>
      <c r="AM1383" s="17">
        <v>0</v>
      </c>
      <c r="AN1383" s="17">
        <v>3.2290954763279298E-2</v>
      </c>
      <c r="AO1383" s="17"/>
      <c r="AP1383" s="17">
        <v>3.7390684514121197E-2</v>
      </c>
      <c r="AQ1383" s="17">
        <v>2.6642701151539799E-2</v>
      </c>
      <c r="AR1383" s="17">
        <v>4.2041916723468402E-2</v>
      </c>
      <c r="AS1383" s="17">
        <v>3.5269307545829999E-2</v>
      </c>
      <c r="AT1383" s="17">
        <v>3.7820152216188799E-2</v>
      </c>
      <c r="AU1383" s="17"/>
      <c r="AV1383" s="17">
        <v>3.32162916535177E-2</v>
      </c>
      <c r="AW1383" s="17">
        <v>1.92711541201737E-2</v>
      </c>
      <c r="AX1383" s="17">
        <v>4.1649292956989797E-2</v>
      </c>
      <c r="AY1383" s="17">
        <v>4.68727779932369E-2</v>
      </c>
      <c r="AZ1383" s="17">
        <v>5.7965358681056997E-2</v>
      </c>
    </row>
    <row r="1384" spans="2:52">
      <c r="B1384" t="s">
        <v>360</v>
      </c>
      <c r="C1384" s="17">
        <v>8.9940077117911202E-2</v>
      </c>
      <c r="D1384" s="17">
        <v>9.0338439142300705E-2</v>
      </c>
      <c r="E1384" s="17">
        <v>8.9869772945606996E-2</v>
      </c>
      <c r="F1384" s="17"/>
      <c r="G1384" s="17">
        <v>0.101851808894989</v>
      </c>
      <c r="H1384" s="17">
        <v>0.118442175345549</v>
      </c>
      <c r="I1384" s="17">
        <v>0.10914080150977699</v>
      </c>
      <c r="J1384" s="17">
        <v>7.1977634739454899E-2</v>
      </c>
      <c r="K1384" s="17">
        <v>7.2733222326460206E-2</v>
      </c>
      <c r="L1384" s="17">
        <v>6.8693226296332399E-2</v>
      </c>
      <c r="M1384" s="17"/>
      <c r="N1384" s="17">
        <v>7.5835313410769406E-2</v>
      </c>
      <c r="O1384" s="17">
        <v>0.12026194659497</v>
      </c>
      <c r="P1384" s="17">
        <v>8.8574808728600393E-2</v>
      </c>
      <c r="Q1384" s="17">
        <v>7.2742991012718597E-2</v>
      </c>
      <c r="R1384" s="17"/>
      <c r="S1384" s="17">
        <v>7.1827495454809098E-2</v>
      </c>
      <c r="T1384" s="17">
        <v>0.101245761564662</v>
      </c>
      <c r="U1384" s="17">
        <v>7.5396846452560104E-2</v>
      </c>
      <c r="V1384" s="17">
        <v>2.17841440744105E-2</v>
      </c>
      <c r="W1384" s="17">
        <v>7.3090850597969007E-2</v>
      </c>
      <c r="X1384" s="17">
        <v>8.5218128105580201E-2</v>
      </c>
      <c r="Y1384" s="17">
        <v>0.123245027296549</v>
      </c>
      <c r="Z1384" s="17">
        <v>9.1584307303237397E-2</v>
      </c>
      <c r="AA1384" s="17">
        <v>8.7760960589878007E-2</v>
      </c>
      <c r="AB1384" s="17">
        <v>0.12594259213693301</v>
      </c>
      <c r="AC1384" s="17">
        <v>0.14788935052190799</v>
      </c>
      <c r="AD1384" s="17">
        <v>0.14042375783161201</v>
      </c>
      <c r="AE1384" s="17"/>
      <c r="AF1384" s="17">
        <v>7.5297949746725504E-2</v>
      </c>
      <c r="AG1384" s="17">
        <v>9.6669266560539605E-2</v>
      </c>
      <c r="AH1384" s="17">
        <v>7.8276876944331497E-2</v>
      </c>
      <c r="AI1384" s="17"/>
      <c r="AJ1384" s="17">
        <v>6.11147663449274E-2</v>
      </c>
      <c r="AK1384" s="17">
        <v>0.118673902800326</v>
      </c>
      <c r="AL1384" s="17">
        <v>5.14246054102446E-2</v>
      </c>
      <c r="AM1384" s="17">
        <v>5.4291732910389801E-2</v>
      </c>
      <c r="AN1384" s="17">
        <v>0.102105775381702</v>
      </c>
      <c r="AO1384" s="17"/>
      <c r="AP1384" s="17">
        <v>6.7050609751222401E-2</v>
      </c>
      <c r="AQ1384" s="17">
        <v>0.113164250645826</v>
      </c>
      <c r="AR1384" s="17">
        <v>4.0140695108422997E-2</v>
      </c>
      <c r="AS1384" s="17">
        <v>7.0341626563962895E-2</v>
      </c>
      <c r="AT1384" s="17">
        <v>4.1385054488340199E-2</v>
      </c>
      <c r="AU1384" s="17"/>
      <c r="AV1384" s="17">
        <v>8.2730812902807302E-2</v>
      </c>
      <c r="AW1384" s="17">
        <v>9.1922752251396803E-2</v>
      </c>
      <c r="AX1384" s="17">
        <v>9.8198589714577705E-2</v>
      </c>
      <c r="AY1384" s="17">
        <v>5.0076274232261603E-2</v>
      </c>
      <c r="AZ1384" s="17">
        <v>0.18419028864533199</v>
      </c>
    </row>
    <row r="1385" spans="2:52">
      <c r="B1385" t="s">
        <v>361</v>
      </c>
      <c r="C1385" s="17">
        <v>1.5593203459662801E-2</v>
      </c>
      <c r="D1385" s="17">
        <v>2.04720641848237E-2</v>
      </c>
      <c r="E1385" s="17">
        <v>1.1022638996128899E-2</v>
      </c>
      <c r="F1385" s="17"/>
      <c r="G1385" s="17">
        <v>4.0623653906551198E-2</v>
      </c>
      <c r="H1385" s="17">
        <v>6.3133190456334098E-3</v>
      </c>
      <c r="I1385" s="17">
        <v>1.98337490453405E-2</v>
      </c>
      <c r="J1385" s="17">
        <v>2.20258150343349E-2</v>
      </c>
      <c r="K1385" s="17">
        <v>0</v>
      </c>
      <c r="L1385" s="17">
        <v>9.7569026121195508E-3</v>
      </c>
      <c r="M1385" s="17"/>
      <c r="N1385" s="17">
        <v>1.0337654281487901E-2</v>
      </c>
      <c r="O1385" s="17">
        <v>1.64956155724988E-2</v>
      </c>
      <c r="P1385" s="17">
        <v>2.4394073899762701E-2</v>
      </c>
      <c r="Q1385" s="17">
        <v>1.19813887777991E-2</v>
      </c>
      <c r="R1385" s="17"/>
      <c r="S1385" s="17">
        <v>1.83147819816411E-2</v>
      </c>
      <c r="T1385" s="17">
        <v>1.6216038278990898E-2</v>
      </c>
      <c r="U1385" s="17">
        <v>4.8301728857102003E-2</v>
      </c>
      <c r="V1385" s="17">
        <v>9.52124128282438E-3</v>
      </c>
      <c r="W1385" s="17">
        <v>0</v>
      </c>
      <c r="X1385" s="17">
        <v>1.01709855255721E-2</v>
      </c>
      <c r="Y1385" s="17">
        <v>2.4057592323974201E-2</v>
      </c>
      <c r="Z1385" s="17">
        <v>0</v>
      </c>
      <c r="AA1385" s="17">
        <v>8.8765400786049702E-3</v>
      </c>
      <c r="AB1385" s="17">
        <v>1.3947807162194299E-2</v>
      </c>
      <c r="AC1385" s="17">
        <v>2.0453035385639501E-2</v>
      </c>
      <c r="AD1385" s="17">
        <v>0</v>
      </c>
      <c r="AE1385" s="17"/>
      <c r="AF1385" s="17">
        <v>1.1843269326306799E-2</v>
      </c>
      <c r="AG1385" s="17">
        <v>1.17829577412188E-2</v>
      </c>
      <c r="AH1385" s="17">
        <v>2.1588746136169401E-2</v>
      </c>
      <c r="AI1385" s="17"/>
      <c r="AJ1385" s="17">
        <v>1.21177403147564E-2</v>
      </c>
      <c r="AK1385" s="17">
        <v>7.8699683476511698E-3</v>
      </c>
      <c r="AL1385" s="17">
        <v>3.7545714428818197E-2</v>
      </c>
      <c r="AM1385" s="17">
        <v>0</v>
      </c>
      <c r="AN1385" s="17">
        <v>5.3134258602942101E-3</v>
      </c>
      <c r="AO1385" s="17"/>
      <c r="AP1385" s="17">
        <v>5.4611736856179901E-3</v>
      </c>
      <c r="AQ1385" s="17">
        <v>1.21349473708675E-2</v>
      </c>
      <c r="AR1385" s="17">
        <v>2.8824707068895599E-2</v>
      </c>
      <c r="AS1385" s="17">
        <v>9.76200830535086E-3</v>
      </c>
      <c r="AT1385" s="17">
        <v>1.8994120821339899E-2</v>
      </c>
      <c r="AU1385" s="17"/>
      <c r="AV1385" s="17">
        <v>2.0642997092702401E-2</v>
      </c>
      <c r="AW1385" s="17">
        <v>2.4393667223418701E-2</v>
      </c>
      <c r="AX1385" s="17">
        <v>1.7573012096512901E-2</v>
      </c>
      <c r="AY1385" s="17">
        <v>0</v>
      </c>
      <c r="AZ1385" s="17">
        <v>0</v>
      </c>
    </row>
    <row r="1386" spans="2:52">
      <c r="B1386" t="s">
        <v>107</v>
      </c>
      <c r="C1386" s="17">
        <v>0.191264951942763</v>
      </c>
      <c r="D1386" s="17">
        <v>0.15273512790580501</v>
      </c>
      <c r="E1386" s="17">
        <v>0.228434086902536</v>
      </c>
      <c r="F1386" s="17"/>
      <c r="G1386" s="17">
        <v>8.2900920254361299E-2</v>
      </c>
      <c r="H1386" s="17">
        <v>0.16235948752625401</v>
      </c>
      <c r="I1386" s="17">
        <v>0.152228978397946</v>
      </c>
      <c r="J1386" s="17">
        <v>0.18935345635362499</v>
      </c>
      <c r="K1386" s="17">
        <v>0.28770652309632</v>
      </c>
      <c r="L1386" s="17">
        <v>0.25281032690086802</v>
      </c>
      <c r="M1386" s="17"/>
      <c r="N1386" s="17">
        <v>0.19790681986935099</v>
      </c>
      <c r="O1386" s="17">
        <v>0.212002041435221</v>
      </c>
      <c r="P1386" s="17">
        <v>0.131244531352887</v>
      </c>
      <c r="Q1386" s="17">
        <v>0.21967523100703601</v>
      </c>
      <c r="R1386" s="17"/>
      <c r="S1386" s="17">
        <v>0.19453348134005</v>
      </c>
      <c r="T1386" s="17">
        <v>0.21562166396158899</v>
      </c>
      <c r="U1386" s="17">
        <v>0.21553423866392299</v>
      </c>
      <c r="V1386" s="17">
        <v>0.121992706909872</v>
      </c>
      <c r="W1386" s="17">
        <v>0.18866811523374899</v>
      </c>
      <c r="X1386" s="17">
        <v>0.198251540690567</v>
      </c>
      <c r="Y1386" s="17">
        <v>0.21775936783886601</v>
      </c>
      <c r="Z1386" s="17">
        <v>0.17961076390274999</v>
      </c>
      <c r="AA1386" s="17">
        <v>0.225179260819351</v>
      </c>
      <c r="AB1386" s="17">
        <v>0.185537134260085</v>
      </c>
      <c r="AC1386" s="17">
        <v>0.150555699336792</v>
      </c>
      <c r="AD1386" s="17">
        <v>5.1053358088794701E-2</v>
      </c>
      <c r="AE1386" s="17"/>
      <c r="AF1386" s="17">
        <v>0.19360125605331399</v>
      </c>
      <c r="AG1386" s="17">
        <v>0.17790174057416899</v>
      </c>
      <c r="AH1386" s="17">
        <v>0.234612354152226</v>
      </c>
      <c r="AI1386" s="17"/>
      <c r="AJ1386" s="17">
        <v>0.19131382479975301</v>
      </c>
      <c r="AK1386" s="17">
        <v>0.1440326949786</v>
      </c>
      <c r="AL1386" s="17">
        <v>0.225060026050415</v>
      </c>
      <c r="AM1386" s="17">
        <v>0.25363156821569799</v>
      </c>
      <c r="AN1386" s="17">
        <v>0.27143551077084299</v>
      </c>
      <c r="AO1386" s="17"/>
      <c r="AP1386" s="17">
        <v>0.19835041717131499</v>
      </c>
      <c r="AQ1386" s="17">
        <v>0.14202270169943901</v>
      </c>
      <c r="AR1386" s="17">
        <v>0.13055423833514401</v>
      </c>
      <c r="AS1386" s="17">
        <v>0.150231573864996</v>
      </c>
      <c r="AT1386" s="17">
        <v>0.43000259511891198</v>
      </c>
      <c r="AU1386" s="17"/>
      <c r="AV1386" s="17">
        <v>0.15981996010633701</v>
      </c>
      <c r="AW1386" s="17">
        <v>0.23440349469446001</v>
      </c>
      <c r="AX1386" s="17">
        <v>0.16369406736481301</v>
      </c>
      <c r="AY1386" s="17">
        <v>0.16582460527290899</v>
      </c>
      <c r="AZ1386" s="17">
        <v>0.31202464497585303</v>
      </c>
    </row>
    <row r="1387" spans="2:52">
      <c r="C1387" s="17"/>
      <c r="D1387" s="17"/>
      <c r="E1387" s="17"/>
      <c r="F1387" s="17"/>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c r="AP1387" s="17"/>
      <c r="AQ1387" s="17"/>
      <c r="AR1387" s="17"/>
      <c r="AS1387" s="17"/>
      <c r="AT1387" s="17"/>
      <c r="AU1387" s="17"/>
      <c r="AV1387" s="17"/>
      <c r="AW1387" s="17"/>
      <c r="AX1387" s="17"/>
      <c r="AY1387" s="17"/>
      <c r="AZ1387" s="17"/>
    </row>
    <row r="1388" spans="2:52">
      <c r="B1388" s="6" t="s">
        <v>365</v>
      </c>
      <c r="C1388" s="17"/>
      <c r="D1388" s="17"/>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7"/>
      <c r="AZ1388" s="17"/>
    </row>
    <row r="1389" spans="2:52">
      <c r="B1389" s="24" t="s">
        <v>16</v>
      </c>
      <c r="C1389" s="17"/>
      <c r="D1389" s="17"/>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7"/>
      <c r="AZ1389" s="17"/>
    </row>
    <row r="1390" spans="2:52">
      <c r="B1390" t="s">
        <v>356</v>
      </c>
      <c r="C1390" s="17">
        <v>0.19956083304362701</v>
      </c>
      <c r="D1390" s="17">
        <v>0.22837066593310301</v>
      </c>
      <c r="E1390" s="17">
        <v>0.17118355476109701</v>
      </c>
      <c r="F1390" s="17"/>
      <c r="G1390" s="17">
        <v>0.189354131269242</v>
      </c>
      <c r="H1390" s="17">
        <v>0.25801916774237399</v>
      </c>
      <c r="I1390" s="17">
        <v>0.260091590262437</v>
      </c>
      <c r="J1390" s="17">
        <v>0.166546813700236</v>
      </c>
      <c r="K1390" s="17">
        <v>0.158281265365875</v>
      </c>
      <c r="L1390" s="17">
        <v>0.15941746317098501</v>
      </c>
      <c r="M1390" s="17"/>
      <c r="N1390" s="17">
        <v>0.21752033332835999</v>
      </c>
      <c r="O1390" s="17">
        <v>0.17766880933144</v>
      </c>
      <c r="P1390" s="17">
        <v>0.20344493979599701</v>
      </c>
      <c r="Q1390" s="17">
        <v>0.19849410235711501</v>
      </c>
      <c r="R1390" s="17"/>
      <c r="S1390" s="17">
        <v>0.248497352318197</v>
      </c>
      <c r="T1390" s="17">
        <v>0.209646820026022</v>
      </c>
      <c r="U1390" s="17">
        <v>0.14396154707209299</v>
      </c>
      <c r="V1390" s="17">
        <v>0.20067949789484299</v>
      </c>
      <c r="W1390" s="17">
        <v>0.17703817794479501</v>
      </c>
      <c r="X1390" s="17">
        <v>0.25889345452738699</v>
      </c>
      <c r="Y1390" s="17">
        <v>0.15511445898747001</v>
      </c>
      <c r="Z1390" s="17">
        <v>0.19067530339092501</v>
      </c>
      <c r="AA1390" s="17">
        <v>0.24862027663002201</v>
      </c>
      <c r="AB1390" s="17">
        <v>0.13572864570738299</v>
      </c>
      <c r="AC1390" s="17">
        <v>0.15998654845709701</v>
      </c>
      <c r="AD1390" s="17">
        <v>0.17297108234189601</v>
      </c>
      <c r="AE1390" s="17"/>
      <c r="AF1390" s="17">
        <v>0.22889045870404101</v>
      </c>
      <c r="AG1390" s="17">
        <v>0.20615492504755201</v>
      </c>
      <c r="AH1390" s="17">
        <v>0.17337388575179599</v>
      </c>
      <c r="AI1390" s="17"/>
      <c r="AJ1390" s="17">
        <v>0.227092829889364</v>
      </c>
      <c r="AK1390" s="17">
        <v>0.23449039409001099</v>
      </c>
      <c r="AL1390" s="17">
        <v>0.14186030425101001</v>
      </c>
      <c r="AM1390" s="17">
        <v>0.30336985678099299</v>
      </c>
      <c r="AN1390" s="17">
        <v>0.14740530526805201</v>
      </c>
      <c r="AO1390" s="17"/>
      <c r="AP1390" s="17">
        <v>0.25584161231320901</v>
      </c>
      <c r="AQ1390" s="17">
        <v>0.231647675250158</v>
      </c>
      <c r="AR1390" s="17">
        <v>0.14529379529073999</v>
      </c>
      <c r="AS1390" s="17">
        <v>0.24025257381894399</v>
      </c>
      <c r="AT1390" s="17">
        <v>0.122834567675459</v>
      </c>
      <c r="AU1390" s="17"/>
      <c r="AV1390" s="17">
        <v>0.18940465252939701</v>
      </c>
      <c r="AW1390" s="17">
        <v>0.147658275030675</v>
      </c>
      <c r="AX1390" s="17">
        <v>0.21350746734499901</v>
      </c>
      <c r="AY1390" s="17">
        <v>0.27229554976653902</v>
      </c>
      <c r="AZ1390" s="17">
        <v>0.20317905923190499</v>
      </c>
    </row>
    <row r="1391" spans="2:52">
      <c r="B1391" t="s">
        <v>357</v>
      </c>
      <c r="C1391" s="17">
        <v>0.22440040531372599</v>
      </c>
      <c r="D1391" s="17">
        <v>0.252077754646504</v>
      </c>
      <c r="E1391" s="17">
        <v>0.20053523109440699</v>
      </c>
      <c r="F1391" s="17"/>
      <c r="G1391" s="17">
        <v>0.221534117497386</v>
      </c>
      <c r="H1391" s="17">
        <v>0.17398941722175501</v>
      </c>
      <c r="I1391" s="17">
        <v>0.184742724708578</v>
      </c>
      <c r="J1391" s="17">
        <v>0.247849680462081</v>
      </c>
      <c r="K1391" s="17">
        <v>0.25218191029947901</v>
      </c>
      <c r="L1391" s="17">
        <v>0.26555187810602598</v>
      </c>
      <c r="M1391" s="17"/>
      <c r="N1391" s="17">
        <v>0.221379646215351</v>
      </c>
      <c r="O1391" s="17">
        <v>0.22881694189575699</v>
      </c>
      <c r="P1391" s="17">
        <v>0.192587702382743</v>
      </c>
      <c r="Q1391" s="17">
        <v>0.25479946564889</v>
      </c>
      <c r="R1391" s="17"/>
      <c r="S1391" s="17">
        <v>0.22355282132545301</v>
      </c>
      <c r="T1391" s="17">
        <v>0.18452022661665601</v>
      </c>
      <c r="U1391" s="17">
        <v>0.22041912912755901</v>
      </c>
      <c r="V1391" s="17">
        <v>0.23435173015584099</v>
      </c>
      <c r="W1391" s="17">
        <v>0.24038548996036699</v>
      </c>
      <c r="X1391" s="17">
        <v>0.17127600609789601</v>
      </c>
      <c r="Y1391" s="17">
        <v>0.250205776423709</v>
      </c>
      <c r="Z1391" s="17">
        <v>0.20132811323646299</v>
      </c>
      <c r="AA1391" s="17">
        <v>0.26716239775540401</v>
      </c>
      <c r="AB1391" s="17">
        <v>0.21030361080488599</v>
      </c>
      <c r="AC1391" s="17">
        <v>0.21719279859544099</v>
      </c>
      <c r="AD1391" s="17">
        <v>0.36660183320608802</v>
      </c>
      <c r="AE1391" s="17"/>
      <c r="AF1391" s="17">
        <v>0.24136853068210201</v>
      </c>
      <c r="AG1391" s="17">
        <v>0.234872048435882</v>
      </c>
      <c r="AH1391" s="17">
        <v>0.18169368460334501</v>
      </c>
      <c r="AI1391" s="17"/>
      <c r="AJ1391" s="17">
        <v>0.243658268870381</v>
      </c>
      <c r="AK1391" s="17">
        <v>0.240283082559797</v>
      </c>
      <c r="AL1391" s="17">
        <v>0.22824429053429299</v>
      </c>
      <c r="AM1391" s="17">
        <v>5.4816427542127198E-2</v>
      </c>
      <c r="AN1391" s="17">
        <v>0.17800045221406499</v>
      </c>
      <c r="AO1391" s="17"/>
      <c r="AP1391" s="17">
        <v>0.29753016129753501</v>
      </c>
      <c r="AQ1391" s="17">
        <v>0.22831639925674599</v>
      </c>
      <c r="AR1391" s="17">
        <v>0.224986185811449</v>
      </c>
      <c r="AS1391" s="17">
        <v>0.19884410514470899</v>
      </c>
      <c r="AT1391" s="17">
        <v>0.14579952202921601</v>
      </c>
      <c r="AU1391" s="17"/>
      <c r="AV1391" s="17">
        <v>0.24489640497642201</v>
      </c>
      <c r="AW1391" s="17">
        <v>0.24064123235537599</v>
      </c>
      <c r="AX1391" s="17">
        <v>0.204453019460719</v>
      </c>
      <c r="AY1391" s="17">
        <v>0.19501266614809801</v>
      </c>
      <c r="AZ1391" s="17">
        <v>0.30464952111856602</v>
      </c>
    </row>
    <row r="1392" spans="2:52">
      <c r="B1392" t="s">
        <v>358</v>
      </c>
      <c r="C1392" s="17">
        <v>0.16422415588301101</v>
      </c>
      <c r="D1392" s="17">
        <v>0.12815906794279999</v>
      </c>
      <c r="E1392" s="17">
        <v>0.19635567396298301</v>
      </c>
      <c r="F1392" s="17"/>
      <c r="G1392" s="17">
        <v>0.17257369860876901</v>
      </c>
      <c r="H1392" s="17">
        <v>0.17849578864722501</v>
      </c>
      <c r="I1392" s="17">
        <v>0.18449881244246</v>
      </c>
      <c r="J1392" s="17">
        <v>0.14912601350435301</v>
      </c>
      <c r="K1392" s="17">
        <v>0.148278513925584</v>
      </c>
      <c r="L1392" s="17">
        <v>0.15224072777367401</v>
      </c>
      <c r="M1392" s="17"/>
      <c r="N1392" s="17">
        <v>0.15893366561734101</v>
      </c>
      <c r="O1392" s="17">
        <v>0.177496738849034</v>
      </c>
      <c r="P1392" s="17">
        <v>0.1900505631436</v>
      </c>
      <c r="Q1392" s="17">
        <v>0.132444331187347</v>
      </c>
      <c r="R1392" s="17"/>
      <c r="S1392" s="17">
        <v>0.13959425886218699</v>
      </c>
      <c r="T1392" s="17">
        <v>0.101303737988854</v>
      </c>
      <c r="U1392" s="17">
        <v>0.143302395765176</v>
      </c>
      <c r="V1392" s="17">
        <v>0.145472484575213</v>
      </c>
      <c r="W1392" s="17">
        <v>0.20865576646400699</v>
      </c>
      <c r="X1392" s="17">
        <v>0.160321473421975</v>
      </c>
      <c r="Y1392" s="17">
        <v>0.154874825363392</v>
      </c>
      <c r="Z1392" s="17">
        <v>0.22118982483149899</v>
      </c>
      <c r="AA1392" s="17">
        <v>0.188676554151019</v>
      </c>
      <c r="AB1392" s="17">
        <v>0.13262618823234601</v>
      </c>
      <c r="AC1392" s="17">
        <v>0.32229707323082601</v>
      </c>
      <c r="AD1392" s="17">
        <v>0.20778729770222801</v>
      </c>
      <c r="AE1392" s="17"/>
      <c r="AF1392" s="17">
        <v>0.15718870563759699</v>
      </c>
      <c r="AG1392" s="17">
        <v>0.16521024432468101</v>
      </c>
      <c r="AH1392" s="17">
        <v>0.17692555277518099</v>
      </c>
      <c r="AI1392" s="17"/>
      <c r="AJ1392" s="17">
        <v>0.161980606560053</v>
      </c>
      <c r="AK1392" s="17">
        <v>0.15245176015008499</v>
      </c>
      <c r="AL1392" s="17">
        <v>0.18375958767061901</v>
      </c>
      <c r="AM1392" s="17">
        <v>0.25091633812082798</v>
      </c>
      <c r="AN1392" s="17">
        <v>0.19809163224387499</v>
      </c>
      <c r="AO1392" s="17"/>
      <c r="AP1392" s="17">
        <v>0.138463468604451</v>
      </c>
      <c r="AQ1392" s="17">
        <v>0.176462943249171</v>
      </c>
      <c r="AR1392" s="17">
        <v>0.14171109003285401</v>
      </c>
      <c r="AS1392" s="17">
        <v>0.206523714475352</v>
      </c>
      <c r="AT1392" s="17">
        <v>0.13303570515831001</v>
      </c>
      <c r="AU1392" s="17"/>
      <c r="AV1392" s="17">
        <v>0.19464741047503101</v>
      </c>
      <c r="AW1392" s="17">
        <v>0.13590704805263401</v>
      </c>
      <c r="AX1392" s="17">
        <v>0.19470811609984701</v>
      </c>
      <c r="AY1392" s="17">
        <v>0.122128345617444</v>
      </c>
      <c r="AZ1392" s="17">
        <v>0.135483618754348</v>
      </c>
    </row>
    <row r="1393" spans="2:52">
      <c r="B1393" t="s">
        <v>359</v>
      </c>
      <c r="C1393" s="17">
        <v>4.3429899617697401E-2</v>
      </c>
      <c r="D1393" s="17">
        <v>4.6058398421482599E-2</v>
      </c>
      <c r="E1393" s="17">
        <v>4.1361630122851198E-2</v>
      </c>
      <c r="F1393" s="17"/>
      <c r="G1393" s="17">
        <v>9.0752705507087694E-2</v>
      </c>
      <c r="H1393" s="17">
        <v>7.4300684328804004E-2</v>
      </c>
      <c r="I1393" s="17">
        <v>2.4307328511827202E-2</v>
      </c>
      <c r="J1393" s="17">
        <v>4.3468644426290101E-2</v>
      </c>
      <c r="K1393" s="17">
        <v>1.94281766118411E-2</v>
      </c>
      <c r="L1393" s="17">
        <v>1.7315885289425799E-2</v>
      </c>
      <c r="M1393" s="17"/>
      <c r="N1393" s="17">
        <v>4.8146736636719402E-2</v>
      </c>
      <c r="O1393" s="17">
        <v>3.3709226461260698E-2</v>
      </c>
      <c r="P1393" s="17">
        <v>5.8739984954078298E-2</v>
      </c>
      <c r="Q1393" s="17">
        <v>3.3492884230629599E-2</v>
      </c>
      <c r="R1393" s="17"/>
      <c r="S1393" s="17">
        <v>6.6576108650512805E-2</v>
      </c>
      <c r="T1393" s="17">
        <v>4.2711855076101403E-2</v>
      </c>
      <c r="U1393" s="17">
        <v>7.0219081744576903E-2</v>
      </c>
      <c r="V1393" s="17">
        <v>3.6834123143538199E-2</v>
      </c>
      <c r="W1393" s="17">
        <v>6.3087325639000894E-2</v>
      </c>
      <c r="X1393" s="17">
        <v>4.9549240671511001E-2</v>
      </c>
      <c r="Y1393" s="17">
        <v>3.1626667867430701E-2</v>
      </c>
      <c r="Z1393" s="17">
        <v>1.3012878359991299E-2</v>
      </c>
      <c r="AA1393" s="17">
        <v>2.8394406367973499E-2</v>
      </c>
      <c r="AB1393" s="17">
        <v>3.1609427588094201E-2</v>
      </c>
      <c r="AC1393" s="17">
        <v>3.4843651238325501E-2</v>
      </c>
      <c r="AD1393" s="17">
        <v>0</v>
      </c>
      <c r="AE1393" s="17"/>
      <c r="AF1393" s="17">
        <v>3.2172146135429902E-2</v>
      </c>
      <c r="AG1393" s="17">
        <v>3.3313520354227903E-2</v>
      </c>
      <c r="AH1393" s="17">
        <v>5.6561448291499103E-2</v>
      </c>
      <c r="AI1393" s="17"/>
      <c r="AJ1393" s="17">
        <v>3.7778733778867903E-2</v>
      </c>
      <c r="AK1393" s="17">
        <v>4.0574890575421498E-2</v>
      </c>
      <c r="AL1393" s="17">
        <v>8.4313285593823704E-3</v>
      </c>
      <c r="AM1393" s="17">
        <v>5.4705091425665701E-2</v>
      </c>
      <c r="AN1393" s="17">
        <v>4.1195292652845897E-2</v>
      </c>
      <c r="AO1393" s="17"/>
      <c r="AP1393" s="17">
        <v>4.64679465027256E-2</v>
      </c>
      <c r="AQ1393" s="17">
        <v>3.3497681571068201E-2</v>
      </c>
      <c r="AR1393" s="17">
        <v>4.6317610430727803E-2</v>
      </c>
      <c r="AS1393" s="17">
        <v>4.7242057747651597E-2</v>
      </c>
      <c r="AT1393" s="17">
        <v>5.5030115559638097E-2</v>
      </c>
      <c r="AU1393" s="17"/>
      <c r="AV1393" s="17">
        <v>3.2411836212742601E-2</v>
      </c>
      <c r="AW1393" s="17">
        <v>4.7651262225983301E-2</v>
      </c>
      <c r="AX1393" s="17">
        <v>6.0532100288689397E-2</v>
      </c>
      <c r="AY1393" s="17">
        <v>4.8904754941954003E-2</v>
      </c>
      <c r="AZ1393" s="17">
        <v>0</v>
      </c>
    </row>
    <row r="1394" spans="2:52">
      <c r="B1394" t="s">
        <v>360</v>
      </c>
      <c r="C1394" s="17">
        <v>0.119878717372083</v>
      </c>
      <c r="D1394" s="17">
        <v>0.13988415904432</v>
      </c>
      <c r="E1394" s="17">
        <v>0.10224955315603799</v>
      </c>
      <c r="F1394" s="17"/>
      <c r="G1394" s="17">
        <v>0.150999265010546</v>
      </c>
      <c r="H1394" s="17">
        <v>0.12337757787168301</v>
      </c>
      <c r="I1394" s="17">
        <v>0.124495241570572</v>
      </c>
      <c r="J1394" s="17">
        <v>0.153280388108406</v>
      </c>
      <c r="K1394" s="17">
        <v>9.15133746075769E-2</v>
      </c>
      <c r="L1394" s="17">
        <v>8.5362446849214402E-2</v>
      </c>
      <c r="M1394" s="17"/>
      <c r="N1394" s="17">
        <v>0.115968467376353</v>
      </c>
      <c r="O1394" s="17">
        <v>0.102825311601142</v>
      </c>
      <c r="P1394" s="17">
        <v>0.16214791439513199</v>
      </c>
      <c r="Q1394" s="17">
        <v>9.7920323716183894E-2</v>
      </c>
      <c r="R1394" s="17"/>
      <c r="S1394" s="17">
        <v>0.14870004385133401</v>
      </c>
      <c r="T1394" s="17">
        <v>0.191430874578564</v>
      </c>
      <c r="U1394" s="17">
        <v>0.102217167751487</v>
      </c>
      <c r="V1394" s="17">
        <v>9.8066692469336997E-2</v>
      </c>
      <c r="W1394" s="17">
        <v>0.14360628952860699</v>
      </c>
      <c r="X1394" s="17">
        <v>4.0582832905604799E-2</v>
      </c>
      <c r="Y1394" s="17">
        <v>8.0224207071850906E-2</v>
      </c>
      <c r="Z1394" s="17">
        <v>0.12722643114521201</v>
      </c>
      <c r="AA1394" s="17">
        <v>8.0322954622129794E-2</v>
      </c>
      <c r="AB1394" s="17">
        <v>0.184622867910477</v>
      </c>
      <c r="AC1394" s="17">
        <v>8.4010350036520007E-2</v>
      </c>
      <c r="AD1394" s="17">
        <v>9.2549518032736006E-2</v>
      </c>
      <c r="AE1394" s="17"/>
      <c r="AF1394" s="17">
        <v>8.9333014525574406E-2</v>
      </c>
      <c r="AG1394" s="17">
        <v>0.131798079407837</v>
      </c>
      <c r="AH1394" s="17">
        <v>0.119668273926434</v>
      </c>
      <c r="AI1394" s="17"/>
      <c r="AJ1394" s="17">
        <v>9.5577856728546601E-2</v>
      </c>
      <c r="AK1394" s="17">
        <v>0.15493323222705899</v>
      </c>
      <c r="AL1394" s="17">
        <v>0.130882551781761</v>
      </c>
      <c r="AM1394" s="17">
        <v>0.107691170488804</v>
      </c>
      <c r="AN1394" s="17">
        <v>8.3950080210704506E-2</v>
      </c>
      <c r="AO1394" s="17"/>
      <c r="AP1394" s="17">
        <v>8.5936190431683698E-2</v>
      </c>
      <c r="AQ1394" s="17">
        <v>0.137485358990665</v>
      </c>
      <c r="AR1394" s="17">
        <v>0.18078786318774501</v>
      </c>
      <c r="AS1394" s="17">
        <v>6.0306269420220202E-2</v>
      </c>
      <c r="AT1394" s="17">
        <v>7.8740700726214793E-2</v>
      </c>
      <c r="AU1394" s="17"/>
      <c r="AV1394" s="17">
        <v>9.7440104325544993E-2</v>
      </c>
      <c r="AW1394" s="17">
        <v>0.124785269292537</v>
      </c>
      <c r="AX1394" s="17">
        <v>0.13141832014451199</v>
      </c>
      <c r="AY1394" s="17">
        <v>0.13785341269511001</v>
      </c>
      <c r="AZ1394" s="17">
        <v>0.210230006684167</v>
      </c>
    </row>
    <row r="1395" spans="2:52">
      <c r="B1395" t="s">
        <v>361</v>
      </c>
      <c r="C1395" s="17">
        <v>2.51834616910016E-2</v>
      </c>
      <c r="D1395" s="17">
        <v>2.14236808106767E-2</v>
      </c>
      <c r="E1395" s="17">
        <v>2.8924172643486502E-2</v>
      </c>
      <c r="F1395" s="17"/>
      <c r="G1395" s="17">
        <v>4.3428514441954599E-2</v>
      </c>
      <c r="H1395" s="17">
        <v>3.0326206352579699E-2</v>
      </c>
      <c r="I1395" s="17">
        <v>1.23628214410178E-2</v>
      </c>
      <c r="J1395" s="17">
        <v>3.01811526560249E-2</v>
      </c>
      <c r="K1395" s="17">
        <v>2.18410431703581E-2</v>
      </c>
      <c r="L1395" s="17">
        <v>1.7582157836942999E-2</v>
      </c>
      <c r="M1395" s="17"/>
      <c r="N1395" s="17">
        <v>1.79352945657596E-2</v>
      </c>
      <c r="O1395" s="17">
        <v>2.36922362782876E-2</v>
      </c>
      <c r="P1395" s="17">
        <v>2.8721267647504E-2</v>
      </c>
      <c r="Q1395" s="17">
        <v>3.1826270580741903E-2</v>
      </c>
      <c r="R1395" s="17"/>
      <c r="S1395" s="17">
        <v>1.44982058976938E-2</v>
      </c>
      <c r="T1395" s="17">
        <v>0</v>
      </c>
      <c r="U1395" s="17">
        <v>3.18240884693307E-2</v>
      </c>
      <c r="V1395" s="17">
        <v>0</v>
      </c>
      <c r="W1395" s="17">
        <v>1.22243215972509E-2</v>
      </c>
      <c r="X1395" s="17">
        <v>6.2411121760579398E-2</v>
      </c>
      <c r="Y1395" s="17">
        <v>6.2597720647542196E-2</v>
      </c>
      <c r="Z1395" s="17">
        <v>3.4556286069349698E-2</v>
      </c>
      <c r="AA1395" s="17">
        <v>1.00318662249406E-2</v>
      </c>
      <c r="AB1395" s="17">
        <v>6.4909081465452795E-2</v>
      </c>
      <c r="AC1395" s="17">
        <v>0</v>
      </c>
      <c r="AD1395" s="17">
        <v>2.9264789854017498E-2</v>
      </c>
      <c r="AE1395" s="17"/>
      <c r="AF1395" s="17">
        <v>1.36314177163243E-2</v>
      </c>
      <c r="AG1395" s="17">
        <v>2.8041257708779702E-2</v>
      </c>
      <c r="AH1395" s="17">
        <v>2.2879657299006501E-2</v>
      </c>
      <c r="AI1395" s="17"/>
      <c r="AJ1395" s="17">
        <v>2.3061630052197E-2</v>
      </c>
      <c r="AK1395" s="17">
        <v>1.24927662119709E-2</v>
      </c>
      <c r="AL1395" s="17">
        <v>2.5851039673906302E-2</v>
      </c>
      <c r="AM1395" s="17">
        <v>0</v>
      </c>
      <c r="AN1395" s="17">
        <v>2.9375614735719799E-2</v>
      </c>
      <c r="AO1395" s="17"/>
      <c r="AP1395" s="17">
        <v>1.5481147388763199E-2</v>
      </c>
      <c r="AQ1395" s="17">
        <v>2.06176783679261E-2</v>
      </c>
      <c r="AR1395" s="17">
        <v>2.9898447102833601E-2</v>
      </c>
      <c r="AS1395" s="17">
        <v>0</v>
      </c>
      <c r="AT1395" s="17">
        <v>3.1331204297017697E-2</v>
      </c>
      <c r="AU1395" s="17"/>
      <c r="AV1395" s="17">
        <v>3.6204049054514402E-2</v>
      </c>
      <c r="AW1395" s="17">
        <v>3.3260526231221603E-2</v>
      </c>
      <c r="AX1395" s="17">
        <v>8.2049725222256703E-3</v>
      </c>
      <c r="AY1395" s="17">
        <v>2.8712089736380099E-2</v>
      </c>
      <c r="AZ1395" s="17">
        <v>0</v>
      </c>
    </row>
    <row r="1396" spans="2:52">
      <c r="B1396" t="s">
        <v>107</v>
      </c>
      <c r="C1396" s="17">
        <v>0.223322527078854</v>
      </c>
      <c r="D1396" s="17">
        <v>0.184026273201114</v>
      </c>
      <c r="E1396" s="17">
        <v>0.25939018425913701</v>
      </c>
      <c r="F1396" s="17"/>
      <c r="G1396" s="17">
        <v>0.131357567665015</v>
      </c>
      <c r="H1396" s="17">
        <v>0.16149115783557999</v>
      </c>
      <c r="I1396" s="17">
        <v>0.20950148106310901</v>
      </c>
      <c r="J1396" s="17">
        <v>0.209547307142609</v>
      </c>
      <c r="K1396" s="17">
        <v>0.30847571601928597</v>
      </c>
      <c r="L1396" s="17">
        <v>0.30252944097373102</v>
      </c>
      <c r="M1396" s="17"/>
      <c r="N1396" s="17">
        <v>0.22011585626011701</v>
      </c>
      <c r="O1396" s="17">
        <v>0.25579073558307902</v>
      </c>
      <c r="P1396" s="17">
        <v>0.16430762768094601</v>
      </c>
      <c r="Q1396" s="17">
        <v>0.251022622279094</v>
      </c>
      <c r="R1396" s="17"/>
      <c r="S1396" s="17">
        <v>0.158581209094623</v>
      </c>
      <c r="T1396" s="17">
        <v>0.27038648571380303</v>
      </c>
      <c r="U1396" s="17">
        <v>0.28805659006977702</v>
      </c>
      <c r="V1396" s="17">
        <v>0.28459547176122801</v>
      </c>
      <c r="W1396" s="17">
        <v>0.15500262886597199</v>
      </c>
      <c r="X1396" s="17">
        <v>0.256965870615046</v>
      </c>
      <c r="Y1396" s="17">
        <v>0.265356343638605</v>
      </c>
      <c r="Z1396" s="17">
        <v>0.212011162966561</v>
      </c>
      <c r="AA1396" s="17">
        <v>0.17679154424851101</v>
      </c>
      <c r="AB1396" s="17">
        <v>0.24020017829136101</v>
      </c>
      <c r="AC1396" s="17">
        <v>0.18166957844179099</v>
      </c>
      <c r="AD1396" s="17">
        <v>0.130825478863035</v>
      </c>
      <c r="AE1396" s="17"/>
      <c r="AF1396" s="17">
        <v>0.23741572659893101</v>
      </c>
      <c r="AG1396" s="17">
        <v>0.200609924721041</v>
      </c>
      <c r="AH1396" s="17">
        <v>0.26889749735273899</v>
      </c>
      <c r="AI1396" s="17"/>
      <c r="AJ1396" s="17">
        <v>0.21085007412059101</v>
      </c>
      <c r="AK1396" s="17">
        <v>0.16477387418565501</v>
      </c>
      <c r="AL1396" s="17">
        <v>0.28097089752902799</v>
      </c>
      <c r="AM1396" s="17">
        <v>0.22850111564158099</v>
      </c>
      <c r="AN1396" s="17">
        <v>0.32198162267473801</v>
      </c>
      <c r="AO1396" s="17"/>
      <c r="AP1396" s="17">
        <v>0.16027947346163199</v>
      </c>
      <c r="AQ1396" s="17">
        <v>0.17197226331426499</v>
      </c>
      <c r="AR1396" s="17">
        <v>0.23100500814365099</v>
      </c>
      <c r="AS1396" s="17">
        <v>0.24683127939312299</v>
      </c>
      <c r="AT1396" s="17">
        <v>0.43322818455414502</v>
      </c>
      <c r="AU1396" s="17"/>
      <c r="AV1396" s="17">
        <v>0.20499554242634799</v>
      </c>
      <c r="AW1396" s="17">
        <v>0.270096386811573</v>
      </c>
      <c r="AX1396" s="17">
        <v>0.18717600413900801</v>
      </c>
      <c r="AY1396" s="17">
        <v>0.19509318109447499</v>
      </c>
      <c r="AZ1396" s="17">
        <v>0.14645779421101399</v>
      </c>
    </row>
    <row r="1397" spans="2:52">
      <c r="C1397" s="17"/>
      <c r="D1397" s="17"/>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row>
    <row r="1398" spans="2:52">
      <c r="B1398" s="6" t="s">
        <v>366</v>
      </c>
      <c r="C1398" s="17"/>
      <c r="D1398" s="17"/>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row>
    <row r="1399" spans="2:52">
      <c r="B1399" s="24" t="s">
        <v>16</v>
      </c>
      <c r="C1399" s="17"/>
      <c r="D1399" s="17"/>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c r="AZ1399" s="17"/>
    </row>
    <row r="1400" spans="2:52">
      <c r="B1400" t="s">
        <v>356</v>
      </c>
      <c r="C1400" s="17">
        <v>0.18053117679814601</v>
      </c>
      <c r="D1400" s="17">
        <v>0.201681725596142</v>
      </c>
      <c r="E1400" s="17">
        <v>0.158769164847927</v>
      </c>
      <c r="F1400" s="17"/>
      <c r="G1400" s="17">
        <v>0.22592804223944901</v>
      </c>
      <c r="H1400" s="17">
        <v>0.23718473891689401</v>
      </c>
      <c r="I1400" s="17">
        <v>0.24414951677640001</v>
      </c>
      <c r="J1400" s="17">
        <v>0.176173069172948</v>
      </c>
      <c r="K1400" s="17">
        <v>9.7879396382273096E-2</v>
      </c>
      <c r="L1400" s="17">
        <v>0.111892879949906</v>
      </c>
      <c r="M1400" s="17"/>
      <c r="N1400" s="17">
        <v>0.22692230912283101</v>
      </c>
      <c r="O1400" s="17">
        <v>0.15627887582359001</v>
      </c>
      <c r="P1400" s="17">
        <v>0.169606165369585</v>
      </c>
      <c r="Q1400" s="17">
        <v>0.16933378297832699</v>
      </c>
      <c r="R1400" s="17"/>
      <c r="S1400" s="17">
        <v>0.19609765820889799</v>
      </c>
      <c r="T1400" s="17">
        <v>0.13275414287770601</v>
      </c>
      <c r="U1400" s="17">
        <v>0.15131305465936801</v>
      </c>
      <c r="V1400" s="17">
        <v>0.205807030670246</v>
      </c>
      <c r="W1400" s="17">
        <v>0.18119870270211899</v>
      </c>
      <c r="X1400" s="17">
        <v>0.22406719697924399</v>
      </c>
      <c r="Y1400" s="17">
        <v>0.147524507232419</v>
      </c>
      <c r="Z1400" s="17">
        <v>0.17225203019407001</v>
      </c>
      <c r="AA1400" s="17">
        <v>0.19557573015455099</v>
      </c>
      <c r="AB1400" s="17">
        <v>0.21217989804639201</v>
      </c>
      <c r="AC1400" s="17">
        <v>0.192189784227493</v>
      </c>
      <c r="AD1400" s="17">
        <v>0.138586365937553</v>
      </c>
      <c r="AE1400" s="17"/>
      <c r="AF1400" s="17">
        <v>0.182870912790183</v>
      </c>
      <c r="AG1400" s="17">
        <v>0.18973173273594901</v>
      </c>
      <c r="AH1400" s="17">
        <v>0.12670581683162299</v>
      </c>
      <c r="AI1400" s="17"/>
      <c r="AJ1400" s="17">
        <v>0.20290023101959601</v>
      </c>
      <c r="AK1400" s="17">
        <v>0.196007144105873</v>
      </c>
      <c r="AL1400" s="17">
        <v>6.9549670535776306E-2</v>
      </c>
      <c r="AM1400" s="17">
        <v>0.28353438049910001</v>
      </c>
      <c r="AN1400" s="17">
        <v>9.9311681687954401E-2</v>
      </c>
      <c r="AO1400" s="17"/>
      <c r="AP1400" s="17">
        <v>0.24455986648125699</v>
      </c>
      <c r="AQ1400" s="17">
        <v>0.19174209240796</v>
      </c>
      <c r="AR1400" s="17">
        <v>9.2182663989712005E-2</v>
      </c>
      <c r="AS1400" s="17">
        <v>0.156833718895144</v>
      </c>
      <c r="AT1400" s="17">
        <v>0.115616775815034</v>
      </c>
      <c r="AU1400" s="17"/>
      <c r="AV1400" s="17">
        <v>0.142980220836051</v>
      </c>
      <c r="AW1400" s="17">
        <v>0.18651486789178401</v>
      </c>
      <c r="AX1400" s="17">
        <v>0.200876924874475</v>
      </c>
      <c r="AY1400" s="17">
        <v>0.24777166101752501</v>
      </c>
      <c r="AZ1400" s="17">
        <v>0.19961914794893501</v>
      </c>
    </row>
    <row r="1401" spans="2:52">
      <c r="B1401" t="s">
        <v>357</v>
      </c>
      <c r="C1401" s="17">
        <v>0.27085502761442698</v>
      </c>
      <c r="D1401" s="17">
        <v>0.30798683369708701</v>
      </c>
      <c r="E1401" s="17">
        <v>0.230429274748707</v>
      </c>
      <c r="F1401" s="17"/>
      <c r="G1401" s="17">
        <v>0.267096941315978</v>
      </c>
      <c r="H1401" s="17">
        <v>0.22452826020109301</v>
      </c>
      <c r="I1401" s="17">
        <v>0.22098294798189799</v>
      </c>
      <c r="J1401" s="17">
        <v>0.263439769310992</v>
      </c>
      <c r="K1401" s="17">
        <v>0.29321909877327301</v>
      </c>
      <c r="L1401" s="17">
        <v>0.34410737810296199</v>
      </c>
      <c r="M1401" s="17"/>
      <c r="N1401" s="17">
        <v>0.28957399780001802</v>
      </c>
      <c r="O1401" s="17">
        <v>0.29404659668428901</v>
      </c>
      <c r="P1401" s="17">
        <v>0.267950381739124</v>
      </c>
      <c r="Q1401" s="17">
        <v>0.23228412244216201</v>
      </c>
      <c r="R1401" s="17"/>
      <c r="S1401" s="17">
        <v>0.224352432666579</v>
      </c>
      <c r="T1401" s="17">
        <v>0.297463355243064</v>
      </c>
      <c r="U1401" s="17">
        <v>0.302852100127811</v>
      </c>
      <c r="V1401" s="17">
        <v>0.25422230028439902</v>
      </c>
      <c r="W1401" s="17">
        <v>0.27352069077704499</v>
      </c>
      <c r="X1401" s="17">
        <v>0.33286645349947502</v>
      </c>
      <c r="Y1401" s="17">
        <v>0.26172637283532901</v>
      </c>
      <c r="Z1401" s="17">
        <v>0.210145896737777</v>
      </c>
      <c r="AA1401" s="17">
        <v>0.29641259006516901</v>
      </c>
      <c r="AB1401" s="17">
        <v>0.24367023117126899</v>
      </c>
      <c r="AC1401" s="17">
        <v>0.25541692436121899</v>
      </c>
      <c r="AD1401" s="17">
        <v>0.27924257733720198</v>
      </c>
      <c r="AE1401" s="17"/>
      <c r="AF1401" s="17">
        <v>0.30911495310256398</v>
      </c>
      <c r="AG1401" s="17">
        <v>0.27009835997659898</v>
      </c>
      <c r="AH1401" s="17">
        <v>0.18705997979762601</v>
      </c>
      <c r="AI1401" s="17"/>
      <c r="AJ1401" s="17">
        <v>0.278038408470555</v>
      </c>
      <c r="AK1401" s="17">
        <v>0.26613286159698102</v>
      </c>
      <c r="AL1401" s="17">
        <v>0.34372404051482103</v>
      </c>
      <c r="AM1401" s="17">
        <v>0.23173805358919999</v>
      </c>
      <c r="AN1401" s="17">
        <v>0.21238487048252699</v>
      </c>
      <c r="AO1401" s="17"/>
      <c r="AP1401" s="17">
        <v>0.284837118416784</v>
      </c>
      <c r="AQ1401" s="17">
        <v>0.27319573820579302</v>
      </c>
      <c r="AR1401" s="17">
        <v>0.37836579069684301</v>
      </c>
      <c r="AS1401" s="17">
        <v>0.32989649468468302</v>
      </c>
      <c r="AT1401" s="17">
        <v>0.137146784782954</v>
      </c>
      <c r="AU1401" s="17"/>
      <c r="AV1401" s="17">
        <v>0.25049689225577099</v>
      </c>
      <c r="AW1401" s="17">
        <v>0.27830440681081497</v>
      </c>
      <c r="AX1401" s="17">
        <v>0.285846103526746</v>
      </c>
      <c r="AY1401" s="17">
        <v>0.25759498448090701</v>
      </c>
      <c r="AZ1401" s="17">
        <v>0.22180547560428901</v>
      </c>
    </row>
    <row r="1402" spans="2:52">
      <c r="B1402" t="s">
        <v>358</v>
      </c>
      <c r="C1402" s="17">
        <v>0.20782588862314999</v>
      </c>
      <c r="D1402" s="17">
        <v>0.184484488139224</v>
      </c>
      <c r="E1402" s="17">
        <v>0.232706127095124</v>
      </c>
      <c r="F1402" s="17"/>
      <c r="G1402" s="17">
        <v>0.213968555106511</v>
      </c>
      <c r="H1402" s="17">
        <v>0.21785929775950899</v>
      </c>
      <c r="I1402" s="17">
        <v>0.25422239811186897</v>
      </c>
      <c r="J1402" s="17">
        <v>0.19029978133730899</v>
      </c>
      <c r="K1402" s="17">
        <v>0.20593595426267799</v>
      </c>
      <c r="L1402" s="17">
        <v>0.17634704349847999</v>
      </c>
      <c r="M1402" s="17"/>
      <c r="N1402" s="17">
        <v>0.156414836958297</v>
      </c>
      <c r="O1402" s="17">
        <v>0.180082698746063</v>
      </c>
      <c r="P1402" s="17">
        <v>0.25026995848252398</v>
      </c>
      <c r="Q1402" s="17">
        <v>0.24315347609437099</v>
      </c>
      <c r="R1402" s="17"/>
      <c r="S1402" s="17">
        <v>0.23189505409998301</v>
      </c>
      <c r="T1402" s="17">
        <v>0.185002197822007</v>
      </c>
      <c r="U1402" s="17">
        <v>0.210440037950516</v>
      </c>
      <c r="V1402" s="17">
        <v>0.184723547175978</v>
      </c>
      <c r="W1402" s="17">
        <v>0.206012244068281</v>
      </c>
      <c r="X1402" s="17">
        <v>0.16785713477762801</v>
      </c>
      <c r="Y1402" s="17">
        <v>0.18994116734977301</v>
      </c>
      <c r="Z1402" s="17">
        <v>0.39876108798751198</v>
      </c>
      <c r="AA1402" s="17">
        <v>0.127774813416277</v>
      </c>
      <c r="AB1402" s="17">
        <v>0.20355068623512801</v>
      </c>
      <c r="AC1402" s="17">
        <v>0.27402705754922302</v>
      </c>
      <c r="AD1402" s="17">
        <v>0.33199100572996398</v>
      </c>
      <c r="AE1402" s="17"/>
      <c r="AF1402" s="17">
        <v>0.20708502633404</v>
      </c>
      <c r="AG1402" s="17">
        <v>0.19294465447974599</v>
      </c>
      <c r="AH1402" s="17">
        <v>0.28755834032840399</v>
      </c>
      <c r="AI1402" s="17"/>
      <c r="AJ1402" s="17">
        <v>0.20432264335844599</v>
      </c>
      <c r="AK1402" s="17">
        <v>0.18948831903183699</v>
      </c>
      <c r="AL1402" s="17">
        <v>0.18291268511063999</v>
      </c>
      <c r="AM1402" s="17">
        <v>0.13450076232456201</v>
      </c>
      <c r="AN1402" s="17">
        <v>0.309341324042534</v>
      </c>
      <c r="AO1402" s="17"/>
      <c r="AP1402" s="17">
        <v>0.19082340650513299</v>
      </c>
      <c r="AQ1402" s="17">
        <v>0.23433328886251101</v>
      </c>
      <c r="AR1402" s="17">
        <v>0.17732039815057599</v>
      </c>
      <c r="AS1402" s="17">
        <v>0.19059764905639601</v>
      </c>
      <c r="AT1402" s="17">
        <v>0.21486366004158999</v>
      </c>
      <c r="AU1402" s="17"/>
      <c r="AV1402" s="17">
        <v>0.243559635178525</v>
      </c>
      <c r="AW1402" s="17">
        <v>0.21060231575633101</v>
      </c>
      <c r="AX1402" s="17">
        <v>0.20184816629383501</v>
      </c>
      <c r="AY1402" s="17">
        <v>0.15977917192964999</v>
      </c>
      <c r="AZ1402" s="17">
        <v>0.15330463551312001</v>
      </c>
    </row>
    <row r="1403" spans="2:52">
      <c r="B1403" t="s">
        <v>359</v>
      </c>
      <c r="C1403" s="17">
        <v>3.2160331333323799E-2</v>
      </c>
      <c r="D1403" s="17">
        <v>3.4480746768809099E-2</v>
      </c>
      <c r="E1403" s="17">
        <v>2.9799056487219502E-2</v>
      </c>
      <c r="F1403" s="17"/>
      <c r="G1403" s="17">
        <v>5.3458777834248898E-2</v>
      </c>
      <c r="H1403" s="17">
        <v>2.76164679130598E-2</v>
      </c>
      <c r="I1403" s="17">
        <v>2.06021613010418E-2</v>
      </c>
      <c r="J1403" s="17">
        <v>3.4916911478801799E-2</v>
      </c>
      <c r="K1403" s="17">
        <v>2.7617840021719599E-2</v>
      </c>
      <c r="L1403" s="17">
        <v>3.1440305145579703E-2</v>
      </c>
      <c r="M1403" s="17"/>
      <c r="N1403" s="17">
        <v>3.1214301910015601E-2</v>
      </c>
      <c r="O1403" s="17">
        <v>2.8466427594193201E-2</v>
      </c>
      <c r="P1403" s="17">
        <v>4.5477047778364102E-2</v>
      </c>
      <c r="Q1403" s="17">
        <v>2.43377287871578E-2</v>
      </c>
      <c r="R1403" s="17"/>
      <c r="S1403" s="17">
        <v>3.5715996260444E-2</v>
      </c>
      <c r="T1403" s="17">
        <v>1.18918345847086E-2</v>
      </c>
      <c r="U1403" s="17">
        <v>3.3678735289356297E-2</v>
      </c>
      <c r="V1403" s="17">
        <v>2.9686639577494001E-2</v>
      </c>
      <c r="W1403" s="17">
        <v>5.72323043232527E-2</v>
      </c>
      <c r="X1403" s="17">
        <v>3.0211703124778399E-2</v>
      </c>
      <c r="Y1403" s="17">
        <v>1.0294666687379E-2</v>
      </c>
      <c r="Z1403" s="17">
        <v>1.73879720899703E-2</v>
      </c>
      <c r="AA1403" s="17">
        <v>7.4315124413034506E-2</v>
      </c>
      <c r="AB1403" s="17">
        <v>3.5500665934661002E-2</v>
      </c>
      <c r="AC1403" s="17">
        <v>2.1490762110176E-2</v>
      </c>
      <c r="AD1403" s="17">
        <v>0</v>
      </c>
      <c r="AE1403" s="17"/>
      <c r="AF1403" s="17">
        <v>2.0028489868413001E-2</v>
      </c>
      <c r="AG1403" s="17">
        <v>3.2859026862008998E-2</v>
      </c>
      <c r="AH1403" s="17">
        <v>5.0513278041552603E-2</v>
      </c>
      <c r="AI1403" s="17"/>
      <c r="AJ1403" s="17">
        <v>3.64185610001947E-2</v>
      </c>
      <c r="AK1403" s="17">
        <v>3.1184477851171E-2</v>
      </c>
      <c r="AL1403" s="17">
        <v>1.02803939162847E-2</v>
      </c>
      <c r="AM1403" s="17">
        <v>0</v>
      </c>
      <c r="AN1403" s="17">
        <v>3.6358853993720297E-2</v>
      </c>
      <c r="AO1403" s="17"/>
      <c r="AP1403" s="17">
        <v>2.0826767001547002E-2</v>
      </c>
      <c r="AQ1403" s="17">
        <v>2.7648146171932099E-2</v>
      </c>
      <c r="AR1403" s="17">
        <v>8.6835766692833303E-3</v>
      </c>
      <c r="AS1403" s="17">
        <v>3.3136536508141898E-2</v>
      </c>
      <c r="AT1403" s="17">
        <v>3.8202307752018799E-2</v>
      </c>
      <c r="AU1403" s="17"/>
      <c r="AV1403" s="17">
        <v>4.0606674855145998E-2</v>
      </c>
      <c r="AW1403" s="17">
        <v>3.5511964542747299E-2</v>
      </c>
      <c r="AX1403" s="17">
        <v>3.4387740647307402E-2</v>
      </c>
      <c r="AY1403" s="17">
        <v>1.0027880523151801E-2</v>
      </c>
      <c r="AZ1403" s="17">
        <v>5.1383736746352097E-2</v>
      </c>
    </row>
    <row r="1404" spans="2:52">
      <c r="B1404" t="s">
        <v>360</v>
      </c>
      <c r="C1404" s="17">
        <v>8.6820836586378194E-2</v>
      </c>
      <c r="D1404" s="17">
        <v>8.7367387916625697E-2</v>
      </c>
      <c r="E1404" s="17">
        <v>8.6432871768207103E-2</v>
      </c>
      <c r="F1404" s="17"/>
      <c r="G1404" s="17">
        <v>0.102508260122415</v>
      </c>
      <c r="H1404" s="17">
        <v>7.6654251746911706E-2</v>
      </c>
      <c r="I1404" s="17">
        <v>5.8396401423646903E-2</v>
      </c>
      <c r="J1404" s="17">
        <v>0.105776610672306</v>
      </c>
      <c r="K1404" s="17">
        <v>9.7162072466742994E-2</v>
      </c>
      <c r="L1404" s="17">
        <v>8.2899137364887798E-2</v>
      </c>
      <c r="M1404" s="17"/>
      <c r="N1404" s="17">
        <v>9.6705824085526096E-2</v>
      </c>
      <c r="O1404" s="17">
        <v>7.4504640326926094E-2</v>
      </c>
      <c r="P1404" s="17">
        <v>0.10117882602836401</v>
      </c>
      <c r="Q1404" s="17">
        <v>7.6060732113710394E-2</v>
      </c>
      <c r="R1404" s="17"/>
      <c r="S1404" s="17">
        <v>0.12037211844557499</v>
      </c>
      <c r="T1404" s="17">
        <v>0.107094316514202</v>
      </c>
      <c r="U1404" s="17">
        <v>9.2348547244459497E-2</v>
      </c>
      <c r="V1404" s="17">
        <v>5.6357572038126802E-2</v>
      </c>
      <c r="W1404" s="17">
        <v>6.1790535233371198E-2</v>
      </c>
      <c r="X1404" s="17">
        <v>2.4596799577962701E-2</v>
      </c>
      <c r="Y1404" s="17">
        <v>8.14894572415098E-2</v>
      </c>
      <c r="Z1404" s="17">
        <v>3.9551221702458499E-2</v>
      </c>
      <c r="AA1404" s="17">
        <v>0.12035841995466801</v>
      </c>
      <c r="AB1404" s="17">
        <v>0.102927957154305</v>
      </c>
      <c r="AC1404" s="17">
        <v>3.2840035966816603E-2</v>
      </c>
      <c r="AD1404" s="17">
        <v>0.12670115628123599</v>
      </c>
      <c r="AE1404" s="17"/>
      <c r="AF1404" s="17">
        <v>6.54685621561618E-2</v>
      </c>
      <c r="AG1404" s="17">
        <v>0.106042000589758</v>
      </c>
      <c r="AH1404" s="17">
        <v>8.7959386473580897E-2</v>
      </c>
      <c r="AI1404" s="17"/>
      <c r="AJ1404" s="17">
        <v>6.7332832222778194E-2</v>
      </c>
      <c r="AK1404" s="17">
        <v>0.10897269599003601</v>
      </c>
      <c r="AL1404" s="17">
        <v>0.13945306755240999</v>
      </c>
      <c r="AM1404" s="17">
        <v>0.113572687412711</v>
      </c>
      <c r="AN1404" s="17">
        <v>6.6779421675575101E-2</v>
      </c>
      <c r="AO1404" s="17"/>
      <c r="AP1404" s="17">
        <v>7.8921906726822894E-2</v>
      </c>
      <c r="AQ1404" s="17">
        <v>9.1270915592976606E-2</v>
      </c>
      <c r="AR1404" s="17">
        <v>0.12759887078652299</v>
      </c>
      <c r="AS1404" s="17">
        <v>8.8445901989296E-2</v>
      </c>
      <c r="AT1404" s="17">
        <v>7.4656119016931394E-2</v>
      </c>
      <c r="AU1404" s="17"/>
      <c r="AV1404" s="17">
        <v>8.3613694990599105E-2</v>
      </c>
      <c r="AW1404" s="17">
        <v>7.8903355664838207E-2</v>
      </c>
      <c r="AX1404" s="17">
        <v>6.6998622259636306E-2</v>
      </c>
      <c r="AY1404" s="17">
        <v>0.106063160353168</v>
      </c>
      <c r="AZ1404" s="17">
        <v>0.120333335117074</v>
      </c>
    </row>
    <row r="1405" spans="2:52">
      <c r="B1405" t="s">
        <v>361</v>
      </c>
      <c r="C1405" s="17">
        <v>2.2100588575867199E-2</v>
      </c>
      <c r="D1405" s="17">
        <v>2.32233391572579E-2</v>
      </c>
      <c r="E1405" s="17">
        <v>2.0971949032542899E-2</v>
      </c>
      <c r="F1405" s="17"/>
      <c r="G1405" s="17">
        <v>1.9540319433018101E-2</v>
      </c>
      <c r="H1405" s="17">
        <v>2.67293194840405E-2</v>
      </c>
      <c r="I1405" s="17">
        <v>3.69736923454064E-2</v>
      </c>
      <c r="J1405" s="17">
        <v>2.5650260950508E-2</v>
      </c>
      <c r="K1405" s="17">
        <v>2.9481904357567399E-2</v>
      </c>
      <c r="L1405" s="17">
        <v>0</v>
      </c>
      <c r="M1405" s="17"/>
      <c r="N1405" s="17">
        <v>6.3273079525238297E-3</v>
      </c>
      <c r="O1405" s="17">
        <v>4.4634643608361599E-2</v>
      </c>
      <c r="P1405" s="17">
        <v>2.69520169354368E-2</v>
      </c>
      <c r="Q1405" s="17">
        <v>1.06698747481176E-2</v>
      </c>
      <c r="R1405" s="17"/>
      <c r="S1405" s="17">
        <v>3.6331510696432298E-2</v>
      </c>
      <c r="T1405" s="17">
        <v>3.0792757794845201E-2</v>
      </c>
      <c r="U1405" s="17">
        <v>2.2392060872287099E-2</v>
      </c>
      <c r="V1405" s="17">
        <v>1.8066691333974101E-2</v>
      </c>
      <c r="W1405" s="17">
        <v>2.91500618983799E-2</v>
      </c>
      <c r="X1405" s="17">
        <v>3.5569203499120801E-2</v>
      </c>
      <c r="Y1405" s="17">
        <v>2.9840167778138402E-2</v>
      </c>
      <c r="Z1405" s="17">
        <v>0</v>
      </c>
      <c r="AA1405" s="17">
        <v>0</v>
      </c>
      <c r="AB1405" s="17">
        <v>1.3983535377459701E-2</v>
      </c>
      <c r="AC1405" s="17">
        <v>0</v>
      </c>
      <c r="AD1405" s="17">
        <v>2.93717843710808E-2</v>
      </c>
      <c r="AE1405" s="17"/>
      <c r="AF1405" s="17">
        <v>2.3438184576187002E-2</v>
      </c>
      <c r="AG1405" s="17">
        <v>1.5862916356953499E-2</v>
      </c>
      <c r="AH1405" s="17">
        <v>2.1879568534537801E-2</v>
      </c>
      <c r="AI1405" s="17"/>
      <c r="AJ1405" s="17">
        <v>2.69811234418624E-2</v>
      </c>
      <c r="AK1405" s="17">
        <v>2.62280845488446E-2</v>
      </c>
      <c r="AL1405" s="17">
        <v>0</v>
      </c>
      <c r="AM1405" s="17">
        <v>0</v>
      </c>
      <c r="AN1405" s="17">
        <v>2.1292029739171599E-2</v>
      </c>
      <c r="AO1405" s="17"/>
      <c r="AP1405" s="17">
        <v>1.84452175231191E-2</v>
      </c>
      <c r="AQ1405" s="17">
        <v>1.4581400051305E-2</v>
      </c>
      <c r="AR1405" s="17">
        <v>4.6504650626086899E-2</v>
      </c>
      <c r="AS1405" s="17">
        <v>2.8684141584874499E-2</v>
      </c>
      <c r="AT1405" s="17">
        <v>1.9057959044900499E-2</v>
      </c>
      <c r="AU1405" s="17"/>
      <c r="AV1405" s="17">
        <v>1.3161348351276201E-2</v>
      </c>
      <c r="AW1405" s="17">
        <v>3.05766852318573E-2</v>
      </c>
      <c r="AX1405" s="17">
        <v>2.17545424952337E-2</v>
      </c>
      <c r="AY1405" s="17">
        <v>2.6632960553989699E-2</v>
      </c>
      <c r="AZ1405" s="17">
        <v>0</v>
      </c>
    </row>
    <row r="1406" spans="2:52">
      <c r="B1406" t="s">
        <v>107</v>
      </c>
      <c r="C1406" s="17">
        <v>0.19970615046870699</v>
      </c>
      <c r="D1406" s="17">
        <v>0.16077547872485501</v>
      </c>
      <c r="E1406" s="17">
        <v>0.24089155602027301</v>
      </c>
      <c r="F1406" s="17"/>
      <c r="G1406" s="17">
        <v>0.11749910394838101</v>
      </c>
      <c r="H1406" s="17">
        <v>0.18942766397849201</v>
      </c>
      <c r="I1406" s="17">
        <v>0.16467288205973801</v>
      </c>
      <c r="J1406" s="17">
        <v>0.20374359707713599</v>
      </c>
      <c r="K1406" s="17">
        <v>0.248703733735747</v>
      </c>
      <c r="L1406" s="17">
        <v>0.25331325593818499</v>
      </c>
      <c r="M1406" s="17"/>
      <c r="N1406" s="17">
        <v>0.19284142217079001</v>
      </c>
      <c r="O1406" s="17">
        <v>0.22198611721657699</v>
      </c>
      <c r="P1406" s="17">
        <v>0.13856560366660201</v>
      </c>
      <c r="Q1406" s="17">
        <v>0.24416028283615501</v>
      </c>
      <c r="R1406" s="17"/>
      <c r="S1406" s="17">
        <v>0.15523522962208799</v>
      </c>
      <c r="T1406" s="17">
        <v>0.23500139516346699</v>
      </c>
      <c r="U1406" s="17">
        <v>0.18697546385620201</v>
      </c>
      <c r="V1406" s="17">
        <v>0.25113621891978199</v>
      </c>
      <c r="W1406" s="17">
        <v>0.19109546099755001</v>
      </c>
      <c r="X1406" s="17">
        <v>0.18483150854179001</v>
      </c>
      <c r="Y1406" s="17">
        <v>0.27918366087545099</v>
      </c>
      <c r="Z1406" s="17">
        <v>0.161901791288211</v>
      </c>
      <c r="AA1406" s="17">
        <v>0.18556332199630099</v>
      </c>
      <c r="AB1406" s="17">
        <v>0.188187026080785</v>
      </c>
      <c r="AC1406" s="17">
        <v>0.22403543578507201</v>
      </c>
      <c r="AD1406" s="17">
        <v>9.4107110342963596E-2</v>
      </c>
      <c r="AE1406" s="17"/>
      <c r="AF1406" s="17">
        <v>0.19199387117245101</v>
      </c>
      <c r="AG1406" s="17">
        <v>0.192461308998985</v>
      </c>
      <c r="AH1406" s="17">
        <v>0.23832362999267601</v>
      </c>
      <c r="AI1406" s="17"/>
      <c r="AJ1406" s="17">
        <v>0.18400620048656799</v>
      </c>
      <c r="AK1406" s="17">
        <v>0.18198641687525799</v>
      </c>
      <c r="AL1406" s="17">
        <v>0.25408014237006799</v>
      </c>
      <c r="AM1406" s="17">
        <v>0.236654116174427</v>
      </c>
      <c r="AN1406" s="17">
        <v>0.25453181837851702</v>
      </c>
      <c r="AO1406" s="17"/>
      <c r="AP1406" s="17">
        <v>0.161585717345337</v>
      </c>
      <c r="AQ1406" s="17">
        <v>0.167228418707522</v>
      </c>
      <c r="AR1406" s="17">
        <v>0.169344049080976</v>
      </c>
      <c r="AS1406" s="17">
        <v>0.17240555728146401</v>
      </c>
      <c r="AT1406" s="17">
        <v>0.40045639354657098</v>
      </c>
      <c r="AU1406" s="17"/>
      <c r="AV1406" s="17">
        <v>0.22558153353263199</v>
      </c>
      <c r="AW1406" s="17">
        <v>0.17958640410162699</v>
      </c>
      <c r="AX1406" s="17">
        <v>0.18828789990276601</v>
      </c>
      <c r="AY1406" s="17">
        <v>0.19213018114160901</v>
      </c>
      <c r="AZ1406" s="17">
        <v>0.25355366907023003</v>
      </c>
    </row>
    <row r="1407" spans="2:52">
      <c r="C1407" s="17"/>
      <c r="D1407" s="17"/>
      <c r="E1407" s="17"/>
      <c r="F1407" s="17"/>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row>
    <row r="1408" spans="2:52">
      <c r="B1408" s="6" t="s">
        <v>367</v>
      </c>
      <c r="C1408" s="17"/>
      <c r="D1408" s="17"/>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row>
    <row r="1409" spans="2:52">
      <c r="B1409" s="24" t="s">
        <v>16</v>
      </c>
      <c r="C1409" s="17"/>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row>
    <row r="1410" spans="2:52">
      <c r="B1410" t="s">
        <v>356</v>
      </c>
      <c r="C1410" s="17">
        <v>0.15853574456722599</v>
      </c>
      <c r="D1410" s="17">
        <v>0.175553465292282</v>
      </c>
      <c r="E1410" s="17">
        <v>0.140943265951606</v>
      </c>
      <c r="F1410" s="17"/>
      <c r="G1410" s="17">
        <v>0.22199384588111501</v>
      </c>
      <c r="H1410" s="17">
        <v>0.17336004400358701</v>
      </c>
      <c r="I1410" s="17">
        <v>0.187754992855037</v>
      </c>
      <c r="J1410" s="17">
        <v>0.13379727983970299</v>
      </c>
      <c r="K1410" s="17">
        <v>0.123059083928782</v>
      </c>
      <c r="L1410" s="17">
        <v>0.11161891966879101</v>
      </c>
      <c r="M1410" s="17"/>
      <c r="N1410" s="17">
        <v>0.14820139091154599</v>
      </c>
      <c r="O1410" s="17">
        <v>0.16506844438860899</v>
      </c>
      <c r="P1410" s="17">
        <v>0.176824343192795</v>
      </c>
      <c r="Q1410" s="17">
        <v>0.14840350601549099</v>
      </c>
      <c r="R1410" s="17"/>
      <c r="S1410" s="17">
        <v>0.22925451601000099</v>
      </c>
      <c r="T1410" s="17">
        <v>0.16544163332127301</v>
      </c>
      <c r="U1410" s="17">
        <v>0.115366742506399</v>
      </c>
      <c r="V1410" s="17">
        <v>0.15599784115002399</v>
      </c>
      <c r="W1410" s="17">
        <v>0.17449859905624099</v>
      </c>
      <c r="X1410" s="17">
        <v>0.15082512661691899</v>
      </c>
      <c r="Y1410" s="17">
        <v>0.101086272010454</v>
      </c>
      <c r="Z1410" s="17">
        <v>0.156589277109591</v>
      </c>
      <c r="AA1410" s="17">
        <v>0.15132590345382199</v>
      </c>
      <c r="AB1410" s="17">
        <v>0.16975725174832601</v>
      </c>
      <c r="AC1410" s="17">
        <v>9.6841497721345204E-2</v>
      </c>
      <c r="AD1410" s="17">
        <v>0.124410308679471</v>
      </c>
      <c r="AE1410" s="17"/>
      <c r="AF1410" s="17">
        <v>0.167639517418845</v>
      </c>
      <c r="AG1410" s="17">
        <v>0.150182717326308</v>
      </c>
      <c r="AH1410" s="17">
        <v>0.146385568503482</v>
      </c>
      <c r="AI1410" s="17"/>
      <c r="AJ1410" s="17">
        <v>0.16040202592546299</v>
      </c>
      <c r="AK1410" s="17">
        <v>0.204159824784925</v>
      </c>
      <c r="AL1410" s="17">
        <v>8.1876244086522901E-2</v>
      </c>
      <c r="AM1410" s="17">
        <v>0.37364617411923501</v>
      </c>
      <c r="AN1410" s="17">
        <v>8.7714884711095703E-2</v>
      </c>
      <c r="AO1410" s="17"/>
      <c r="AP1410" s="17">
        <v>0.175527016093489</v>
      </c>
      <c r="AQ1410" s="17">
        <v>0.18952065655650599</v>
      </c>
      <c r="AR1410" s="17">
        <v>0.10182066009153801</v>
      </c>
      <c r="AS1410" s="17">
        <v>0.19938395389895699</v>
      </c>
      <c r="AT1410" s="17">
        <v>5.1933878390411699E-2</v>
      </c>
      <c r="AU1410" s="17"/>
      <c r="AV1410" s="17">
        <v>0.175992713132329</v>
      </c>
      <c r="AW1410" s="17">
        <v>0.15115137795321401</v>
      </c>
      <c r="AX1410" s="17">
        <v>0.14378738179873399</v>
      </c>
      <c r="AY1410" s="17">
        <v>0.22146988369732401</v>
      </c>
      <c r="AZ1410" s="17">
        <v>0.26852739510913698</v>
      </c>
    </row>
    <row r="1411" spans="2:52">
      <c r="B1411" t="s">
        <v>357</v>
      </c>
      <c r="C1411" s="17">
        <v>0.23199639880071299</v>
      </c>
      <c r="D1411" s="17">
        <v>0.24013550206128101</v>
      </c>
      <c r="E1411" s="17">
        <v>0.223155551641081</v>
      </c>
      <c r="F1411" s="17"/>
      <c r="G1411" s="17">
        <v>0.23108763078553399</v>
      </c>
      <c r="H1411" s="17">
        <v>0.23031901773729499</v>
      </c>
      <c r="I1411" s="17">
        <v>0.25473709399239097</v>
      </c>
      <c r="J1411" s="17">
        <v>0.204779746488052</v>
      </c>
      <c r="K1411" s="17">
        <v>0.25850673352106601</v>
      </c>
      <c r="L1411" s="17">
        <v>0.21612819616404</v>
      </c>
      <c r="M1411" s="17"/>
      <c r="N1411" s="17">
        <v>0.27287307633628599</v>
      </c>
      <c r="O1411" s="17">
        <v>0.26008484095746898</v>
      </c>
      <c r="P1411" s="17">
        <v>0.201417472494824</v>
      </c>
      <c r="Q1411" s="17">
        <v>0.17726263756080499</v>
      </c>
      <c r="R1411" s="17"/>
      <c r="S1411" s="17">
        <v>0.23049144631958399</v>
      </c>
      <c r="T1411" s="17">
        <v>0.22568853607973499</v>
      </c>
      <c r="U1411" s="17">
        <v>0.26825764808823499</v>
      </c>
      <c r="V1411" s="17">
        <v>0.154813705278151</v>
      </c>
      <c r="W1411" s="17">
        <v>0.286393718456113</v>
      </c>
      <c r="X1411" s="17">
        <v>0.24151619377727701</v>
      </c>
      <c r="Y1411" s="17">
        <v>0.27535605820804099</v>
      </c>
      <c r="Z1411" s="17">
        <v>0.20930058197989601</v>
      </c>
      <c r="AA1411" s="17">
        <v>0.25107799051368401</v>
      </c>
      <c r="AB1411" s="17">
        <v>0.220240210560772</v>
      </c>
      <c r="AC1411" s="17">
        <v>0.221556857757706</v>
      </c>
      <c r="AD1411" s="17">
        <v>0.177554430145239</v>
      </c>
      <c r="AE1411" s="17"/>
      <c r="AF1411" s="17">
        <v>0.21075832480368101</v>
      </c>
      <c r="AG1411" s="17">
        <v>0.24746479923495401</v>
      </c>
      <c r="AH1411" s="17">
        <v>0.22154498694063399</v>
      </c>
      <c r="AI1411" s="17"/>
      <c r="AJ1411" s="17">
        <v>0.27791840210048502</v>
      </c>
      <c r="AK1411" s="17">
        <v>0.180551597639624</v>
      </c>
      <c r="AL1411" s="17">
        <v>0.324425906842081</v>
      </c>
      <c r="AM1411" s="17">
        <v>0.17769974735841601</v>
      </c>
      <c r="AN1411" s="17">
        <v>0.17478313109036001</v>
      </c>
      <c r="AO1411" s="17"/>
      <c r="AP1411" s="17">
        <v>0.27206154795962301</v>
      </c>
      <c r="AQ1411" s="17">
        <v>0.226232069486966</v>
      </c>
      <c r="AR1411" s="17">
        <v>0.29483087544957798</v>
      </c>
      <c r="AS1411" s="17">
        <v>0.21246395673763399</v>
      </c>
      <c r="AT1411" s="17">
        <v>0.158281713775066</v>
      </c>
      <c r="AU1411" s="17"/>
      <c r="AV1411" s="17">
        <v>0.14840156054992601</v>
      </c>
      <c r="AW1411" s="17">
        <v>0.25843707739121602</v>
      </c>
      <c r="AX1411" s="17">
        <v>0.26810383070829602</v>
      </c>
      <c r="AY1411" s="17">
        <v>0.30559231377234403</v>
      </c>
      <c r="AZ1411" s="17">
        <v>0.16513053874992301</v>
      </c>
    </row>
    <row r="1412" spans="2:52">
      <c r="B1412" t="s">
        <v>358</v>
      </c>
      <c r="C1412" s="17">
        <v>0.33370633709514902</v>
      </c>
      <c r="D1412" s="17">
        <v>0.33380870896338699</v>
      </c>
      <c r="E1412" s="17">
        <v>0.33482783474699301</v>
      </c>
      <c r="F1412" s="17"/>
      <c r="G1412" s="17">
        <v>0.26784402035032601</v>
      </c>
      <c r="H1412" s="17">
        <v>0.33856983461258999</v>
      </c>
      <c r="I1412" s="17">
        <v>0.33893561418815399</v>
      </c>
      <c r="J1412" s="17">
        <v>0.327310527742812</v>
      </c>
      <c r="K1412" s="17">
        <v>0.318495763960642</v>
      </c>
      <c r="L1412" s="17">
        <v>0.395426700384096</v>
      </c>
      <c r="M1412" s="17"/>
      <c r="N1412" s="17">
        <v>0.32134231400602398</v>
      </c>
      <c r="O1412" s="17">
        <v>0.33549022643605703</v>
      </c>
      <c r="P1412" s="17">
        <v>0.33109756632909598</v>
      </c>
      <c r="Q1412" s="17">
        <v>0.34709249342092202</v>
      </c>
      <c r="R1412" s="17"/>
      <c r="S1412" s="17">
        <v>0.28795144970141201</v>
      </c>
      <c r="T1412" s="17">
        <v>0.36140131641937201</v>
      </c>
      <c r="U1412" s="17">
        <v>0.41282147663296198</v>
      </c>
      <c r="V1412" s="17">
        <v>0.29249876679918302</v>
      </c>
      <c r="W1412" s="17">
        <v>0.35217576491805402</v>
      </c>
      <c r="X1412" s="17">
        <v>0.33105106485959002</v>
      </c>
      <c r="Y1412" s="17">
        <v>0.30776878967617899</v>
      </c>
      <c r="Z1412" s="17">
        <v>0.32088173772614598</v>
      </c>
      <c r="AA1412" s="17">
        <v>0.41384376026840902</v>
      </c>
      <c r="AB1412" s="17">
        <v>0.24441095976400701</v>
      </c>
      <c r="AC1412" s="17">
        <v>0.32911925463479902</v>
      </c>
      <c r="AD1412" s="17">
        <v>0.39213707910939799</v>
      </c>
      <c r="AE1412" s="17"/>
      <c r="AF1412" s="17">
        <v>0.33142944615811498</v>
      </c>
      <c r="AG1412" s="17">
        <v>0.36174089896678802</v>
      </c>
      <c r="AH1412" s="17">
        <v>0.32076995534476099</v>
      </c>
      <c r="AI1412" s="17"/>
      <c r="AJ1412" s="17">
        <v>0.33769265489260802</v>
      </c>
      <c r="AK1412" s="17">
        <v>0.324859449999087</v>
      </c>
      <c r="AL1412" s="17">
        <v>0.41159388907105199</v>
      </c>
      <c r="AM1412" s="17">
        <v>0</v>
      </c>
      <c r="AN1412" s="17">
        <v>0.38688172696522799</v>
      </c>
      <c r="AO1412" s="17"/>
      <c r="AP1412" s="17">
        <v>0.29926066586269001</v>
      </c>
      <c r="AQ1412" s="17">
        <v>0.32871706074068802</v>
      </c>
      <c r="AR1412" s="17">
        <v>0.386767813406037</v>
      </c>
      <c r="AS1412" s="17">
        <v>0.31387253109910002</v>
      </c>
      <c r="AT1412" s="17">
        <v>0.39524816922987899</v>
      </c>
      <c r="AU1412" s="17"/>
      <c r="AV1412" s="17">
        <v>0.37089479959008897</v>
      </c>
      <c r="AW1412" s="17">
        <v>0.327761269726842</v>
      </c>
      <c r="AX1412" s="17">
        <v>0.334813832160962</v>
      </c>
      <c r="AY1412" s="17">
        <v>0.238663712000874</v>
      </c>
      <c r="AZ1412" s="17">
        <v>0.30946278341621403</v>
      </c>
    </row>
    <row r="1413" spans="2:52">
      <c r="B1413" t="s">
        <v>359</v>
      </c>
      <c r="C1413" s="17">
        <v>3.95793205994227E-2</v>
      </c>
      <c r="D1413" s="17">
        <v>4.1688193085266202E-2</v>
      </c>
      <c r="E1413" s="17">
        <v>3.7694922185749498E-2</v>
      </c>
      <c r="F1413" s="17"/>
      <c r="G1413" s="17">
        <v>4.6186867609839997E-2</v>
      </c>
      <c r="H1413" s="17">
        <v>7.7576491203960707E-2</v>
      </c>
      <c r="I1413" s="17">
        <v>4.0562675531718703E-2</v>
      </c>
      <c r="J1413" s="17">
        <v>6.0871092294961298E-3</v>
      </c>
      <c r="K1413" s="17">
        <v>2.2085204963161902E-2</v>
      </c>
      <c r="L1413" s="17">
        <v>3.8017094641208102E-2</v>
      </c>
      <c r="M1413" s="17"/>
      <c r="N1413" s="17">
        <v>3.9748447522060797E-2</v>
      </c>
      <c r="O1413" s="17">
        <v>2.7587961164574799E-2</v>
      </c>
      <c r="P1413" s="17">
        <v>6.8981338807036302E-2</v>
      </c>
      <c r="Q1413" s="17">
        <v>2.8595759284324101E-2</v>
      </c>
      <c r="R1413" s="17"/>
      <c r="S1413" s="17">
        <v>3.1727991559065097E-2</v>
      </c>
      <c r="T1413" s="17">
        <v>5.8138981481314203E-2</v>
      </c>
      <c r="U1413" s="17">
        <v>3.05171745740568E-2</v>
      </c>
      <c r="V1413" s="17">
        <v>0.108508957567645</v>
      </c>
      <c r="W1413" s="17">
        <v>1.37769763295579E-2</v>
      </c>
      <c r="X1413" s="17">
        <v>4.78635815565083E-2</v>
      </c>
      <c r="Y1413" s="17">
        <v>0</v>
      </c>
      <c r="Z1413" s="17">
        <v>2.0881947509963101E-2</v>
      </c>
      <c r="AA1413" s="17">
        <v>1.41070193827E-2</v>
      </c>
      <c r="AB1413" s="17">
        <v>6.5406320764061193E-2</v>
      </c>
      <c r="AC1413" s="17">
        <v>2.0021016628050999E-2</v>
      </c>
      <c r="AD1413" s="17">
        <v>0</v>
      </c>
      <c r="AE1413" s="17"/>
      <c r="AF1413" s="17">
        <v>3.8855314936437103E-2</v>
      </c>
      <c r="AG1413" s="17">
        <v>5.0731905359413097E-2</v>
      </c>
      <c r="AH1413" s="17">
        <v>1.6095244150415501E-2</v>
      </c>
      <c r="AI1413" s="17"/>
      <c r="AJ1413" s="17">
        <v>4.5783160491905901E-2</v>
      </c>
      <c r="AK1413" s="17">
        <v>5.2954097881127198E-2</v>
      </c>
      <c r="AL1413" s="17">
        <v>3.2990945421748803E-2</v>
      </c>
      <c r="AM1413" s="17">
        <v>0</v>
      </c>
      <c r="AN1413" s="17">
        <v>1.58685376021479E-2</v>
      </c>
      <c r="AO1413" s="17"/>
      <c r="AP1413" s="17">
        <v>5.4096583629954897E-2</v>
      </c>
      <c r="AQ1413" s="17">
        <v>3.7387636500514999E-2</v>
      </c>
      <c r="AR1413" s="17">
        <v>1.6445769022925098E-2</v>
      </c>
      <c r="AS1413" s="17">
        <v>3.9160478337476198E-2</v>
      </c>
      <c r="AT1413" s="17">
        <v>2.4640649666921002E-2</v>
      </c>
      <c r="AU1413" s="17"/>
      <c r="AV1413" s="17">
        <v>3.8573005879614701E-2</v>
      </c>
      <c r="AW1413" s="17">
        <v>4.2479355554077697E-2</v>
      </c>
      <c r="AX1413" s="17">
        <v>4.3639117088131202E-2</v>
      </c>
      <c r="AY1413" s="17">
        <v>2.38799363440442E-2</v>
      </c>
      <c r="AZ1413" s="17">
        <v>0</v>
      </c>
    </row>
    <row r="1414" spans="2:52">
      <c r="B1414" t="s">
        <v>360</v>
      </c>
      <c r="C1414" s="17">
        <v>4.2773711737449698E-2</v>
      </c>
      <c r="D1414" s="17">
        <v>4.8565070243967202E-2</v>
      </c>
      <c r="E1414" s="17">
        <v>3.7357809578157E-2</v>
      </c>
      <c r="F1414" s="17"/>
      <c r="G1414" s="17">
        <v>8.6503420623979005E-2</v>
      </c>
      <c r="H1414" s="17">
        <v>4.0213760307244502E-2</v>
      </c>
      <c r="I1414" s="17">
        <v>4.5121619261783701E-2</v>
      </c>
      <c r="J1414" s="17">
        <v>5.0089213089945503E-2</v>
      </c>
      <c r="K1414" s="17">
        <v>2.22195632612356E-2</v>
      </c>
      <c r="L1414" s="17">
        <v>1.59094147202575E-2</v>
      </c>
      <c r="M1414" s="17"/>
      <c r="N1414" s="17">
        <v>6.6597506743121995E-2</v>
      </c>
      <c r="O1414" s="17">
        <v>3.6163409325426603E-2</v>
      </c>
      <c r="P1414" s="17">
        <v>5.0308237359552997E-2</v>
      </c>
      <c r="Q1414" s="17">
        <v>1.9315054487403598E-2</v>
      </c>
      <c r="R1414" s="17"/>
      <c r="S1414" s="17">
        <v>3.263668489497E-2</v>
      </c>
      <c r="T1414" s="17">
        <v>3.54002178051065E-2</v>
      </c>
      <c r="U1414" s="17">
        <v>2.72986131600233E-2</v>
      </c>
      <c r="V1414" s="17">
        <v>5.4641250491799298E-2</v>
      </c>
      <c r="W1414" s="17">
        <v>2.3758847282431501E-2</v>
      </c>
      <c r="X1414" s="17">
        <v>1.11438029974473E-2</v>
      </c>
      <c r="Y1414" s="17">
        <v>5.8564348477705003E-2</v>
      </c>
      <c r="Z1414" s="17">
        <v>9.8811938784888198E-2</v>
      </c>
      <c r="AA1414" s="17">
        <v>2.1609362969007902E-2</v>
      </c>
      <c r="AB1414" s="17">
        <v>7.1793123376269599E-2</v>
      </c>
      <c r="AC1414" s="17">
        <v>5.01133689290615E-2</v>
      </c>
      <c r="AD1414" s="17">
        <v>0.132144356720759</v>
      </c>
      <c r="AE1414" s="17"/>
      <c r="AF1414" s="17">
        <v>1.06004180186452E-2</v>
      </c>
      <c r="AG1414" s="17">
        <v>5.43398313675394E-2</v>
      </c>
      <c r="AH1414" s="17">
        <v>6.1767624777197098E-2</v>
      </c>
      <c r="AI1414" s="17"/>
      <c r="AJ1414" s="17">
        <v>1.5642394525695401E-2</v>
      </c>
      <c r="AK1414" s="17">
        <v>6.0867191025000898E-2</v>
      </c>
      <c r="AL1414" s="17">
        <v>2.4778189292540699E-2</v>
      </c>
      <c r="AM1414" s="17">
        <v>6.7850903016063197E-2</v>
      </c>
      <c r="AN1414" s="17">
        <v>6.0062958137429998E-2</v>
      </c>
      <c r="AO1414" s="17"/>
      <c r="AP1414" s="17">
        <v>4.3824895833688399E-2</v>
      </c>
      <c r="AQ1414" s="17">
        <v>4.80068035182507E-2</v>
      </c>
      <c r="AR1414" s="17">
        <v>4.2164083251767202E-2</v>
      </c>
      <c r="AS1414" s="17">
        <v>4.2452913674584203E-2</v>
      </c>
      <c r="AT1414" s="17">
        <v>1.7297925270264101E-2</v>
      </c>
      <c r="AU1414" s="17"/>
      <c r="AV1414" s="17">
        <v>2.3749507279480098E-2</v>
      </c>
      <c r="AW1414" s="17">
        <v>3.5119039373386701E-2</v>
      </c>
      <c r="AX1414" s="17">
        <v>4.5621525903364601E-2</v>
      </c>
      <c r="AY1414" s="17">
        <v>0.11691850191130999</v>
      </c>
      <c r="AZ1414" s="17">
        <v>0</v>
      </c>
    </row>
    <row r="1415" spans="2:52">
      <c r="B1415" t="s">
        <v>361</v>
      </c>
      <c r="C1415" s="17">
        <v>2.33288203371745E-2</v>
      </c>
      <c r="D1415" s="17">
        <v>2.3218333691416598E-2</v>
      </c>
      <c r="E1415" s="17">
        <v>2.35204152382242E-2</v>
      </c>
      <c r="F1415" s="17"/>
      <c r="G1415" s="17">
        <v>4.0682454413155003E-2</v>
      </c>
      <c r="H1415" s="17">
        <v>1.22204696410634E-2</v>
      </c>
      <c r="I1415" s="17">
        <v>0</v>
      </c>
      <c r="J1415" s="17">
        <v>3.42785685958929E-2</v>
      </c>
      <c r="K1415" s="17">
        <v>3.9306550724090603E-2</v>
      </c>
      <c r="L1415" s="17">
        <v>1.9956751134625E-2</v>
      </c>
      <c r="M1415" s="17"/>
      <c r="N1415" s="17">
        <v>1.93086415624831E-2</v>
      </c>
      <c r="O1415" s="17">
        <v>2.4848813823450101E-2</v>
      </c>
      <c r="P1415" s="17">
        <v>1.9220180054260402E-2</v>
      </c>
      <c r="Q1415" s="17">
        <v>2.96142300971362E-2</v>
      </c>
      <c r="R1415" s="17"/>
      <c r="S1415" s="17">
        <v>3.2726223815763802E-2</v>
      </c>
      <c r="T1415" s="17">
        <v>2.32078523492944E-2</v>
      </c>
      <c r="U1415" s="17">
        <v>1.76990057124519E-2</v>
      </c>
      <c r="V1415" s="17">
        <v>1.0186711934364901E-2</v>
      </c>
      <c r="W1415" s="17">
        <v>1.29998675759227E-2</v>
      </c>
      <c r="X1415" s="17">
        <v>2.7994567334718602E-2</v>
      </c>
      <c r="Y1415" s="17">
        <v>2.7899710742158901E-2</v>
      </c>
      <c r="Z1415" s="17">
        <v>0</v>
      </c>
      <c r="AA1415" s="17">
        <v>2.6482488267300701E-2</v>
      </c>
      <c r="AB1415" s="17">
        <v>2.9708689605292101E-2</v>
      </c>
      <c r="AC1415" s="17">
        <v>2.09731457528348E-2</v>
      </c>
      <c r="AD1415" s="17">
        <v>3.5974410709309998E-2</v>
      </c>
      <c r="AE1415" s="17"/>
      <c r="AF1415" s="17">
        <v>2.3728841420793699E-2</v>
      </c>
      <c r="AG1415" s="17">
        <v>1.5070361671502599E-2</v>
      </c>
      <c r="AH1415" s="17">
        <v>3.7273951716298402E-2</v>
      </c>
      <c r="AI1415" s="17"/>
      <c r="AJ1415" s="17">
        <v>2.06948833391844E-2</v>
      </c>
      <c r="AK1415" s="17">
        <v>2.1268883829085899E-2</v>
      </c>
      <c r="AL1415" s="17">
        <v>0</v>
      </c>
      <c r="AM1415" s="17">
        <v>0</v>
      </c>
      <c r="AN1415" s="17">
        <v>4.0762350259573199E-2</v>
      </c>
      <c r="AO1415" s="17"/>
      <c r="AP1415" s="17">
        <v>6.7739369794851496E-3</v>
      </c>
      <c r="AQ1415" s="17">
        <v>2.2556836242505499E-2</v>
      </c>
      <c r="AR1415" s="17">
        <v>0</v>
      </c>
      <c r="AS1415" s="17">
        <v>9.2592144294511795E-3</v>
      </c>
      <c r="AT1415" s="17">
        <v>8.8003664596335907E-2</v>
      </c>
      <c r="AU1415" s="17"/>
      <c r="AV1415" s="17">
        <v>9.7030819639427404E-3</v>
      </c>
      <c r="AW1415" s="17">
        <v>3.1928289169294001E-2</v>
      </c>
      <c r="AX1415" s="17">
        <v>2.8011276272656E-2</v>
      </c>
      <c r="AY1415" s="17">
        <v>0</v>
      </c>
      <c r="AZ1415" s="17">
        <v>0</v>
      </c>
    </row>
    <row r="1416" spans="2:52">
      <c r="B1416" t="s">
        <v>107</v>
      </c>
      <c r="C1416" s="17">
        <v>0.17007966686286499</v>
      </c>
      <c r="D1416" s="17">
        <v>0.13703072666239999</v>
      </c>
      <c r="E1416" s="17">
        <v>0.20250020065818899</v>
      </c>
      <c r="F1416" s="17"/>
      <c r="G1416" s="17">
        <v>0.105701760336051</v>
      </c>
      <c r="H1416" s="17">
        <v>0.12774038249425901</v>
      </c>
      <c r="I1416" s="17">
        <v>0.13288800417091601</v>
      </c>
      <c r="J1416" s="17">
        <v>0.243657555014098</v>
      </c>
      <c r="K1416" s="17">
        <v>0.21632709964102201</v>
      </c>
      <c r="L1416" s="17">
        <v>0.20294292328698199</v>
      </c>
      <c r="M1416" s="17"/>
      <c r="N1416" s="17">
        <v>0.13192862291847901</v>
      </c>
      <c r="O1416" s="17">
        <v>0.150756303904414</v>
      </c>
      <c r="P1416" s="17">
        <v>0.152150861762435</v>
      </c>
      <c r="Q1416" s="17">
        <v>0.24971631913391801</v>
      </c>
      <c r="R1416" s="17"/>
      <c r="S1416" s="17">
        <v>0.15521168769920399</v>
      </c>
      <c r="T1416" s="17">
        <v>0.13072146254390499</v>
      </c>
      <c r="U1416" s="17">
        <v>0.128039339325873</v>
      </c>
      <c r="V1416" s="17">
        <v>0.22335276677883301</v>
      </c>
      <c r="W1416" s="17">
        <v>0.13639622638168</v>
      </c>
      <c r="X1416" s="17">
        <v>0.18960566285753899</v>
      </c>
      <c r="Y1416" s="17">
        <v>0.22932482088546299</v>
      </c>
      <c r="Z1416" s="17">
        <v>0.19353451688951601</v>
      </c>
      <c r="AA1416" s="17">
        <v>0.121553475145076</v>
      </c>
      <c r="AB1416" s="17">
        <v>0.19868344418127301</v>
      </c>
      <c r="AC1416" s="17">
        <v>0.26137485857620202</v>
      </c>
      <c r="AD1416" s="17">
        <v>0.13777941463582299</v>
      </c>
      <c r="AE1416" s="17"/>
      <c r="AF1416" s="17">
        <v>0.21698813724348401</v>
      </c>
      <c r="AG1416" s="17">
        <v>0.120469486073494</v>
      </c>
      <c r="AH1416" s="17">
        <v>0.19616266856721201</v>
      </c>
      <c r="AI1416" s="17"/>
      <c r="AJ1416" s="17">
        <v>0.14186647872465799</v>
      </c>
      <c r="AK1416" s="17">
        <v>0.15533895484115001</v>
      </c>
      <c r="AL1416" s="17">
        <v>0.124334825286055</v>
      </c>
      <c r="AM1416" s="17">
        <v>0.38080317550628601</v>
      </c>
      <c r="AN1416" s="17">
        <v>0.23392641123416499</v>
      </c>
      <c r="AO1416" s="17"/>
      <c r="AP1416" s="17">
        <v>0.14845535364106999</v>
      </c>
      <c r="AQ1416" s="17">
        <v>0.147578936954569</v>
      </c>
      <c r="AR1416" s="17">
        <v>0.15797079877815501</v>
      </c>
      <c r="AS1416" s="17">
        <v>0.18340695182279701</v>
      </c>
      <c r="AT1416" s="17">
        <v>0.26459399907112302</v>
      </c>
      <c r="AU1416" s="17"/>
      <c r="AV1416" s="17">
        <v>0.23268533160461799</v>
      </c>
      <c r="AW1416" s="17">
        <v>0.153123590831969</v>
      </c>
      <c r="AX1416" s="17">
        <v>0.13602303606785701</v>
      </c>
      <c r="AY1416" s="17">
        <v>9.3475652274104107E-2</v>
      </c>
      <c r="AZ1416" s="17">
        <v>0.25687928272472499</v>
      </c>
    </row>
    <row r="1417" spans="2:52">
      <c r="C1417" s="17"/>
      <c r="D1417" s="17"/>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c r="AZ1417" s="17"/>
    </row>
    <row r="1418" spans="2:52">
      <c r="B1418" s="6" t="s">
        <v>368</v>
      </c>
      <c r="C1418" s="17"/>
      <c r="D1418" s="17"/>
      <c r="E1418" s="17"/>
      <c r="F1418" s="17"/>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c r="AP1418" s="17"/>
      <c r="AQ1418" s="17"/>
      <c r="AR1418" s="17"/>
      <c r="AS1418" s="17"/>
      <c r="AT1418" s="17"/>
      <c r="AU1418" s="17"/>
      <c r="AV1418" s="17"/>
      <c r="AW1418" s="17"/>
      <c r="AX1418" s="17"/>
      <c r="AY1418" s="17"/>
      <c r="AZ1418" s="17"/>
    </row>
    <row r="1419" spans="2:52">
      <c r="B1419" s="24" t="s">
        <v>16</v>
      </c>
      <c r="C1419" s="17"/>
      <c r="D1419" s="17"/>
      <c r="E1419" s="17"/>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c r="AP1419" s="17"/>
      <c r="AQ1419" s="17"/>
      <c r="AR1419" s="17"/>
      <c r="AS1419" s="17"/>
      <c r="AT1419" s="17"/>
      <c r="AU1419" s="17"/>
      <c r="AV1419" s="17"/>
      <c r="AW1419" s="17"/>
      <c r="AX1419" s="17"/>
      <c r="AY1419" s="17"/>
      <c r="AZ1419" s="17"/>
    </row>
    <row r="1420" spans="2:52">
      <c r="B1420" t="s">
        <v>356</v>
      </c>
      <c r="C1420" s="17">
        <v>0.14308531229530999</v>
      </c>
      <c r="D1420" s="17">
        <v>0.18275518975705399</v>
      </c>
      <c r="E1420" s="17">
        <v>0.102727861135435</v>
      </c>
      <c r="F1420" s="17"/>
      <c r="G1420" s="17">
        <v>0.185554256676082</v>
      </c>
      <c r="H1420" s="17">
        <v>0.21301342480832999</v>
      </c>
      <c r="I1420" s="17">
        <v>0.173376398734194</v>
      </c>
      <c r="J1420" s="17">
        <v>9.5693180464460098E-2</v>
      </c>
      <c r="K1420" s="17">
        <v>0.104855585795934</v>
      </c>
      <c r="L1420" s="17">
        <v>9.05262981035269E-2</v>
      </c>
      <c r="M1420" s="17"/>
      <c r="N1420" s="17">
        <v>0.18255626000994299</v>
      </c>
      <c r="O1420" s="17">
        <v>0.110743065576551</v>
      </c>
      <c r="P1420" s="17">
        <v>0.164090210646229</v>
      </c>
      <c r="Q1420" s="17">
        <v>0.117837360632745</v>
      </c>
      <c r="R1420" s="17"/>
      <c r="S1420" s="17">
        <v>0.201710219762084</v>
      </c>
      <c r="T1420" s="17">
        <v>0.13268439937207399</v>
      </c>
      <c r="U1420" s="17">
        <v>0.123279869530713</v>
      </c>
      <c r="V1420" s="17">
        <v>0.178333685658147</v>
      </c>
      <c r="W1420" s="17">
        <v>0.19450574486409</v>
      </c>
      <c r="X1420" s="17">
        <v>0.198111822958497</v>
      </c>
      <c r="Y1420" s="17">
        <v>8.6528421704073002E-2</v>
      </c>
      <c r="Z1420" s="17">
        <v>6.2954477854201898E-2</v>
      </c>
      <c r="AA1420" s="17">
        <v>0.12254290239399999</v>
      </c>
      <c r="AB1420" s="17">
        <v>7.7986030235964607E-2</v>
      </c>
      <c r="AC1420" s="17">
        <v>0.15471833616370601</v>
      </c>
      <c r="AD1420" s="17">
        <v>0.111018854047472</v>
      </c>
      <c r="AE1420" s="17"/>
      <c r="AF1420" s="17">
        <v>0.176309139032745</v>
      </c>
      <c r="AG1420" s="17">
        <v>0.131147281154816</v>
      </c>
      <c r="AH1420" s="17">
        <v>0.11769948401361501</v>
      </c>
      <c r="AI1420" s="17"/>
      <c r="AJ1420" s="17">
        <v>0.17080511006726801</v>
      </c>
      <c r="AK1420" s="17">
        <v>0.19614619172615999</v>
      </c>
      <c r="AL1420" s="17">
        <v>0.10730613409723801</v>
      </c>
      <c r="AM1420" s="17">
        <v>7.9738768481630598E-2</v>
      </c>
      <c r="AN1420" s="17">
        <v>7.9847490865059295E-2</v>
      </c>
      <c r="AO1420" s="17"/>
      <c r="AP1420" s="17">
        <v>0.229218803763412</v>
      </c>
      <c r="AQ1420" s="17">
        <v>0.161096794745404</v>
      </c>
      <c r="AR1420" s="17">
        <v>8.5925080698404294E-2</v>
      </c>
      <c r="AS1420" s="17">
        <v>0.110823834178657</v>
      </c>
      <c r="AT1420" s="17">
        <v>8.7061511053690005E-2</v>
      </c>
      <c r="AU1420" s="17"/>
      <c r="AV1420" s="17">
        <v>0.16418262340491799</v>
      </c>
      <c r="AW1420" s="17">
        <v>0.10816909792073801</v>
      </c>
      <c r="AX1420" s="17">
        <v>0.132426162984428</v>
      </c>
      <c r="AY1420" s="17">
        <v>0.22768057678983999</v>
      </c>
      <c r="AZ1420" s="17">
        <v>0.23545789897005601</v>
      </c>
    </row>
    <row r="1421" spans="2:52">
      <c r="B1421" t="s">
        <v>357</v>
      </c>
      <c r="C1421" s="17">
        <v>0.23725703837822301</v>
      </c>
      <c r="D1421" s="17">
        <v>0.28377830679400301</v>
      </c>
      <c r="E1421" s="17">
        <v>0.191026468346777</v>
      </c>
      <c r="F1421" s="17"/>
      <c r="G1421" s="17">
        <v>0.245275943878379</v>
      </c>
      <c r="H1421" s="17">
        <v>0.17606736273763601</v>
      </c>
      <c r="I1421" s="17">
        <v>0.22116489296427699</v>
      </c>
      <c r="J1421" s="17">
        <v>0.233785046354232</v>
      </c>
      <c r="K1421" s="17">
        <v>0.22273343637326001</v>
      </c>
      <c r="L1421" s="17">
        <v>0.31425425894544801</v>
      </c>
      <c r="M1421" s="17"/>
      <c r="N1421" s="17">
        <v>0.30571632154946798</v>
      </c>
      <c r="O1421" s="17">
        <v>0.231602268423032</v>
      </c>
      <c r="P1421" s="17">
        <v>0.184523806309911</v>
      </c>
      <c r="Q1421" s="17">
        <v>0.21259121721139199</v>
      </c>
      <c r="R1421" s="17"/>
      <c r="S1421" s="17">
        <v>0.18454314474806499</v>
      </c>
      <c r="T1421" s="17">
        <v>0.272390113391763</v>
      </c>
      <c r="U1421" s="17">
        <v>0.24421647651255499</v>
      </c>
      <c r="V1421" s="17">
        <v>0.18352081497687101</v>
      </c>
      <c r="W1421" s="17">
        <v>0.262983154511089</v>
      </c>
      <c r="X1421" s="17">
        <v>0.26037695246883702</v>
      </c>
      <c r="Y1421" s="17">
        <v>0.23687720351196301</v>
      </c>
      <c r="Z1421" s="17">
        <v>0.24616713310902</v>
      </c>
      <c r="AA1421" s="17">
        <v>0.27819396683738701</v>
      </c>
      <c r="AB1421" s="17">
        <v>0.282661278820315</v>
      </c>
      <c r="AC1421" s="17">
        <v>0.13720767443363599</v>
      </c>
      <c r="AD1421" s="17">
        <v>0.18309487566597701</v>
      </c>
      <c r="AE1421" s="17"/>
      <c r="AF1421" s="17">
        <v>0.25261314709928101</v>
      </c>
      <c r="AG1421" s="17">
        <v>0.26430057161862502</v>
      </c>
      <c r="AH1421" s="17">
        <v>0.13124792311309</v>
      </c>
      <c r="AI1421" s="17"/>
      <c r="AJ1421" s="17">
        <v>0.277747841275717</v>
      </c>
      <c r="AK1421" s="17">
        <v>0.22339606362618</v>
      </c>
      <c r="AL1421" s="17">
        <v>0.36774836760110002</v>
      </c>
      <c r="AM1421" s="17">
        <v>0.120209307789525</v>
      </c>
      <c r="AN1421" s="17">
        <v>0.107633844508122</v>
      </c>
      <c r="AO1421" s="17"/>
      <c r="AP1421" s="17">
        <v>0.26329110285650498</v>
      </c>
      <c r="AQ1421" s="17">
        <v>0.23422554700742801</v>
      </c>
      <c r="AR1421" s="17">
        <v>0.34788397088953199</v>
      </c>
      <c r="AS1421" s="17">
        <v>0.29947056839208902</v>
      </c>
      <c r="AT1421" s="17">
        <v>0.165588074536867</v>
      </c>
      <c r="AU1421" s="17"/>
      <c r="AV1421" s="17">
        <v>0.21921693681132001</v>
      </c>
      <c r="AW1421" s="17">
        <v>0.25356571408005402</v>
      </c>
      <c r="AX1421" s="17">
        <v>0.236485284206883</v>
      </c>
      <c r="AY1421" s="17">
        <v>0.28072361098624499</v>
      </c>
      <c r="AZ1421" s="17">
        <v>0.26903338096731</v>
      </c>
    </row>
    <row r="1422" spans="2:52">
      <c r="B1422" t="s">
        <v>358</v>
      </c>
      <c r="C1422" s="17">
        <v>0.32548987059822299</v>
      </c>
      <c r="D1422" s="17">
        <v>0.27855368416667697</v>
      </c>
      <c r="E1422" s="17">
        <v>0.37177908693363698</v>
      </c>
      <c r="F1422" s="17"/>
      <c r="G1422" s="17">
        <v>0.29751264743980899</v>
      </c>
      <c r="H1422" s="17">
        <v>0.306944669458182</v>
      </c>
      <c r="I1422" s="17">
        <v>0.31341633608887298</v>
      </c>
      <c r="J1422" s="17">
        <v>0.36824872442981599</v>
      </c>
      <c r="K1422" s="17">
        <v>0.34830454828128199</v>
      </c>
      <c r="L1422" s="17">
        <v>0.31949499267683101</v>
      </c>
      <c r="M1422" s="17"/>
      <c r="N1422" s="17">
        <v>0.27485301897119802</v>
      </c>
      <c r="O1422" s="17">
        <v>0.35446952696961198</v>
      </c>
      <c r="P1422" s="17">
        <v>0.37036872886490602</v>
      </c>
      <c r="Q1422" s="17">
        <v>0.31293940851784002</v>
      </c>
      <c r="R1422" s="17"/>
      <c r="S1422" s="17">
        <v>0.31099112236141702</v>
      </c>
      <c r="T1422" s="17">
        <v>0.30771095544474197</v>
      </c>
      <c r="U1422" s="17">
        <v>0.295414764345175</v>
      </c>
      <c r="V1422" s="17">
        <v>0.35490893176420102</v>
      </c>
      <c r="W1422" s="17">
        <v>0.28169906408029399</v>
      </c>
      <c r="X1422" s="17">
        <v>0.219617976977979</v>
      </c>
      <c r="Y1422" s="17">
        <v>0.34826040060722602</v>
      </c>
      <c r="Z1422" s="17">
        <v>0.43419411237633798</v>
      </c>
      <c r="AA1422" s="17">
        <v>0.36479097830635399</v>
      </c>
      <c r="AB1422" s="17">
        <v>0.31149612134698001</v>
      </c>
      <c r="AC1422" s="17">
        <v>0.42176210419187099</v>
      </c>
      <c r="AD1422" s="17">
        <v>0.444404869922711</v>
      </c>
      <c r="AE1422" s="17"/>
      <c r="AF1422" s="17">
        <v>0.31396578574035</v>
      </c>
      <c r="AG1422" s="17">
        <v>0.32010863720231902</v>
      </c>
      <c r="AH1422" s="17">
        <v>0.369472447244168</v>
      </c>
      <c r="AI1422" s="17"/>
      <c r="AJ1422" s="17">
        <v>0.29705005483624602</v>
      </c>
      <c r="AK1422" s="17">
        <v>0.30628106948953399</v>
      </c>
      <c r="AL1422" s="17">
        <v>0.243660813247425</v>
      </c>
      <c r="AM1422" s="17">
        <v>0.34684657997386797</v>
      </c>
      <c r="AN1422" s="17">
        <v>0.46724977884045199</v>
      </c>
      <c r="AO1422" s="17"/>
      <c r="AP1422" s="17">
        <v>0.28208074150905399</v>
      </c>
      <c r="AQ1422" s="17">
        <v>0.35432504093560602</v>
      </c>
      <c r="AR1422" s="17">
        <v>0.30583026203936797</v>
      </c>
      <c r="AS1422" s="17">
        <v>0.32616269917721002</v>
      </c>
      <c r="AT1422" s="17">
        <v>0.28884278052725099</v>
      </c>
      <c r="AU1422" s="17"/>
      <c r="AV1422" s="17">
        <v>0.31543103052826299</v>
      </c>
      <c r="AW1422" s="17">
        <v>0.35990893179315803</v>
      </c>
      <c r="AX1422" s="17">
        <v>0.35404708302673799</v>
      </c>
      <c r="AY1422" s="17">
        <v>0.249259584725121</v>
      </c>
      <c r="AZ1422" s="17">
        <v>0.122959630018027</v>
      </c>
    </row>
    <row r="1423" spans="2:52">
      <c r="B1423" t="s">
        <v>359</v>
      </c>
      <c r="C1423" s="17">
        <v>3.2908389582248898E-2</v>
      </c>
      <c r="D1423" s="17">
        <v>3.3658484178369197E-2</v>
      </c>
      <c r="E1423" s="17">
        <v>3.2472872905304803E-2</v>
      </c>
      <c r="F1423" s="17"/>
      <c r="G1423" s="17">
        <v>4.6214475072823301E-2</v>
      </c>
      <c r="H1423" s="17">
        <v>2.8950748125499502E-2</v>
      </c>
      <c r="I1423" s="17">
        <v>4.7559355763917698E-2</v>
      </c>
      <c r="J1423" s="17">
        <v>1.9182939798550701E-2</v>
      </c>
      <c r="K1423" s="17">
        <v>1.5148581853295999E-2</v>
      </c>
      <c r="L1423" s="17">
        <v>3.7498902695533097E-2</v>
      </c>
      <c r="M1423" s="17"/>
      <c r="N1423" s="17">
        <v>2.4978959593605299E-2</v>
      </c>
      <c r="O1423" s="17">
        <v>3.05183156754598E-2</v>
      </c>
      <c r="P1423" s="17">
        <v>3.6609676147376001E-2</v>
      </c>
      <c r="Q1423" s="17">
        <v>4.1428999468517601E-2</v>
      </c>
      <c r="R1423" s="17"/>
      <c r="S1423" s="17">
        <v>1.83957769858932E-2</v>
      </c>
      <c r="T1423" s="17">
        <v>2.97794296606003E-2</v>
      </c>
      <c r="U1423" s="17">
        <v>2.50304872108249E-2</v>
      </c>
      <c r="V1423" s="17">
        <v>2.47588154438373E-2</v>
      </c>
      <c r="W1423" s="17">
        <v>8.2576872751041405E-2</v>
      </c>
      <c r="X1423" s="17">
        <v>3.5038912772690299E-2</v>
      </c>
      <c r="Y1423" s="17">
        <v>3.47108780278454E-2</v>
      </c>
      <c r="Z1423" s="17">
        <v>2.2481512641913601E-2</v>
      </c>
      <c r="AA1423" s="17">
        <v>3.6309332661780401E-2</v>
      </c>
      <c r="AB1423" s="17">
        <v>4.0162074019343297E-2</v>
      </c>
      <c r="AC1423" s="17">
        <v>2.78147052440317E-2</v>
      </c>
      <c r="AD1423" s="17">
        <v>0</v>
      </c>
      <c r="AE1423" s="17"/>
      <c r="AF1423" s="17">
        <v>3.0150730392266099E-2</v>
      </c>
      <c r="AG1423" s="17">
        <v>2.6300890537661301E-2</v>
      </c>
      <c r="AH1423" s="17">
        <v>4.2333271419417402E-2</v>
      </c>
      <c r="AI1423" s="17"/>
      <c r="AJ1423" s="17">
        <v>1.9669698509509899E-2</v>
      </c>
      <c r="AK1423" s="17">
        <v>3.5778020828068399E-2</v>
      </c>
      <c r="AL1423" s="17">
        <v>3.9031419183870798E-2</v>
      </c>
      <c r="AM1423" s="17">
        <v>0</v>
      </c>
      <c r="AN1423" s="17">
        <v>4.6598724987714897E-2</v>
      </c>
      <c r="AO1423" s="17"/>
      <c r="AP1423" s="17">
        <v>3.2702647734680498E-2</v>
      </c>
      <c r="AQ1423" s="17">
        <v>3.9408874594242298E-2</v>
      </c>
      <c r="AR1423" s="17">
        <v>5.2192075013710003E-2</v>
      </c>
      <c r="AS1423" s="17">
        <v>1.76578334287847E-2</v>
      </c>
      <c r="AT1423" s="17">
        <v>1.2285731528444E-2</v>
      </c>
      <c r="AU1423" s="17"/>
      <c r="AV1423" s="17">
        <v>3.4910855423991798E-2</v>
      </c>
      <c r="AW1423" s="17">
        <v>3.7135670919240603E-2</v>
      </c>
      <c r="AX1423" s="17">
        <v>2.7083794135535699E-2</v>
      </c>
      <c r="AY1423" s="17">
        <v>3.9423823231824702E-2</v>
      </c>
      <c r="AZ1423" s="17">
        <v>0</v>
      </c>
    </row>
    <row r="1424" spans="2:52">
      <c r="B1424" t="s">
        <v>360</v>
      </c>
      <c r="C1424" s="17">
        <v>4.6974742440918503E-2</v>
      </c>
      <c r="D1424" s="17">
        <v>4.9517261574990298E-2</v>
      </c>
      <c r="E1424" s="17">
        <v>4.4870929772254702E-2</v>
      </c>
      <c r="F1424" s="17"/>
      <c r="G1424" s="17">
        <v>8.0672127112097605E-2</v>
      </c>
      <c r="H1424" s="17">
        <v>5.68843284325347E-2</v>
      </c>
      <c r="I1424" s="17">
        <v>4.9200871211222998E-2</v>
      </c>
      <c r="J1424" s="17">
        <v>3.9066923637358003E-2</v>
      </c>
      <c r="K1424" s="17">
        <v>3.9230267267448701E-2</v>
      </c>
      <c r="L1424" s="17">
        <v>2.2646668074771E-2</v>
      </c>
      <c r="M1424" s="17"/>
      <c r="N1424" s="17">
        <v>3.3752544339664098E-2</v>
      </c>
      <c r="O1424" s="17">
        <v>5.9831103619732998E-2</v>
      </c>
      <c r="P1424" s="17">
        <v>6.4958656508867493E-2</v>
      </c>
      <c r="Q1424" s="17">
        <v>3.1371311829982498E-2</v>
      </c>
      <c r="R1424" s="17"/>
      <c r="S1424" s="17">
        <v>6.0874576451729799E-2</v>
      </c>
      <c r="T1424" s="17">
        <v>4.2849655697196197E-2</v>
      </c>
      <c r="U1424" s="17">
        <v>3.8743359814893401E-2</v>
      </c>
      <c r="V1424" s="17">
        <v>5.7361641004370002E-2</v>
      </c>
      <c r="W1424" s="17">
        <v>0</v>
      </c>
      <c r="X1424" s="17">
        <v>1.2613535469374699E-2</v>
      </c>
      <c r="Y1424" s="17">
        <v>4.8149030842197599E-2</v>
      </c>
      <c r="Z1424" s="17">
        <v>0.11200453156526299</v>
      </c>
      <c r="AA1424" s="17">
        <v>3.7133184071187E-2</v>
      </c>
      <c r="AB1424" s="17">
        <v>3.9374480403299703E-2</v>
      </c>
      <c r="AC1424" s="17">
        <v>9.2367272181801297E-2</v>
      </c>
      <c r="AD1424" s="17">
        <v>0.108272392307511</v>
      </c>
      <c r="AE1424" s="17"/>
      <c r="AF1424" s="17">
        <v>2.5566473597857499E-2</v>
      </c>
      <c r="AG1424" s="17">
        <v>4.9039638636988701E-2</v>
      </c>
      <c r="AH1424" s="17">
        <v>6.0030930871723197E-2</v>
      </c>
      <c r="AI1424" s="17"/>
      <c r="AJ1424" s="17">
        <v>3.65173506871522E-2</v>
      </c>
      <c r="AK1424" s="17">
        <v>5.5098981286180203E-2</v>
      </c>
      <c r="AL1424" s="17">
        <v>6.22742902790911E-2</v>
      </c>
      <c r="AM1424" s="17">
        <v>0</v>
      </c>
      <c r="AN1424" s="17">
        <v>2.8640572043216399E-2</v>
      </c>
      <c r="AO1424" s="17"/>
      <c r="AP1424" s="17">
        <v>3.4412784645875799E-2</v>
      </c>
      <c r="AQ1424" s="17">
        <v>5.3400075292337701E-2</v>
      </c>
      <c r="AR1424" s="17">
        <v>8.4869770844367406E-2</v>
      </c>
      <c r="AS1424" s="17">
        <v>3.5356650678626499E-2</v>
      </c>
      <c r="AT1424" s="17">
        <v>2.6695354532076901E-2</v>
      </c>
      <c r="AU1424" s="17"/>
      <c r="AV1424" s="17">
        <v>4.6883083041503397E-2</v>
      </c>
      <c r="AW1424" s="17">
        <v>4.1978083968372E-2</v>
      </c>
      <c r="AX1424" s="17">
        <v>5.5574460345139499E-2</v>
      </c>
      <c r="AY1424" s="17">
        <v>4.3803182983238501E-2</v>
      </c>
      <c r="AZ1424" s="17">
        <v>8.9971282449641005E-2</v>
      </c>
    </row>
    <row r="1425" spans="2:52">
      <c r="B1425" t="s">
        <v>361</v>
      </c>
      <c r="C1425" s="17">
        <v>2.8017818850844999E-2</v>
      </c>
      <c r="D1425" s="17">
        <v>2.2797744461734899E-2</v>
      </c>
      <c r="E1425" s="17">
        <v>3.35468591500835E-2</v>
      </c>
      <c r="F1425" s="17"/>
      <c r="G1425" s="17">
        <v>2.9819169634245399E-2</v>
      </c>
      <c r="H1425" s="17">
        <v>2.9506060690827101E-2</v>
      </c>
      <c r="I1425" s="17">
        <v>3.1134297995340499E-2</v>
      </c>
      <c r="J1425" s="17">
        <v>2.5739875451387E-2</v>
      </c>
      <c r="K1425" s="17">
        <v>1.3630415606224499E-2</v>
      </c>
      <c r="L1425" s="17">
        <v>3.4984854551434401E-2</v>
      </c>
      <c r="M1425" s="17"/>
      <c r="N1425" s="17">
        <v>2.03883026604748E-2</v>
      </c>
      <c r="O1425" s="17">
        <v>2.6246410385444899E-2</v>
      </c>
      <c r="P1425" s="17">
        <v>2.46456102504411E-2</v>
      </c>
      <c r="Q1425" s="17">
        <v>4.2046280479287199E-2</v>
      </c>
      <c r="R1425" s="17"/>
      <c r="S1425" s="17">
        <v>3.8589730813770297E-2</v>
      </c>
      <c r="T1425" s="17">
        <v>1.23688364394141E-2</v>
      </c>
      <c r="U1425" s="17">
        <v>3.88770043371887E-2</v>
      </c>
      <c r="V1425" s="17">
        <v>4.4099481381572603E-2</v>
      </c>
      <c r="W1425" s="17">
        <v>3.58681665616567E-2</v>
      </c>
      <c r="X1425" s="17">
        <v>3.33220899409312E-2</v>
      </c>
      <c r="Y1425" s="17">
        <v>3.5890349891416602E-2</v>
      </c>
      <c r="Z1425" s="17">
        <v>0</v>
      </c>
      <c r="AA1425" s="17">
        <v>3.2422730375494403E-2</v>
      </c>
      <c r="AB1425" s="17">
        <v>1.4726617353913601E-2</v>
      </c>
      <c r="AC1425" s="17">
        <v>2.0864928204702499E-2</v>
      </c>
      <c r="AD1425" s="17">
        <v>0</v>
      </c>
      <c r="AE1425" s="17"/>
      <c r="AF1425" s="17">
        <v>2.8592330856883001E-2</v>
      </c>
      <c r="AG1425" s="17">
        <v>2.7614276768637001E-2</v>
      </c>
      <c r="AH1425" s="17">
        <v>3.2732674233320401E-2</v>
      </c>
      <c r="AI1425" s="17"/>
      <c r="AJ1425" s="17">
        <v>2.1410542915169601E-2</v>
      </c>
      <c r="AK1425" s="17">
        <v>3.2810247376868502E-2</v>
      </c>
      <c r="AL1425" s="17">
        <v>0</v>
      </c>
      <c r="AM1425" s="17">
        <v>0.27474160393675301</v>
      </c>
      <c r="AN1425" s="17">
        <v>3.2243183445376897E-2</v>
      </c>
      <c r="AO1425" s="17"/>
      <c r="AP1425" s="17">
        <v>9.7196580021352407E-3</v>
      </c>
      <c r="AQ1425" s="17">
        <v>2.8233308881123301E-2</v>
      </c>
      <c r="AR1425" s="17">
        <v>0</v>
      </c>
      <c r="AS1425" s="17">
        <v>4.6911974057778298E-2</v>
      </c>
      <c r="AT1425" s="17">
        <v>4.5620573349258703E-2</v>
      </c>
      <c r="AU1425" s="17"/>
      <c r="AV1425" s="17">
        <v>2.6582521135873099E-2</v>
      </c>
      <c r="AW1425" s="17">
        <v>2.8202793981028599E-2</v>
      </c>
      <c r="AX1425" s="17">
        <v>3.07493615003183E-2</v>
      </c>
      <c r="AY1425" s="17">
        <v>5.4850785293634003E-3</v>
      </c>
      <c r="AZ1425" s="17">
        <v>8.8236330019900194E-2</v>
      </c>
    </row>
    <row r="1426" spans="2:52">
      <c r="B1426" t="s">
        <v>107</v>
      </c>
      <c r="C1426" s="17">
        <v>0.18626682785423099</v>
      </c>
      <c r="D1426" s="17">
        <v>0.148939329067172</v>
      </c>
      <c r="E1426" s="17">
        <v>0.22357592175650801</v>
      </c>
      <c r="F1426" s="17"/>
      <c r="G1426" s="17">
        <v>0.11495138018656401</v>
      </c>
      <c r="H1426" s="17">
        <v>0.188633405746991</v>
      </c>
      <c r="I1426" s="17">
        <v>0.16414784724217399</v>
      </c>
      <c r="J1426" s="17">
        <v>0.218283309864196</v>
      </c>
      <c r="K1426" s="17">
        <v>0.25609716482255601</v>
      </c>
      <c r="L1426" s="17">
        <v>0.180594024952455</v>
      </c>
      <c r="M1426" s="17"/>
      <c r="N1426" s="17">
        <v>0.157754592875647</v>
      </c>
      <c r="O1426" s="17">
        <v>0.18658930935016699</v>
      </c>
      <c r="P1426" s="17">
        <v>0.15480331127226901</v>
      </c>
      <c r="Q1426" s="17">
        <v>0.24178542186023499</v>
      </c>
      <c r="R1426" s="17"/>
      <c r="S1426" s="17">
        <v>0.184895428877041</v>
      </c>
      <c r="T1426" s="17">
        <v>0.20221660999421001</v>
      </c>
      <c r="U1426" s="17">
        <v>0.23443803824864901</v>
      </c>
      <c r="V1426" s="17">
        <v>0.157016629771001</v>
      </c>
      <c r="W1426" s="17">
        <v>0.142366997231829</v>
      </c>
      <c r="X1426" s="17">
        <v>0.240918709411691</v>
      </c>
      <c r="Y1426" s="17">
        <v>0.20958371541527801</v>
      </c>
      <c r="Z1426" s="17">
        <v>0.122198232453263</v>
      </c>
      <c r="AA1426" s="17">
        <v>0.12860690535379801</v>
      </c>
      <c r="AB1426" s="17">
        <v>0.23359339782018401</v>
      </c>
      <c r="AC1426" s="17">
        <v>0.145264979580251</v>
      </c>
      <c r="AD1426" s="17">
        <v>0.15320900805632801</v>
      </c>
      <c r="AE1426" s="17"/>
      <c r="AF1426" s="17">
        <v>0.172802393280617</v>
      </c>
      <c r="AG1426" s="17">
        <v>0.18148870408095399</v>
      </c>
      <c r="AH1426" s="17">
        <v>0.246483269104666</v>
      </c>
      <c r="AI1426" s="17"/>
      <c r="AJ1426" s="17">
        <v>0.17679940170893799</v>
      </c>
      <c r="AK1426" s="17">
        <v>0.15048942566700901</v>
      </c>
      <c r="AL1426" s="17">
        <v>0.17997897559127399</v>
      </c>
      <c r="AM1426" s="17">
        <v>0.178463739818223</v>
      </c>
      <c r="AN1426" s="17">
        <v>0.23778640531005901</v>
      </c>
      <c r="AO1426" s="17"/>
      <c r="AP1426" s="17">
        <v>0.14857426148833799</v>
      </c>
      <c r="AQ1426" s="17">
        <v>0.129310358543859</v>
      </c>
      <c r="AR1426" s="17">
        <v>0.12329884051461799</v>
      </c>
      <c r="AS1426" s="17">
        <v>0.163616440086854</v>
      </c>
      <c r="AT1426" s="17">
        <v>0.37390597447241197</v>
      </c>
      <c r="AU1426" s="17"/>
      <c r="AV1426" s="17">
        <v>0.19279294965413099</v>
      </c>
      <c r="AW1426" s="17">
        <v>0.171039707337409</v>
      </c>
      <c r="AX1426" s="17">
        <v>0.16363385380095699</v>
      </c>
      <c r="AY1426" s="17">
        <v>0.153624142754367</v>
      </c>
      <c r="AZ1426" s="17">
        <v>0.19434147757506601</v>
      </c>
    </row>
    <row r="1427" spans="2:52">
      <c r="C1427" s="17"/>
      <c r="D1427" s="17"/>
      <c r="E1427" s="17"/>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c r="AP1427" s="17"/>
      <c r="AQ1427" s="17"/>
      <c r="AR1427" s="17"/>
      <c r="AS1427" s="17"/>
      <c r="AT1427" s="17"/>
      <c r="AU1427" s="17"/>
      <c r="AV1427" s="17"/>
      <c r="AW1427" s="17"/>
      <c r="AX1427" s="17"/>
      <c r="AY1427" s="17"/>
      <c r="AZ1427" s="17"/>
    </row>
    <row r="1428" spans="2:52">
      <c r="B1428" s="6" t="s">
        <v>369</v>
      </c>
      <c r="C1428" s="17"/>
      <c r="D1428" s="17"/>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c r="AP1428" s="17"/>
      <c r="AQ1428" s="17"/>
      <c r="AR1428" s="17"/>
      <c r="AS1428" s="17"/>
      <c r="AT1428" s="17"/>
      <c r="AU1428" s="17"/>
      <c r="AV1428" s="17"/>
      <c r="AW1428" s="17"/>
      <c r="AX1428" s="17"/>
      <c r="AY1428" s="17"/>
      <c r="AZ1428" s="17"/>
    </row>
    <row r="1429" spans="2:52">
      <c r="B1429" s="24" t="s">
        <v>16</v>
      </c>
      <c r="C1429" s="17"/>
      <c r="D1429" s="17"/>
      <c r="E1429" s="17"/>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c r="AZ1429" s="17"/>
    </row>
    <row r="1430" spans="2:52">
      <c r="B1430" t="s">
        <v>356</v>
      </c>
      <c r="C1430" s="17">
        <v>0.15546640657447799</v>
      </c>
      <c r="D1430" s="17">
        <v>0.17672314164404801</v>
      </c>
      <c r="E1430" s="17">
        <v>0.136188154269552</v>
      </c>
      <c r="F1430" s="17"/>
      <c r="G1430" s="17">
        <v>0.24303587326244999</v>
      </c>
      <c r="H1430" s="17">
        <v>0.20714950099110199</v>
      </c>
      <c r="I1430" s="17">
        <v>0.14154108239653501</v>
      </c>
      <c r="J1430" s="17">
        <v>0.12557472513183299</v>
      </c>
      <c r="K1430" s="17">
        <v>0.12841953070529899</v>
      </c>
      <c r="L1430" s="17">
        <v>0.114812609726719</v>
      </c>
      <c r="M1430" s="17"/>
      <c r="N1430" s="17">
        <v>0.146810450657541</v>
      </c>
      <c r="O1430" s="17">
        <v>0.16978080704533599</v>
      </c>
      <c r="P1430" s="17">
        <v>0.18013724530616501</v>
      </c>
      <c r="Q1430" s="17">
        <v>0.12658163192726099</v>
      </c>
      <c r="R1430" s="17"/>
      <c r="S1430" s="17">
        <v>0.19486740064475799</v>
      </c>
      <c r="T1430" s="17">
        <v>0.176087430457008</v>
      </c>
      <c r="U1430" s="17">
        <v>0.10063500071725499</v>
      </c>
      <c r="V1430" s="17">
        <v>0.141594003457125</v>
      </c>
      <c r="W1430" s="17">
        <v>0.19511358545037399</v>
      </c>
      <c r="X1430" s="17">
        <v>0.13582748531365599</v>
      </c>
      <c r="Y1430" s="17">
        <v>0.120262594133367</v>
      </c>
      <c r="Z1430" s="17">
        <v>0.24008441879645201</v>
      </c>
      <c r="AA1430" s="17">
        <v>0.178460057004592</v>
      </c>
      <c r="AB1430" s="17">
        <v>0.13176350179589799</v>
      </c>
      <c r="AC1430" s="17">
        <v>0.15044874049272</v>
      </c>
      <c r="AD1430" s="17">
        <v>3.94826716572175E-2</v>
      </c>
      <c r="AE1430" s="17"/>
      <c r="AF1430" s="17">
        <v>0.15434594679119801</v>
      </c>
      <c r="AG1430" s="17">
        <v>0.16003585341978699</v>
      </c>
      <c r="AH1430" s="17">
        <v>0.152159901298865</v>
      </c>
      <c r="AI1430" s="17"/>
      <c r="AJ1430" s="17">
        <v>0.17219978621149901</v>
      </c>
      <c r="AK1430" s="17">
        <v>0.17731512587491699</v>
      </c>
      <c r="AL1430" s="17">
        <v>0.10844874292856101</v>
      </c>
      <c r="AM1430" s="17">
        <v>0.43243211149880201</v>
      </c>
      <c r="AN1430" s="17">
        <v>9.9963486889155101E-2</v>
      </c>
      <c r="AO1430" s="17"/>
      <c r="AP1430" s="17">
        <v>0.20938397614484799</v>
      </c>
      <c r="AQ1430" s="17">
        <v>0.17857105305410101</v>
      </c>
      <c r="AR1430" s="17">
        <v>0.104864024881381</v>
      </c>
      <c r="AS1430" s="17">
        <v>0.18432341801180599</v>
      </c>
      <c r="AT1430" s="17">
        <v>7.1947837344280799E-2</v>
      </c>
      <c r="AU1430" s="17"/>
      <c r="AV1430" s="17">
        <v>0.178478471465468</v>
      </c>
      <c r="AW1430" s="17">
        <v>0.12455342169687</v>
      </c>
      <c r="AX1430" s="17">
        <v>0.14907325835597299</v>
      </c>
      <c r="AY1430" s="17">
        <v>0.199663469073215</v>
      </c>
      <c r="AZ1430" s="17">
        <v>0.143717328672229</v>
      </c>
    </row>
    <row r="1431" spans="2:52">
      <c r="B1431" t="s">
        <v>357</v>
      </c>
      <c r="C1431" s="17">
        <v>0.23013453941345599</v>
      </c>
      <c r="D1431" s="17">
        <v>0.27520270657303503</v>
      </c>
      <c r="E1431" s="17">
        <v>0.183944078759186</v>
      </c>
      <c r="F1431" s="17"/>
      <c r="G1431" s="17">
        <v>0.25224798903892398</v>
      </c>
      <c r="H1431" s="17">
        <v>0.232810444315</v>
      </c>
      <c r="I1431" s="17">
        <v>0.23907584044254801</v>
      </c>
      <c r="J1431" s="17">
        <v>0.26069595974056398</v>
      </c>
      <c r="K1431" s="17">
        <v>0.21819551773255899</v>
      </c>
      <c r="L1431" s="17">
        <v>0.192371217322994</v>
      </c>
      <c r="M1431" s="17"/>
      <c r="N1431" s="17">
        <v>0.28142872012020598</v>
      </c>
      <c r="O1431" s="17">
        <v>0.20573588412403701</v>
      </c>
      <c r="P1431" s="17">
        <v>0.22249518277716601</v>
      </c>
      <c r="Q1431" s="17">
        <v>0.20990860356971699</v>
      </c>
      <c r="R1431" s="17"/>
      <c r="S1431" s="17">
        <v>0.26957838825665797</v>
      </c>
      <c r="T1431" s="17">
        <v>0.17646711719875599</v>
      </c>
      <c r="U1431" s="17">
        <v>0.179017880725996</v>
      </c>
      <c r="V1431" s="17">
        <v>0.28187714248551698</v>
      </c>
      <c r="W1431" s="17">
        <v>0.22358281141627401</v>
      </c>
      <c r="X1431" s="17">
        <v>0.25725209623758299</v>
      </c>
      <c r="Y1431" s="17">
        <v>0.16039237111464</v>
      </c>
      <c r="Z1431" s="17">
        <v>0.27198733671672598</v>
      </c>
      <c r="AA1431" s="17">
        <v>0.281993971881704</v>
      </c>
      <c r="AB1431" s="17">
        <v>0.24502087538818301</v>
      </c>
      <c r="AC1431" s="17">
        <v>0.11926659758456699</v>
      </c>
      <c r="AD1431" s="17">
        <v>0.29965934850236198</v>
      </c>
      <c r="AE1431" s="17"/>
      <c r="AF1431" s="17">
        <v>0.21056689304890799</v>
      </c>
      <c r="AG1431" s="17">
        <v>0.253950941726999</v>
      </c>
      <c r="AH1431" s="17">
        <v>0.22661256251905901</v>
      </c>
      <c r="AI1431" s="17"/>
      <c r="AJ1431" s="17">
        <v>0.243964285442756</v>
      </c>
      <c r="AK1431" s="17">
        <v>0.24023716254003899</v>
      </c>
      <c r="AL1431" s="17">
        <v>0.30308454588918599</v>
      </c>
      <c r="AM1431" s="17">
        <v>7.4685338379195207E-2</v>
      </c>
      <c r="AN1431" s="17">
        <v>0.207567116782919</v>
      </c>
      <c r="AO1431" s="17"/>
      <c r="AP1431" s="17">
        <v>0.23539956403543</v>
      </c>
      <c r="AQ1431" s="17">
        <v>0.226847891507855</v>
      </c>
      <c r="AR1431" s="17">
        <v>0.235580129270722</v>
      </c>
      <c r="AS1431" s="17">
        <v>0.25335505018501298</v>
      </c>
      <c r="AT1431" s="17">
        <v>0.209296238615684</v>
      </c>
      <c r="AU1431" s="17"/>
      <c r="AV1431" s="17">
        <v>0.19764307508346099</v>
      </c>
      <c r="AW1431" s="17">
        <v>0.22366944132984001</v>
      </c>
      <c r="AX1431" s="17">
        <v>0.26116172466000498</v>
      </c>
      <c r="AY1431" s="17">
        <v>0.26333273872836799</v>
      </c>
      <c r="AZ1431" s="17">
        <v>0.17598380627591501</v>
      </c>
    </row>
    <row r="1432" spans="2:52">
      <c r="B1432" t="s">
        <v>358</v>
      </c>
      <c r="C1432" s="17">
        <v>0.228286942971519</v>
      </c>
      <c r="D1432" s="17">
        <v>0.20332866534504099</v>
      </c>
      <c r="E1432" s="17">
        <v>0.25427970419917201</v>
      </c>
      <c r="F1432" s="17"/>
      <c r="G1432" s="17">
        <v>0.19467079023446501</v>
      </c>
      <c r="H1432" s="17">
        <v>0.24281150837163601</v>
      </c>
      <c r="I1432" s="17">
        <v>0.316954995259699</v>
      </c>
      <c r="J1432" s="17">
        <v>0.20803283072550499</v>
      </c>
      <c r="K1432" s="17">
        <v>0.21959946894384</v>
      </c>
      <c r="L1432" s="17">
        <v>0.19231011553893901</v>
      </c>
      <c r="M1432" s="17"/>
      <c r="N1432" s="17">
        <v>0.205590576106147</v>
      </c>
      <c r="O1432" s="17">
        <v>0.21926860591502101</v>
      </c>
      <c r="P1432" s="17">
        <v>0.28765644534602502</v>
      </c>
      <c r="Q1432" s="17">
        <v>0.20614355661450701</v>
      </c>
      <c r="R1432" s="17"/>
      <c r="S1432" s="17">
        <v>0.20446134853199499</v>
      </c>
      <c r="T1432" s="17">
        <v>0.202152497576775</v>
      </c>
      <c r="U1432" s="17">
        <v>0.22974234857582199</v>
      </c>
      <c r="V1432" s="17">
        <v>0.1913731046213</v>
      </c>
      <c r="W1432" s="17">
        <v>0.20944813059193801</v>
      </c>
      <c r="X1432" s="17">
        <v>0.21959397526316199</v>
      </c>
      <c r="Y1432" s="17">
        <v>0.21388526499608601</v>
      </c>
      <c r="Z1432" s="17">
        <v>0.16958740145531601</v>
      </c>
      <c r="AA1432" s="17">
        <v>0.17835730600268099</v>
      </c>
      <c r="AB1432" s="17">
        <v>0.376112180259496</v>
      </c>
      <c r="AC1432" s="17">
        <v>0.31724952816205099</v>
      </c>
      <c r="AD1432" s="17">
        <v>0.30385358919740502</v>
      </c>
      <c r="AE1432" s="17"/>
      <c r="AF1432" s="17">
        <v>0.25733374558070798</v>
      </c>
      <c r="AG1432" s="17">
        <v>0.22128231606614299</v>
      </c>
      <c r="AH1432" s="17">
        <v>0.19992930860629299</v>
      </c>
      <c r="AI1432" s="17"/>
      <c r="AJ1432" s="17">
        <v>0.213957959642774</v>
      </c>
      <c r="AK1432" s="17">
        <v>0.24054568920851799</v>
      </c>
      <c r="AL1432" s="17">
        <v>0.12755759323305499</v>
      </c>
      <c r="AM1432" s="17">
        <v>0.23006695996464199</v>
      </c>
      <c r="AN1432" s="17">
        <v>0.21869703522220801</v>
      </c>
      <c r="AO1432" s="17"/>
      <c r="AP1432" s="17">
        <v>0.210053461946314</v>
      </c>
      <c r="AQ1432" s="17">
        <v>0.26518180734094099</v>
      </c>
      <c r="AR1432" s="17">
        <v>0.105643401392088</v>
      </c>
      <c r="AS1432" s="17">
        <v>0.238382125408067</v>
      </c>
      <c r="AT1432" s="17">
        <v>0.18402100784307199</v>
      </c>
      <c r="AU1432" s="17"/>
      <c r="AV1432" s="17">
        <v>0.223917063055355</v>
      </c>
      <c r="AW1432" s="17">
        <v>0.246456030075207</v>
      </c>
      <c r="AX1432" s="17">
        <v>0.232105688589684</v>
      </c>
      <c r="AY1432" s="17">
        <v>0.179588545212191</v>
      </c>
      <c r="AZ1432" s="17">
        <v>0.52071722815204602</v>
      </c>
    </row>
    <row r="1433" spans="2:52">
      <c r="B1433" t="s">
        <v>359</v>
      </c>
      <c r="C1433" s="17">
        <v>2.2744400598314202E-2</v>
      </c>
      <c r="D1433" s="17">
        <v>2.1299614638520099E-2</v>
      </c>
      <c r="E1433" s="17">
        <v>2.4326949543679699E-2</v>
      </c>
      <c r="F1433" s="17"/>
      <c r="G1433" s="17">
        <v>1.85065676730105E-2</v>
      </c>
      <c r="H1433" s="17">
        <v>4.71817852819102E-2</v>
      </c>
      <c r="I1433" s="17">
        <v>0</v>
      </c>
      <c r="J1433" s="17">
        <v>1.09690049507288E-2</v>
      </c>
      <c r="K1433" s="17">
        <v>2.0668326440353001E-2</v>
      </c>
      <c r="L1433" s="17">
        <v>3.5036032104892298E-2</v>
      </c>
      <c r="M1433" s="17"/>
      <c r="N1433" s="17">
        <v>3.4351077314607299E-2</v>
      </c>
      <c r="O1433" s="17">
        <v>1.44224241715328E-2</v>
      </c>
      <c r="P1433" s="17">
        <v>4.5277491220496796E-3</v>
      </c>
      <c r="Q1433" s="17">
        <v>3.5293908242065401E-2</v>
      </c>
      <c r="R1433" s="17"/>
      <c r="S1433" s="17">
        <v>2.6699381315475001E-2</v>
      </c>
      <c r="T1433" s="17">
        <v>1.2517495237286199E-2</v>
      </c>
      <c r="U1433" s="17">
        <v>6.2678327054484201E-2</v>
      </c>
      <c r="V1433" s="17">
        <v>2.8774868638830501E-2</v>
      </c>
      <c r="W1433" s="17">
        <v>1.24397355184802E-2</v>
      </c>
      <c r="X1433" s="17">
        <v>1.95413964990803E-2</v>
      </c>
      <c r="Y1433" s="17">
        <v>2.1721454891157298E-2</v>
      </c>
      <c r="Z1433" s="17">
        <v>2.57742423939562E-2</v>
      </c>
      <c r="AA1433" s="17">
        <v>1.8298910534174598E-2</v>
      </c>
      <c r="AB1433" s="17">
        <v>1.14379694359544E-2</v>
      </c>
      <c r="AC1433" s="17">
        <v>2.6794736867876701E-2</v>
      </c>
      <c r="AD1433" s="17">
        <v>0</v>
      </c>
      <c r="AE1433" s="17"/>
      <c r="AF1433" s="17">
        <v>3.4289478568887699E-2</v>
      </c>
      <c r="AG1433" s="17">
        <v>1.5041895654449199E-2</v>
      </c>
      <c r="AH1433" s="17">
        <v>1.47777724766378E-2</v>
      </c>
      <c r="AI1433" s="17"/>
      <c r="AJ1433" s="17">
        <v>3.6464771483944503E-2</v>
      </c>
      <c r="AK1433" s="17">
        <v>1.8020921626013198E-2</v>
      </c>
      <c r="AL1433" s="17">
        <v>2.14834324962823E-2</v>
      </c>
      <c r="AM1433" s="17">
        <v>0</v>
      </c>
      <c r="AN1433" s="17">
        <v>1.4649727066771499E-2</v>
      </c>
      <c r="AO1433" s="17"/>
      <c r="AP1433" s="17">
        <v>2.5906349999917699E-2</v>
      </c>
      <c r="AQ1433" s="17">
        <v>1.22428381773291E-2</v>
      </c>
      <c r="AR1433" s="17">
        <v>7.1791835742529495E-2</v>
      </c>
      <c r="AS1433" s="17">
        <v>3.2635178774339899E-2</v>
      </c>
      <c r="AT1433" s="17">
        <v>9.4486899703848104E-3</v>
      </c>
      <c r="AU1433" s="17"/>
      <c r="AV1433" s="17">
        <v>3.05652647536587E-2</v>
      </c>
      <c r="AW1433" s="17">
        <v>2.0253968707897401E-2</v>
      </c>
      <c r="AX1433" s="17">
        <v>2.1722153658734301E-2</v>
      </c>
      <c r="AY1433" s="17">
        <v>1.18977929978902E-2</v>
      </c>
      <c r="AZ1433" s="17">
        <v>0</v>
      </c>
    </row>
    <row r="1434" spans="2:52">
      <c r="B1434" t="s">
        <v>360</v>
      </c>
      <c r="C1434" s="17">
        <v>7.1267061784270197E-2</v>
      </c>
      <c r="D1434" s="17">
        <v>7.8405586015814904E-2</v>
      </c>
      <c r="E1434" s="17">
        <v>6.4948709617429004E-2</v>
      </c>
      <c r="F1434" s="17"/>
      <c r="G1434" s="17">
        <v>0.123958994573002</v>
      </c>
      <c r="H1434" s="17">
        <v>7.2553883468147395E-2</v>
      </c>
      <c r="I1434" s="17">
        <v>6.0741058618251603E-2</v>
      </c>
      <c r="J1434" s="17">
        <v>5.2289516913942603E-2</v>
      </c>
      <c r="K1434" s="17">
        <v>6.49723781511031E-2</v>
      </c>
      <c r="L1434" s="17">
        <v>6.4393686078913506E-2</v>
      </c>
      <c r="M1434" s="17"/>
      <c r="N1434" s="17">
        <v>8.0238615468236102E-2</v>
      </c>
      <c r="O1434" s="17">
        <v>7.3414042896982501E-2</v>
      </c>
      <c r="P1434" s="17">
        <v>8.6957130627151505E-2</v>
      </c>
      <c r="Q1434" s="17">
        <v>4.6678548281077502E-2</v>
      </c>
      <c r="R1434" s="17"/>
      <c r="S1434" s="17">
        <v>0.102123899434842</v>
      </c>
      <c r="T1434" s="17">
        <v>6.0227029310305699E-2</v>
      </c>
      <c r="U1434" s="17">
        <v>9.9790340475835002E-2</v>
      </c>
      <c r="V1434" s="17">
        <v>5.3373252452289202E-2</v>
      </c>
      <c r="W1434" s="17">
        <v>5.6169183515157997E-2</v>
      </c>
      <c r="X1434" s="17">
        <v>3.9419509560489799E-2</v>
      </c>
      <c r="Y1434" s="17">
        <v>6.5513145885542801E-2</v>
      </c>
      <c r="Z1434" s="17">
        <v>4.8650813997771998E-2</v>
      </c>
      <c r="AA1434" s="17">
        <v>5.9638406257650503E-2</v>
      </c>
      <c r="AB1434" s="17">
        <v>5.3827554388996203E-2</v>
      </c>
      <c r="AC1434" s="17">
        <v>9.2128182062449396E-2</v>
      </c>
      <c r="AD1434" s="17">
        <v>0.17737876395350299</v>
      </c>
      <c r="AE1434" s="17"/>
      <c r="AF1434" s="17">
        <v>3.5715047512660802E-2</v>
      </c>
      <c r="AG1434" s="17">
        <v>9.6664798281409101E-2</v>
      </c>
      <c r="AH1434" s="17">
        <v>5.56193919040315E-2</v>
      </c>
      <c r="AI1434" s="17"/>
      <c r="AJ1434" s="17">
        <v>5.1478692497670203E-2</v>
      </c>
      <c r="AK1434" s="17">
        <v>9.2553367073746895E-2</v>
      </c>
      <c r="AL1434" s="17">
        <v>0.118010690304005</v>
      </c>
      <c r="AM1434" s="17">
        <v>0</v>
      </c>
      <c r="AN1434" s="17">
        <v>3.6473670012846501E-2</v>
      </c>
      <c r="AO1434" s="17"/>
      <c r="AP1434" s="17">
        <v>5.9766133899402697E-2</v>
      </c>
      <c r="AQ1434" s="17">
        <v>8.2931165803959997E-2</v>
      </c>
      <c r="AR1434" s="17">
        <v>7.7092421336826894E-2</v>
      </c>
      <c r="AS1434" s="17">
        <v>3.7257688079251297E-2</v>
      </c>
      <c r="AT1434" s="17">
        <v>5.1211164751151901E-2</v>
      </c>
      <c r="AU1434" s="17"/>
      <c r="AV1434" s="17">
        <v>5.8174836413548099E-2</v>
      </c>
      <c r="AW1434" s="17">
        <v>6.7426335550855407E-2</v>
      </c>
      <c r="AX1434" s="17">
        <v>8.8628088427700896E-2</v>
      </c>
      <c r="AY1434" s="17">
        <v>6.6481878365216698E-2</v>
      </c>
      <c r="AZ1434" s="17">
        <v>0</v>
      </c>
    </row>
    <row r="1435" spans="2:52">
      <c r="B1435" t="s">
        <v>361</v>
      </c>
      <c r="C1435" s="17">
        <v>2.8401627895783599E-2</v>
      </c>
      <c r="D1435" s="17">
        <v>2.42562581029463E-2</v>
      </c>
      <c r="E1435" s="17">
        <v>3.2641055338454301E-2</v>
      </c>
      <c r="F1435" s="17"/>
      <c r="G1435" s="17">
        <v>4.5343622294633901E-2</v>
      </c>
      <c r="H1435" s="17">
        <v>5.4438299646282398E-2</v>
      </c>
      <c r="I1435" s="17">
        <v>2.0229300275907299E-2</v>
      </c>
      <c r="J1435" s="17">
        <v>3.4267217416540499E-2</v>
      </c>
      <c r="K1435" s="17">
        <v>2.43153729581926E-2</v>
      </c>
      <c r="L1435" s="17">
        <v>3.7179592190392402E-3</v>
      </c>
      <c r="M1435" s="17"/>
      <c r="N1435" s="17">
        <v>6.5224660554941E-3</v>
      </c>
      <c r="O1435" s="17">
        <v>3.5459325687344299E-2</v>
      </c>
      <c r="P1435" s="17">
        <v>2.819048872547E-2</v>
      </c>
      <c r="Q1435" s="17">
        <v>4.4768893975235903E-2</v>
      </c>
      <c r="R1435" s="17"/>
      <c r="S1435" s="17">
        <v>2.1183154259164502E-2</v>
      </c>
      <c r="T1435" s="17">
        <v>3.6559897913759097E-2</v>
      </c>
      <c r="U1435" s="17">
        <v>4.2895501830732798E-2</v>
      </c>
      <c r="V1435" s="17">
        <v>3.7695434662777999E-2</v>
      </c>
      <c r="W1435" s="17">
        <v>3.7844942703514399E-2</v>
      </c>
      <c r="X1435" s="17">
        <v>4.26330207796706E-2</v>
      </c>
      <c r="Y1435" s="17">
        <v>2.1492334925706399E-2</v>
      </c>
      <c r="Z1435" s="17">
        <v>0</v>
      </c>
      <c r="AA1435" s="17">
        <v>2.90413850817537E-2</v>
      </c>
      <c r="AB1435" s="17">
        <v>2.5601267555923901E-2</v>
      </c>
      <c r="AC1435" s="17">
        <v>0</v>
      </c>
      <c r="AD1435" s="17">
        <v>0</v>
      </c>
      <c r="AE1435" s="17"/>
      <c r="AF1435" s="17">
        <v>2.2776211497818898E-2</v>
      </c>
      <c r="AG1435" s="17">
        <v>2.0440917668164801E-2</v>
      </c>
      <c r="AH1435" s="17">
        <v>3.0737850461837999E-2</v>
      </c>
      <c r="AI1435" s="17"/>
      <c r="AJ1435" s="17">
        <v>1.5478448254121001E-2</v>
      </c>
      <c r="AK1435" s="17">
        <v>1.9638242613947799E-2</v>
      </c>
      <c r="AL1435" s="17">
        <v>5.3265238445333603E-2</v>
      </c>
      <c r="AM1435" s="17">
        <v>9.7561299721225306E-2</v>
      </c>
      <c r="AN1435" s="17">
        <v>4.20071864437324E-2</v>
      </c>
      <c r="AO1435" s="17"/>
      <c r="AP1435" s="17">
        <v>5.2863545660294803E-3</v>
      </c>
      <c r="AQ1435" s="17">
        <v>3.4358453776604903E-2</v>
      </c>
      <c r="AR1435" s="17">
        <v>4.1203876210082098E-2</v>
      </c>
      <c r="AS1435" s="17">
        <v>2.8262123806883099E-2</v>
      </c>
      <c r="AT1435" s="17">
        <v>3.6399764222387103E-2</v>
      </c>
      <c r="AU1435" s="17"/>
      <c r="AV1435" s="17">
        <v>3.0811986824278499E-2</v>
      </c>
      <c r="AW1435" s="17">
        <v>2.2666008774781699E-2</v>
      </c>
      <c r="AX1435" s="17">
        <v>3.4544786782381001E-2</v>
      </c>
      <c r="AY1435" s="17">
        <v>2.5768960761857199E-2</v>
      </c>
      <c r="AZ1435" s="17">
        <v>0</v>
      </c>
    </row>
    <row r="1436" spans="2:52">
      <c r="B1436" t="s">
        <v>107</v>
      </c>
      <c r="C1436" s="17">
        <v>0.26369902076217899</v>
      </c>
      <c r="D1436" s="17">
        <v>0.22078402768059499</v>
      </c>
      <c r="E1436" s="17">
        <v>0.30367134827252701</v>
      </c>
      <c r="F1436" s="17"/>
      <c r="G1436" s="17">
        <v>0.122236162923514</v>
      </c>
      <c r="H1436" s="17">
        <v>0.14305457792592199</v>
      </c>
      <c r="I1436" s="17">
        <v>0.22145772300705899</v>
      </c>
      <c r="J1436" s="17">
        <v>0.30817074512088499</v>
      </c>
      <c r="K1436" s="17">
        <v>0.32382940506865399</v>
      </c>
      <c r="L1436" s="17">
        <v>0.39735838000850299</v>
      </c>
      <c r="M1436" s="17"/>
      <c r="N1436" s="17">
        <v>0.24505809427777001</v>
      </c>
      <c r="O1436" s="17">
        <v>0.28191891015974602</v>
      </c>
      <c r="P1436" s="17">
        <v>0.19003575809597201</v>
      </c>
      <c r="Q1436" s="17">
        <v>0.33062485739013497</v>
      </c>
      <c r="R1436" s="17"/>
      <c r="S1436" s="17">
        <v>0.18108642755710599</v>
      </c>
      <c r="T1436" s="17">
        <v>0.33598853230610998</v>
      </c>
      <c r="U1436" s="17">
        <v>0.285240600619875</v>
      </c>
      <c r="V1436" s="17">
        <v>0.26531219368216102</v>
      </c>
      <c r="W1436" s="17">
        <v>0.265401610804262</v>
      </c>
      <c r="X1436" s="17">
        <v>0.28573251634635799</v>
      </c>
      <c r="Y1436" s="17">
        <v>0.39673283405350102</v>
      </c>
      <c r="Z1436" s="17">
        <v>0.243915786639778</v>
      </c>
      <c r="AA1436" s="17">
        <v>0.25420996323744399</v>
      </c>
      <c r="AB1436" s="17">
        <v>0.156236651175549</v>
      </c>
      <c r="AC1436" s="17">
        <v>0.294112214830337</v>
      </c>
      <c r="AD1436" s="17">
        <v>0.17962562668951201</v>
      </c>
      <c r="AE1436" s="17"/>
      <c r="AF1436" s="17">
        <v>0.28497267699981799</v>
      </c>
      <c r="AG1436" s="17">
        <v>0.232583277183048</v>
      </c>
      <c r="AH1436" s="17">
        <v>0.32016321273327503</v>
      </c>
      <c r="AI1436" s="17"/>
      <c r="AJ1436" s="17">
        <v>0.26645605646723602</v>
      </c>
      <c r="AK1436" s="17">
        <v>0.21168949106281801</v>
      </c>
      <c r="AL1436" s="17">
        <v>0.26814975670357799</v>
      </c>
      <c r="AM1436" s="17">
        <v>0.16525429043613599</v>
      </c>
      <c r="AN1436" s="17">
        <v>0.380641777582368</v>
      </c>
      <c r="AO1436" s="17"/>
      <c r="AP1436" s="17">
        <v>0.25420415940805702</v>
      </c>
      <c r="AQ1436" s="17">
        <v>0.19986679033920901</v>
      </c>
      <c r="AR1436" s="17">
        <v>0.36382431116636998</v>
      </c>
      <c r="AS1436" s="17">
        <v>0.22578441573464</v>
      </c>
      <c r="AT1436" s="17">
        <v>0.437675297253039</v>
      </c>
      <c r="AU1436" s="17"/>
      <c r="AV1436" s="17">
        <v>0.28040930240423101</v>
      </c>
      <c r="AW1436" s="17">
        <v>0.294974793864549</v>
      </c>
      <c r="AX1436" s="17">
        <v>0.21276429952552101</v>
      </c>
      <c r="AY1436" s="17">
        <v>0.25326661486126301</v>
      </c>
      <c r="AZ1436" s="17">
        <v>0.15958163689981</v>
      </c>
    </row>
    <row r="1437" spans="2:52">
      <c r="C1437" s="17"/>
      <c r="D1437" s="17"/>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c r="AZ1437" s="17"/>
    </row>
    <row r="1438" spans="2:52">
      <c r="B1438" s="6" t="s">
        <v>370</v>
      </c>
      <c r="C1438" s="17"/>
      <c r="D1438" s="17"/>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c r="AZ1438" s="17"/>
    </row>
    <row r="1439" spans="2:52">
      <c r="B1439" s="24" t="s">
        <v>16</v>
      </c>
      <c r="C1439" s="17"/>
      <c r="D1439" s="17"/>
      <c r="E1439" s="17"/>
      <c r="F1439" s="17"/>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c r="AP1439" s="17"/>
      <c r="AQ1439" s="17"/>
      <c r="AR1439" s="17"/>
      <c r="AS1439" s="17"/>
      <c r="AT1439" s="17"/>
      <c r="AU1439" s="17"/>
      <c r="AV1439" s="17"/>
      <c r="AW1439" s="17"/>
      <c r="AX1439" s="17"/>
      <c r="AY1439" s="17"/>
      <c r="AZ1439" s="17"/>
    </row>
    <row r="1440" spans="2:52">
      <c r="B1440" t="s">
        <v>356</v>
      </c>
      <c r="C1440" s="17">
        <v>0.14272011195853901</v>
      </c>
      <c r="D1440" s="17">
        <v>0.14399811045845601</v>
      </c>
      <c r="E1440" s="17">
        <v>0.140767262436958</v>
      </c>
      <c r="F1440" s="17"/>
      <c r="G1440" s="17">
        <v>0.23588044168109501</v>
      </c>
      <c r="H1440" s="17">
        <v>0.175403513260565</v>
      </c>
      <c r="I1440" s="17">
        <v>0.19456718147355201</v>
      </c>
      <c r="J1440" s="17">
        <v>8.7790273344318798E-2</v>
      </c>
      <c r="K1440" s="17">
        <v>0.129960489163995</v>
      </c>
      <c r="L1440" s="17">
        <v>5.61168429003766E-2</v>
      </c>
      <c r="M1440" s="17"/>
      <c r="N1440" s="17">
        <v>0.14028768105643799</v>
      </c>
      <c r="O1440" s="17">
        <v>0.15448265203515399</v>
      </c>
      <c r="P1440" s="17">
        <v>0.16753823399860601</v>
      </c>
      <c r="Q1440" s="17">
        <v>0.11728792939781001</v>
      </c>
      <c r="R1440" s="17"/>
      <c r="S1440" s="17">
        <v>0.172684701488826</v>
      </c>
      <c r="T1440" s="17">
        <v>9.8851295395137095E-2</v>
      </c>
      <c r="U1440" s="17">
        <v>0.119801126292936</v>
      </c>
      <c r="V1440" s="17">
        <v>0.13301804322751601</v>
      </c>
      <c r="W1440" s="17">
        <v>0.155877006029259</v>
      </c>
      <c r="X1440" s="17">
        <v>0.214080716345492</v>
      </c>
      <c r="Y1440" s="17">
        <v>0.11941580632223001</v>
      </c>
      <c r="Z1440" s="17">
        <v>0.18733066800682899</v>
      </c>
      <c r="AA1440" s="17">
        <v>0.115187072793123</v>
      </c>
      <c r="AB1440" s="17">
        <v>9.9688647233826699E-2</v>
      </c>
      <c r="AC1440" s="17">
        <v>0.17584036782562301</v>
      </c>
      <c r="AD1440" s="17">
        <v>0.149509921095132</v>
      </c>
      <c r="AE1440" s="17"/>
      <c r="AF1440" s="17">
        <v>0.15796574065128699</v>
      </c>
      <c r="AG1440" s="17">
        <v>0.14604451928159401</v>
      </c>
      <c r="AH1440" s="17">
        <v>0.124943426728608</v>
      </c>
      <c r="AI1440" s="17"/>
      <c r="AJ1440" s="17">
        <v>0.177019855970207</v>
      </c>
      <c r="AK1440" s="17">
        <v>0.16474935874343899</v>
      </c>
      <c r="AL1440" s="17">
        <v>8.7413095258104895E-2</v>
      </c>
      <c r="AM1440" s="17">
        <v>0.197821508676011</v>
      </c>
      <c r="AN1440" s="17">
        <v>9.7262622348418606E-2</v>
      </c>
      <c r="AO1440" s="17"/>
      <c r="AP1440" s="17">
        <v>0.213479091391019</v>
      </c>
      <c r="AQ1440" s="17">
        <v>0.14002665307421999</v>
      </c>
      <c r="AR1440" s="17">
        <v>0.12315167621226</v>
      </c>
      <c r="AS1440" s="17">
        <v>0.188061893070497</v>
      </c>
      <c r="AT1440" s="17">
        <v>7.6587211136206798E-2</v>
      </c>
      <c r="AU1440" s="17"/>
      <c r="AV1440" s="17">
        <v>0.118746448541404</v>
      </c>
      <c r="AW1440" s="17">
        <v>0.121653398178063</v>
      </c>
      <c r="AX1440" s="17">
        <v>0.160305379043997</v>
      </c>
      <c r="AY1440" s="17">
        <v>0.21010481242392501</v>
      </c>
      <c r="AZ1440" s="17">
        <v>5.1417159976043701E-2</v>
      </c>
    </row>
    <row r="1441" spans="2:52">
      <c r="B1441" t="s">
        <v>357</v>
      </c>
      <c r="C1441" s="17">
        <v>0.216002234638109</v>
      </c>
      <c r="D1441" s="17">
        <v>0.27943903415370802</v>
      </c>
      <c r="E1441" s="17">
        <v>0.15285673776953401</v>
      </c>
      <c r="F1441" s="17"/>
      <c r="G1441" s="17">
        <v>0.238473808566318</v>
      </c>
      <c r="H1441" s="17">
        <v>0.18941310509557099</v>
      </c>
      <c r="I1441" s="17">
        <v>0.21249844606007501</v>
      </c>
      <c r="J1441" s="17">
        <v>0.23296653603315401</v>
      </c>
      <c r="K1441" s="17">
        <v>0.164163847354066</v>
      </c>
      <c r="L1441" s="17">
        <v>0.24425540490685299</v>
      </c>
      <c r="M1441" s="17"/>
      <c r="N1441" s="17">
        <v>0.25493837182806001</v>
      </c>
      <c r="O1441" s="17">
        <v>0.21840058752722399</v>
      </c>
      <c r="P1441" s="17">
        <v>0.226456795934144</v>
      </c>
      <c r="Q1441" s="17">
        <v>0.16903071748078699</v>
      </c>
      <c r="R1441" s="17"/>
      <c r="S1441" s="17">
        <v>0.22474830854240499</v>
      </c>
      <c r="T1441" s="17">
        <v>0.17089486920076999</v>
      </c>
      <c r="U1441" s="17">
        <v>0.29047025045935199</v>
      </c>
      <c r="V1441" s="17">
        <v>0.279143814487959</v>
      </c>
      <c r="W1441" s="17">
        <v>0.25257961041096499</v>
      </c>
      <c r="X1441" s="17">
        <v>0.16357130548104101</v>
      </c>
      <c r="Y1441" s="17">
        <v>0.26001352420926399</v>
      </c>
      <c r="Z1441" s="17">
        <v>0.120510913441277</v>
      </c>
      <c r="AA1441" s="17">
        <v>0.23354884497672099</v>
      </c>
      <c r="AB1441" s="17">
        <v>0.216305475128441</v>
      </c>
      <c r="AC1441" s="17">
        <v>0.19834097502009301</v>
      </c>
      <c r="AD1441" s="17">
        <v>9.7864398310037196E-2</v>
      </c>
      <c r="AE1441" s="17"/>
      <c r="AF1441" s="17">
        <v>0.196847514417093</v>
      </c>
      <c r="AG1441" s="17">
        <v>0.22774329470021401</v>
      </c>
      <c r="AH1441" s="17">
        <v>0.220623332377787</v>
      </c>
      <c r="AI1441" s="17"/>
      <c r="AJ1441" s="17">
        <v>0.242745773583769</v>
      </c>
      <c r="AK1441" s="17">
        <v>0.20843506842135601</v>
      </c>
      <c r="AL1441" s="17">
        <v>0.175537022770272</v>
      </c>
      <c r="AM1441" s="17">
        <v>0.14756086800346599</v>
      </c>
      <c r="AN1441" s="17">
        <v>0.180327466174586</v>
      </c>
      <c r="AO1441" s="17"/>
      <c r="AP1441" s="17">
        <v>0.26031021191202702</v>
      </c>
      <c r="AQ1441" s="17">
        <v>0.22783565383653001</v>
      </c>
      <c r="AR1441" s="17">
        <v>0.26916491850948099</v>
      </c>
      <c r="AS1441" s="17">
        <v>0.20688278727554199</v>
      </c>
      <c r="AT1441" s="17">
        <v>0.14272199068928901</v>
      </c>
      <c r="AU1441" s="17"/>
      <c r="AV1441" s="17">
        <v>0.175135428269897</v>
      </c>
      <c r="AW1441" s="17">
        <v>0.20643120502005999</v>
      </c>
      <c r="AX1441" s="17">
        <v>0.23539240538262099</v>
      </c>
      <c r="AY1441" s="17">
        <v>0.23233592479207399</v>
      </c>
      <c r="AZ1441" s="17">
        <v>0.28695788700654501</v>
      </c>
    </row>
    <row r="1442" spans="2:52">
      <c r="B1442" t="s">
        <v>358</v>
      </c>
      <c r="C1442" s="17">
        <v>0.26658324768160402</v>
      </c>
      <c r="D1442" s="17">
        <v>0.212722364998082</v>
      </c>
      <c r="E1442" s="17">
        <v>0.32166219506481297</v>
      </c>
      <c r="F1442" s="17"/>
      <c r="G1442" s="17">
        <v>0.29337736640022399</v>
      </c>
      <c r="H1442" s="17">
        <v>0.292350012613177</v>
      </c>
      <c r="I1442" s="17">
        <v>0.27763230251576798</v>
      </c>
      <c r="J1442" s="17">
        <v>0.285125555877838</v>
      </c>
      <c r="K1442" s="17">
        <v>0.244733648329679</v>
      </c>
      <c r="L1442" s="17">
        <v>0.21678704277474301</v>
      </c>
      <c r="M1442" s="17"/>
      <c r="N1442" s="17">
        <v>0.217199099096309</v>
      </c>
      <c r="O1442" s="17">
        <v>0.258162488162895</v>
      </c>
      <c r="P1442" s="17">
        <v>0.33171650494923799</v>
      </c>
      <c r="Q1442" s="17">
        <v>0.27365692234719702</v>
      </c>
      <c r="R1442" s="17"/>
      <c r="S1442" s="17">
        <v>0.23180057744530699</v>
      </c>
      <c r="T1442" s="17">
        <v>0.27643269895563699</v>
      </c>
      <c r="U1442" s="17">
        <v>0.29840379413100698</v>
      </c>
      <c r="V1442" s="17">
        <v>0.21726034969865901</v>
      </c>
      <c r="W1442" s="17">
        <v>0.26702179957532801</v>
      </c>
      <c r="X1442" s="17">
        <v>0.27209841956821201</v>
      </c>
      <c r="Y1442" s="17">
        <v>0.21253704375771401</v>
      </c>
      <c r="Z1442" s="17">
        <v>0.28573518468431203</v>
      </c>
      <c r="AA1442" s="17">
        <v>0.24924245298353301</v>
      </c>
      <c r="AB1442" s="17">
        <v>0.29090638745144198</v>
      </c>
      <c r="AC1442" s="17">
        <v>0.324405061916338</v>
      </c>
      <c r="AD1442" s="17">
        <v>0.46161053228547699</v>
      </c>
      <c r="AE1442" s="17"/>
      <c r="AF1442" s="17">
        <v>0.24945425555783199</v>
      </c>
      <c r="AG1442" s="17">
        <v>0.26741640499607999</v>
      </c>
      <c r="AH1442" s="17">
        <v>0.239975277403919</v>
      </c>
      <c r="AI1442" s="17"/>
      <c r="AJ1442" s="17">
        <v>0.23076203808227999</v>
      </c>
      <c r="AK1442" s="17">
        <v>0.28988219281691202</v>
      </c>
      <c r="AL1442" s="17">
        <v>0.23119292559725099</v>
      </c>
      <c r="AM1442" s="17">
        <v>0.38478503523603202</v>
      </c>
      <c r="AN1442" s="17">
        <v>0.257163533615555</v>
      </c>
      <c r="AO1442" s="17"/>
      <c r="AP1442" s="17">
        <v>0.176337775312541</v>
      </c>
      <c r="AQ1442" s="17">
        <v>0.30161306214698602</v>
      </c>
      <c r="AR1442" s="17">
        <v>0.271271957089469</v>
      </c>
      <c r="AS1442" s="17">
        <v>0.27459031717591298</v>
      </c>
      <c r="AT1442" s="17">
        <v>0.25492080307007797</v>
      </c>
      <c r="AU1442" s="17"/>
      <c r="AV1442" s="17">
        <v>0.29232133192111298</v>
      </c>
      <c r="AW1442" s="17">
        <v>0.30404716335604198</v>
      </c>
      <c r="AX1442" s="17">
        <v>0.22658357092725001</v>
      </c>
      <c r="AY1442" s="17">
        <v>0.23222242707645699</v>
      </c>
      <c r="AZ1442" s="17">
        <v>0.30611062328882999</v>
      </c>
    </row>
    <row r="1443" spans="2:52">
      <c r="B1443" t="s">
        <v>359</v>
      </c>
      <c r="C1443" s="17">
        <v>2.165976498905E-2</v>
      </c>
      <c r="D1443" s="17">
        <v>1.7738849606798099E-2</v>
      </c>
      <c r="E1443" s="17">
        <v>2.5853249676876199E-2</v>
      </c>
      <c r="F1443" s="17"/>
      <c r="G1443" s="17">
        <v>3.9255271089990801E-2</v>
      </c>
      <c r="H1443" s="17">
        <v>3.3242881471591802E-2</v>
      </c>
      <c r="I1443" s="17">
        <v>1.74006278218986E-2</v>
      </c>
      <c r="J1443" s="17">
        <v>1.62210498596101E-2</v>
      </c>
      <c r="K1443" s="17">
        <v>7.2477835286879899E-3</v>
      </c>
      <c r="L1443" s="17">
        <v>1.5543789748880901E-2</v>
      </c>
      <c r="M1443" s="17"/>
      <c r="N1443" s="17">
        <v>2.69276948619936E-2</v>
      </c>
      <c r="O1443" s="17">
        <v>2.3695535489003602E-2</v>
      </c>
      <c r="P1443" s="17">
        <v>2.07504081734292E-2</v>
      </c>
      <c r="Q1443" s="17">
        <v>1.5487141565697801E-2</v>
      </c>
      <c r="R1443" s="17"/>
      <c r="S1443" s="17">
        <v>3.06753548473232E-2</v>
      </c>
      <c r="T1443" s="17">
        <v>8.4192535897591701E-3</v>
      </c>
      <c r="U1443" s="17">
        <v>2.49855959009487E-2</v>
      </c>
      <c r="V1443" s="17">
        <v>6.3722920930010196E-2</v>
      </c>
      <c r="W1443" s="17">
        <v>0</v>
      </c>
      <c r="X1443" s="17">
        <v>1.6151758220769599E-2</v>
      </c>
      <c r="Y1443" s="17">
        <v>2.13961034297157E-2</v>
      </c>
      <c r="Z1443" s="17">
        <v>4.5978648192345303E-2</v>
      </c>
      <c r="AA1443" s="17">
        <v>2.03301577854847E-2</v>
      </c>
      <c r="AB1443" s="17">
        <v>1.4692677880159001E-2</v>
      </c>
      <c r="AC1443" s="17">
        <v>0</v>
      </c>
      <c r="AD1443" s="17">
        <v>0</v>
      </c>
      <c r="AE1443" s="17"/>
      <c r="AF1443" s="17">
        <v>3.39685127150278E-2</v>
      </c>
      <c r="AG1443" s="17">
        <v>5.2294253996656602E-3</v>
      </c>
      <c r="AH1443" s="17">
        <v>1.6182923917066699E-2</v>
      </c>
      <c r="AI1443" s="17"/>
      <c r="AJ1443" s="17">
        <v>1.97765599302352E-2</v>
      </c>
      <c r="AK1443" s="17">
        <v>1.96672709518372E-2</v>
      </c>
      <c r="AL1443" s="17">
        <v>0</v>
      </c>
      <c r="AM1443" s="17">
        <v>0</v>
      </c>
      <c r="AN1443" s="17">
        <v>3.0130364151417701E-2</v>
      </c>
      <c r="AO1443" s="17"/>
      <c r="AP1443" s="17">
        <v>2.1317270971322199E-2</v>
      </c>
      <c r="AQ1443" s="17">
        <v>1.5268891009037999E-2</v>
      </c>
      <c r="AR1443" s="17">
        <v>0</v>
      </c>
      <c r="AS1443" s="17">
        <v>3.6707794395899503E-2</v>
      </c>
      <c r="AT1443" s="17">
        <v>1.8936346065688801E-2</v>
      </c>
      <c r="AU1443" s="17"/>
      <c r="AV1443" s="17">
        <v>1.9847327176312698E-2</v>
      </c>
      <c r="AW1443" s="17">
        <v>4.40436597182218E-2</v>
      </c>
      <c r="AX1443" s="17">
        <v>1.6539545247502601E-2</v>
      </c>
      <c r="AY1443" s="17">
        <v>2.1056358869683701E-2</v>
      </c>
      <c r="AZ1443" s="17">
        <v>0</v>
      </c>
    </row>
    <row r="1444" spans="2:52">
      <c r="B1444" t="s">
        <v>360</v>
      </c>
      <c r="C1444" s="17">
        <v>5.1941671518593503E-2</v>
      </c>
      <c r="D1444" s="17">
        <v>6.5283239384808595E-2</v>
      </c>
      <c r="E1444" s="17">
        <v>3.8715429210790901E-2</v>
      </c>
      <c r="F1444" s="17"/>
      <c r="G1444" s="17">
        <v>7.1155095280616906E-2</v>
      </c>
      <c r="H1444" s="17">
        <v>8.0279005808617396E-2</v>
      </c>
      <c r="I1444" s="17">
        <v>3.6021308541758203E-2</v>
      </c>
      <c r="J1444" s="17">
        <v>4.5409348215377697E-2</v>
      </c>
      <c r="K1444" s="17">
        <v>3.1781068049710898E-2</v>
      </c>
      <c r="L1444" s="17">
        <v>4.4100657724046199E-2</v>
      </c>
      <c r="M1444" s="17"/>
      <c r="N1444" s="17">
        <v>5.5102179583531398E-2</v>
      </c>
      <c r="O1444" s="17">
        <v>4.6679289851942397E-2</v>
      </c>
      <c r="P1444" s="17">
        <v>6.8730875615874099E-2</v>
      </c>
      <c r="Q1444" s="17">
        <v>4.0995081307073002E-2</v>
      </c>
      <c r="R1444" s="17"/>
      <c r="S1444" s="17">
        <v>0.10885231313721</v>
      </c>
      <c r="T1444" s="17">
        <v>4.2221461963708198E-2</v>
      </c>
      <c r="U1444" s="17">
        <v>4.4172736900265498E-2</v>
      </c>
      <c r="V1444" s="17">
        <v>3.8115288020117599E-2</v>
      </c>
      <c r="W1444" s="17">
        <v>2.9199987206553799E-2</v>
      </c>
      <c r="X1444" s="17">
        <v>2.1492539126053301E-2</v>
      </c>
      <c r="Y1444" s="17">
        <v>1.30604326892702E-2</v>
      </c>
      <c r="Z1444" s="17">
        <v>8.7128247277755505E-2</v>
      </c>
      <c r="AA1444" s="17">
        <v>3.6482883417358399E-2</v>
      </c>
      <c r="AB1444" s="17">
        <v>0.110742874332354</v>
      </c>
      <c r="AC1444" s="17">
        <v>2.0493888249416701E-2</v>
      </c>
      <c r="AD1444" s="17">
        <v>0</v>
      </c>
      <c r="AE1444" s="17"/>
      <c r="AF1444" s="17">
        <v>3.5026703410192803E-2</v>
      </c>
      <c r="AG1444" s="17">
        <v>5.5848151054690799E-2</v>
      </c>
      <c r="AH1444" s="17">
        <v>8.2000264835827702E-2</v>
      </c>
      <c r="AI1444" s="17"/>
      <c r="AJ1444" s="17">
        <v>3.2634443123977799E-2</v>
      </c>
      <c r="AK1444" s="17">
        <v>5.9858613807806701E-2</v>
      </c>
      <c r="AL1444" s="17">
        <v>0.11230379001326</v>
      </c>
      <c r="AM1444" s="17">
        <v>0</v>
      </c>
      <c r="AN1444" s="17">
        <v>5.2668163845966197E-2</v>
      </c>
      <c r="AO1444" s="17"/>
      <c r="AP1444" s="17">
        <v>3.3822640253499001E-2</v>
      </c>
      <c r="AQ1444" s="17">
        <v>6.5912176209159207E-2</v>
      </c>
      <c r="AR1444" s="17">
        <v>4.1100016370977502E-2</v>
      </c>
      <c r="AS1444" s="17">
        <v>2.8753315796901099E-2</v>
      </c>
      <c r="AT1444" s="17">
        <v>5.2087092843801398E-2</v>
      </c>
      <c r="AU1444" s="17"/>
      <c r="AV1444" s="17">
        <v>6.0902899735016697E-2</v>
      </c>
      <c r="AW1444" s="17">
        <v>3.7149853266918602E-2</v>
      </c>
      <c r="AX1444" s="17">
        <v>4.7893144423376499E-2</v>
      </c>
      <c r="AY1444" s="17">
        <v>6.5379337625011802E-2</v>
      </c>
      <c r="AZ1444" s="17">
        <v>0.198419228632815</v>
      </c>
    </row>
    <row r="1445" spans="2:52">
      <c r="B1445" t="s">
        <v>361</v>
      </c>
      <c r="C1445" s="17">
        <v>2.7777141170483299E-2</v>
      </c>
      <c r="D1445" s="17">
        <v>3.0239203810619099E-2</v>
      </c>
      <c r="E1445" s="17">
        <v>2.5487345996111001E-2</v>
      </c>
      <c r="F1445" s="17"/>
      <c r="G1445" s="17">
        <v>6.0830139532735701E-2</v>
      </c>
      <c r="H1445" s="17">
        <v>1.10873552535917E-2</v>
      </c>
      <c r="I1445" s="17">
        <v>2.3221761680358499E-2</v>
      </c>
      <c r="J1445" s="17">
        <v>1.1559835379804401E-2</v>
      </c>
      <c r="K1445" s="17">
        <v>3.7264816055753498E-2</v>
      </c>
      <c r="L1445" s="17">
        <v>2.81539249057529E-2</v>
      </c>
      <c r="M1445" s="17"/>
      <c r="N1445" s="17">
        <v>2.2992981232969702E-2</v>
      </c>
      <c r="O1445" s="17">
        <v>3.0204063650371999E-2</v>
      </c>
      <c r="P1445" s="17">
        <v>2.4701252509101299E-2</v>
      </c>
      <c r="Q1445" s="17">
        <v>2.95575086922009E-2</v>
      </c>
      <c r="R1445" s="17"/>
      <c r="S1445" s="17">
        <v>2.6334710411305001E-2</v>
      </c>
      <c r="T1445" s="17">
        <v>3.7849952932253197E-2</v>
      </c>
      <c r="U1445" s="17">
        <v>3.6232182403180699E-2</v>
      </c>
      <c r="V1445" s="17">
        <v>1.3621520260765799E-2</v>
      </c>
      <c r="W1445" s="17">
        <v>0</v>
      </c>
      <c r="X1445" s="17">
        <v>4.7464751810796998E-2</v>
      </c>
      <c r="Y1445" s="17">
        <v>4.2948836630362502E-2</v>
      </c>
      <c r="Z1445" s="17">
        <v>3.6079970689682501E-2</v>
      </c>
      <c r="AA1445" s="17">
        <v>2.00981421521352E-2</v>
      </c>
      <c r="AB1445" s="17">
        <v>3.60242016891602E-2</v>
      </c>
      <c r="AC1445" s="17">
        <v>0</v>
      </c>
      <c r="AD1445" s="17">
        <v>0</v>
      </c>
      <c r="AE1445" s="17"/>
      <c r="AF1445" s="17">
        <v>2.06803425709263E-2</v>
      </c>
      <c r="AG1445" s="17">
        <v>2.6658970470887701E-2</v>
      </c>
      <c r="AH1445" s="17">
        <v>1.7679062807372199E-2</v>
      </c>
      <c r="AI1445" s="17"/>
      <c r="AJ1445" s="17">
        <v>2.0436099136275102E-2</v>
      </c>
      <c r="AK1445" s="17">
        <v>1.5689650886311399E-2</v>
      </c>
      <c r="AL1445" s="17">
        <v>2.90383856493991E-2</v>
      </c>
      <c r="AM1445" s="17">
        <v>0</v>
      </c>
      <c r="AN1445" s="17">
        <v>4.3173033640813201E-2</v>
      </c>
      <c r="AO1445" s="17"/>
      <c r="AP1445" s="17">
        <v>1.8765673128999499E-2</v>
      </c>
      <c r="AQ1445" s="17">
        <v>2.4339695429512101E-2</v>
      </c>
      <c r="AR1445" s="17">
        <v>3.9660325006799002E-2</v>
      </c>
      <c r="AS1445" s="17">
        <v>2.0617582473698898E-2</v>
      </c>
      <c r="AT1445" s="17">
        <v>3.07599131603911E-2</v>
      </c>
      <c r="AU1445" s="17"/>
      <c r="AV1445" s="17">
        <v>3.8277365743317901E-2</v>
      </c>
      <c r="AW1445" s="17">
        <v>2.4160815183202299E-2</v>
      </c>
      <c r="AX1445" s="17">
        <v>3.49124273541178E-2</v>
      </c>
      <c r="AY1445" s="17">
        <v>9.1851085108833903E-3</v>
      </c>
      <c r="AZ1445" s="17">
        <v>0</v>
      </c>
    </row>
    <row r="1446" spans="2:52">
      <c r="B1446" t="s">
        <v>107</v>
      </c>
      <c r="C1446" s="17">
        <v>0.27331582804362098</v>
      </c>
      <c r="D1446" s="17">
        <v>0.250579197587529</v>
      </c>
      <c r="E1446" s="17">
        <v>0.29465777984491598</v>
      </c>
      <c r="F1446" s="17"/>
      <c r="G1446" s="17">
        <v>6.1027877449019802E-2</v>
      </c>
      <c r="H1446" s="17">
        <v>0.218224126496886</v>
      </c>
      <c r="I1446" s="17">
        <v>0.23865837190659001</v>
      </c>
      <c r="J1446" s="17">
        <v>0.320927401289897</v>
      </c>
      <c r="K1446" s="17">
        <v>0.38484834751810898</v>
      </c>
      <c r="L1446" s="17">
        <v>0.39504233703934799</v>
      </c>
      <c r="M1446" s="17"/>
      <c r="N1446" s="17">
        <v>0.282551992340698</v>
      </c>
      <c r="O1446" s="17">
        <v>0.26837538328340899</v>
      </c>
      <c r="P1446" s="17">
        <v>0.160105928819608</v>
      </c>
      <c r="Q1446" s="17">
        <v>0.35398469920923498</v>
      </c>
      <c r="R1446" s="17"/>
      <c r="S1446" s="17">
        <v>0.20490403412762301</v>
      </c>
      <c r="T1446" s="17">
        <v>0.36533046796273499</v>
      </c>
      <c r="U1446" s="17">
        <v>0.18593431391231</v>
      </c>
      <c r="V1446" s="17">
        <v>0.255118063374972</v>
      </c>
      <c r="W1446" s="17">
        <v>0.29532159677789399</v>
      </c>
      <c r="X1446" s="17">
        <v>0.26514050944763601</v>
      </c>
      <c r="Y1446" s="17">
        <v>0.33062825296144399</v>
      </c>
      <c r="Z1446" s="17">
        <v>0.23723636770779899</v>
      </c>
      <c r="AA1446" s="17">
        <v>0.32511044589164501</v>
      </c>
      <c r="AB1446" s="17">
        <v>0.23163973628461701</v>
      </c>
      <c r="AC1446" s="17">
        <v>0.28091970698853003</v>
      </c>
      <c r="AD1446" s="17">
        <v>0.29101514830935299</v>
      </c>
      <c r="AE1446" s="17"/>
      <c r="AF1446" s="17">
        <v>0.306056930677642</v>
      </c>
      <c r="AG1446" s="17">
        <v>0.271059234096869</v>
      </c>
      <c r="AH1446" s="17">
        <v>0.29859571192942003</v>
      </c>
      <c r="AI1446" s="17"/>
      <c r="AJ1446" s="17">
        <v>0.27662523017325602</v>
      </c>
      <c r="AK1446" s="17">
        <v>0.24171784437233701</v>
      </c>
      <c r="AL1446" s="17">
        <v>0.364514780711713</v>
      </c>
      <c r="AM1446" s="17">
        <v>0.26983258808449001</v>
      </c>
      <c r="AN1446" s="17">
        <v>0.33927481622324401</v>
      </c>
      <c r="AO1446" s="17"/>
      <c r="AP1446" s="17">
        <v>0.27596733703059201</v>
      </c>
      <c r="AQ1446" s="17">
        <v>0.22500386829455499</v>
      </c>
      <c r="AR1446" s="17">
        <v>0.255651106811014</v>
      </c>
      <c r="AS1446" s="17">
        <v>0.24438630981154899</v>
      </c>
      <c r="AT1446" s="17">
        <v>0.42398664303454497</v>
      </c>
      <c r="AU1446" s="17"/>
      <c r="AV1446" s="17">
        <v>0.29476919861293899</v>
      </c>
      <c r="AW1446" s="17">
        <v>0.26251390527749202</v>
      </c>
      <c r="AX1446" s="17">
        <v>0.27837352762113599</v>
      </c>
      <c r="AY1446" s="17">
        <v>0.229716030701965</v>
      </c>
      <c r="AZ1446" s="17">
        <v>0.15709510109576499</v>
      </c>
    </row>
    <row r="1447" spans="2:52">
      <c r="C1447" s="17"/>
      <c r="D1447" s="17"/>
      <c r="E1447" s="17"/>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c r="AY1447" s="17"/>
      <c r="AZ1447" s="17"/>
    </row>
    <row r="1448" spans="2:52">
      <c r="B1448" s="6" t="s">
        <v>371</v>
      </c>
      <c r="C1448" s="17"/>
      <c r="D1448" s="17"/>
      <c r="E1448" s="17"/>
      <c r="F1448" s="17"/>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7"/>
      <c r="AZ1448" s="17"/>
    </row>
    <row r="1449" spans="2:52">
      <c r="B1449" s="24" t="s">
        <v>16</v>
      </c>
      <c r="C1449" s="17"/>
      <c r="D1449" s="17"/>
      <c r="E1449" s="17"/>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c r="AZ1449" s="17"/>
    </row>
    <row r="1450" spans="2:52">
      <c r="B1450" t="s">
        <v>356</v>
      </c>
      <c r="C1450" s="17">
        <v>0.13045571873303</v>
      </c>
      <c r="D1450" s="17">
        <v>0.148075169378135</v>
      </c>
      <c r="E1450" s="17">
        <v>0.114095153898871</v>
      </c>
      <c r="F1450" s="17"/>
      <c r="G1450" s="17">
        <v>0.217292681287968</v>
      </c>
      <c r="H1450" s="17">
        <v>0.23080482868459501</v>
      </c>
      <c r="I1450" s="17">
        <v>0.14689526307849299</v>
      </c>
      <c r="J1450" s="17">
        <v>0.116710968573551</v>
      </c>
      <c r="K1450" s="17">
        <v>5.10260878893323E-2</v>
      </c>
      <c r="L1450" s="17">
        <v>5.1946854708053797E-2</v>
      </c>
      <c r="M1450" s="17"/>
      <c r="N1450" s="17">
        <v>0.134280002294551</v>
      </c>
      <c r="O1450" s="17">
        <v>0.113610140787211</v>
      </c>
      <c r="P1450" s="17">
        <v>0.154035867743161</v>
      </c>
      <c r="Q1450" s="17">
        <v>0.124547896338979</v>
      </c>
      <c r="R1450" s="17"/>
      <c r="S1450" s="17">
        <v>0.20766302685253801</v>
      </c>
      <c r="T1450" s="17">
        <v>9.5659044641546898E-2</v>
      </c>
      <c r="U1450" s="17">
        <v>6.4281880662260593E-2</v>
      </c>
      <c r="V1450" s="17">
        <v>0.124705055659736</v>
      </c>
      <c r="W1450" s="17">
        <v>0.15676770561230899</v>
      </c>
      <c r="X1450" s="17">
        <v>0.15722792976856001</v>
      </c>
      <c r="Y1450" s="17">
        <v>0.13498741511590701</v>
      </c>
      <c r="Z1450" s="17">
        <v>0.12603299787505001</v>
      </c>
      <c r="AA1450" s="17">
        <v>0.125171629681885</v>
      </c>
      <c r="AB1450" s="17">
        <v>9.6770754243611506E-2</v>
      </c>
      <c r="AC1450" s="17">
        <v>0.16598803077258301</v>
      </c>
      <c r="AD1450" s="17">
        <v>4.4236107561644103E-2</v>
      </c>
      <c r="AE1450" s="17"/>
      <c r="AF1450" s="17">
        <v>0.11812635385325</v>
      </c>
      <c r="AG1450" s="17">
        <v>0.142208533835223</v>
      </c>
      <c r="AH1450" s="17">
        <v>0.12897890270779899</v>
      </c>
      <c r="AI1450" s="17"/>
      <c r="AJ1450" s="17">
        <v>0.13492313857268701</v>
      </c>
      <c r="AK1450" s="17">
        <v>0.175183904666142</v>
      </c>
      <c r="AL1450" s="17">
        <v>0.106286347315442</v>
      </c>
      <c r="AM1450" s="17">
        <v>0</v>
      </c>
      <c r="AN1450" s="17">
        <v>8.3012030397757397E-2</v>
      </c>
      <c r="AO1450" s="17"/>
      <c r="AP1450" s="17">
        <v>0.15526001375173601</v>
      </c>
      <c r="AQ1450" s="17">
        <v>0.15246028453180699</v>
      </c>
      <c r="AR1450" s="17">
        <v>0.124980808900694</v>
      </c>
      <c r="AS1450" s="17">
        <v>0.10192535137903901</v>
      </c>
      <c r="AT1450" s="17">
        <v>0.10166818788830299</v>
      </c>
      <c r="AU1450" s="17"/>
      <c r="AV1450" s="17">
        <v>0.102311520922774</v>
      </c>
      <c r="AW1450" s="17">
        <v>9.21551693613053E-2</v>
      </c>
      <c r="AX1450" s="17">
        <v>0.164786795101416</v>
      </c>
      <c r="AY1450" s="17">
        <v>0.26920253160541302</v>
      </c>
      <c r="AZ1450" s="17">
        <v>0.21718566542683601</v>
      </c>
    </row>
    <row r="1451" spans="2:52">
      <c r="B1451" t="s">
        <v>357</v>
      </c>
      <c r="C1451" s="17">
        <v>0.36568136573746501</v>
      </c>
      <c r="D1451" s="17">
        <v>0.399544394488276</v>
      </c>
      <c r="E1451" s="17">
        <v>0.33442051201437301</v>
      </c>
      <c r="F1451" s="17"/>
      <c r="G1451" s="17">
        <v>0.27845775000656797</v>
      </c>
      <c r="H1451" s="17">
        <v>0.23791346680749301</v>
      </c>
      <c r="I1451" s="17">
        <v>0.36411731254429403</v>
      </c>
      <c r="J1451" s="17">
        <v>0.40066100587195203</v>
      </c>
      <c r="K1451" s="17">
        <v>0.46617186759524998</v>
      </c>
      <c r="L1451" s="17">
        <v>0.42053286866744699</v>
      </c>
      <c r="M1451" s="17"/>
      <c r="N1451" s="17">
        <v>0.36818352538933502</v>
      </c>
      <c r="O1451" s="17">
        <v>0.37433826142533</v>
      </c>
      <c r="P1451" s="17">
        <v>0.37573508649521398</v>
      </c>
      <c r="Q1451" s="17">
        <v>0.34171145244849099</v>
      </c>
      <c r="R1451" s="17"/>
      <c r="S1451" s="17">
        <v>0.32874609896318002</v>
      </c>
      <c r="T1451" s="17">
        <v>0.39941152424466397</v>
      </c>
      <c r="U1451" s="17">
        <v>0.37319812445511003</v>
      </c>
      <c r="V1451" s="17">
        <v>0.33432784304720797</v>
      </c>
      <c r="W1451" s="17">
        <v>0.38476848401821301</v>
      </c>
      <c r="X1451" s="17">
        <v>0.37182211014727401</v>
      </c>
      <c r="Y1451" s="17">
        <v>0.29942364056941301</v>
      </c>
      <c r="Z1451" s="17">
        <v>0.39500961095682702</v>
      </c>
      <c r="AA1451" s="17">
        <v>0.38715891828480198</v>
      </c>
      <c r="AB1451" s="17">
        <v>0.44172435036018398</v>
      </c>
      <c r="AC1451" s="17">
        <v>0.28014696962100599</v>
      </c>
      <c r="AD1451" s="17">
        <v>0.42455250080826501</v>
      </c>
      <c r="AE1451" s="17"/>
      <c r="AF1451" s="17">
        <v>0.36108769972194898</v>
      </c>
      <c r="AG1451" s="17">
        <v>0.37578927637765902</v>
      </c>
      <c r="AH1451" s="17">
        <v>0.38248539177746099</v>
      </c>
      <c r="AI1451" s="17"/>
      <c r="AJ1451" s="17">
        <v>0.38232058781184203</v>
      </c>
      <c r="AK1451" s="17">
        <v>0.33315434886281597</v>
      </c>
      <c r="AL1451" s="17">
        <v>0.458257283702657</v>
      </c>
      <c r="AM1451" s="17">
        <v>0.26732496296985597</v>
      </c>
      <c r="AN1451" s="17">
        <v>0.33801272214808398</v>
      </c>
      <c r="AO1451" s="17"/>
      <c r="AP1451" s="17">
        <v>0.424010959175048</v>
      </c>
      <c r="AQ1451" s="17">
        <v>0.34501304389537901</v>
      </c>
      <c r="AR1451" s="17">
        <v>0.44065447725198997</v>
      </c>
      <c r="AS1451" s="17">
        <v>0.34137049264983899</v>
      </c>
      <c r="AT1451" s="17">
        <v>0.33917694855616598</v>
      </c>
      <c r="AU1451" s="17"/>
      <c r="AV1451" s="17">
        <v>0.36273174339289599</v>
      </c>
      <c r="AW1451" s="17">
        <v>0.35444714775112302</v>
      </c>
      <c r="AX1451" s="17">
        <v>0.36894157320258503</v>
      </c>
      <c r="AY1451" s="17">
        <v>0.29406621960033402</v>
      </c>
      <c r="AZ1451" s="17">
        <v>0.46846348877126098</v>
      </c>
    </row>
    <row r="1452" spans="2:52">
      <c r="B1452" t="s">
        <v>358</v>
      </c>
      <c r="C1452" s="17">
        <v>0.15215646232141</v>
      </c>
      <c r="D1452" s="17">
        <v>0.134329585641979</v>
      </c>
      <c r="E1452" s="17">
        <v>0.16916124529231999</v>
      </c>
      <c r="F1452" s="17"/>
      <c r="G1452" s="17">
        <v>0.25159794396561602</v>
      </c>
      <c r="H1452" s="17">
        <v>0.175762123062529</v>
      </c>
      <c r="I1452" s="17">
        <v>0.174494006625667</v>
      </c>
      <c r="J1452" s="17">
        <v>9.6628943609758003E-2</v>
      </c>
      <c r="K1452" s="17">
        <v>8.2956705091343799E-2</v>
      </c>
      <c r="L1452" s="17">
        <v>0.153059301712452</v>
      </c>
      <c r="M1452" s="17"/>
      <c r="N1452" s="17">
        <v>0.16083466084904599</v>
      </c>
      <c r="O1452" s="17">
        <v>0.16730754815538501</v>
      </c>
      <c r="P1452" s="17">
        <v>0.160422435884994</v>
      </c>
      <c r="Q1452" s="17">
        <v>0.120109167416213</v>
      </c>
      <c r="R1452" s="17"/>
      <c r="S1452" s="17">
        <v>0.182895768756066</v>
      </c>
      <c r="T1452" s="17">
        <v>9.6226381883168996E-2</v>
      </c>
      <c r="U1452" s="17">
        <v>0.120269906992227</v>
      </c>
      <c r="V1452" s="17">
        <v>0.106452681661417</v>
      </c>
      <c r="W1452" s="17">
        <v>0.16626776730669501</v>
      </c>
      <c r="X1452" s="17">
        <v>0.196415096874202</v>
      </c>
      <c r="Y1452" s="17">
        <v>0.14102690992817199</v>
      </c>
      <c r="Z1452" s="17">
        <v>0.130003719219668</v>
      </c>
      <c r="AA1452" s="17">
        <v>0.18235580156053499</v>
      </c>
      <c r="AB1452" s="17">
        <v>0.15371515850317599</v>
      </c>
      <c r="AC1452" s="17">
        <v>0.18903891253192801</v>
      </c>
      <c r="AD1452" s="17">
        <v>0.23438846033659699</v>
      </c>
      <c r="AE1452" s="17"/>
      <c r="AF1452" s="17">
        <v>0.13076722123843601</v>
      </c>
      <c r="AG1452" s="17">
        <v>0.14029169831577701</v>
      </c>
      <c r="AH1452" s="17">
        <v>0.184321111365642</v>
      </c>
      <c r="AI1452" s="17"/>
      <c r="AJ1452" s="17">
        <v>0.14911943085891399</v>
      </c>
      <c r="AK1452" s="17">
        <v>0.14686602132153501</v>
      </c>
      <c r="AL1452" s="17">
        <v>6.6855080236160394E-2</v>
      </c>
      <c r="AM1452" s="17">
        <v>0.18462657985189199</v>
      </c>
      <c r="AN1452" s="17">
        <v>0.217225794276447</v>
      </c>
      <c r="AO1452" s="17"/>
      <c r="AP1452" s="17">
        <v>0.13264000327127901</v>
      </c>
      <c r="AQ1452" s="17">
        <v>0.18039002371666599</v>
      </c>
      <c r="AR1452" s="17">
        <v>0.138936491562137</v>
      </c>
      <c r="AS1452" s="17">
        <v>0.15452594343364601</v>
      </c>
      <c r="AT1452" s="17">
        <v>6.6132238385763001E-2</v>
      </c>
      <c r="AU1452" s="17"/>
      <c r="AV1452" s="17">
        <v>0.13900665104829801</v>
      </c>
      <c r="AW1452" s="17">
        <v>0.169216843216449</v>
      </c>
      <c r="AX1452" s="17">
        <v>0.157775758776144</v>
      </c>
      <c r="AY1452" s="17">
        <v>0.15063659948812799</v>
      </c>
      <c r="AZ1452" s="17">
        <v>0.152666226438016</v>
      </c>
    </row>
    <row r="1453" spans="2:52">
      <c r="B1453" t="s">
        <v>359</v>
      </c>
      <c r="C1453" s="17">
        <v>3.2258506824263303E-2</v>
      </c>
      <c r="D1453" s="17">
        <v>3.0053736853534799E-2</v>
      </c>
      <c r="E1453" s="17">
        <v>3.43829643399872E-2</v>
      </c>
      <c r="F1453" s="17"/>
      <c r="G1453" s="17">
        <v>5.4734448206964E-2</v>
      </c>
      <c r="H1453" s="17">
        <v>6.5238689926973598E-2</v>
      </c>
      <c r="I1453" s="17">
        <v>2.4694038619663301E-2</v>
      </c>
      <c r="J1453" s="17">
        <v>1.7175006172656399E-2</v>
      </c>
      <c r="K1453" s="17">
        <v>1.32944898566078E-2</v>
      </c>
      <c r="L1453" s="17">
        <v>2.46118746432454E-2</v>
      </c>
      <c r="M1453" s="17"/>
      <c r="N1453" s="17">
        <v>3.3713818428343201E-2</v>
      </c>
      <c r="O1453" s="17">
        <v>3.6629815017699401E-2</v>
      </c>
      <c r="P1453" s="17">
        <v>3.5548016771293101E-2</v>
      </c>
      <c r="Q1453" s="17">
        <v>1.8825811398293601E-2</v>
      </c>
      <c r="R1453" s="17"/>
      <c r="S1453" s="17">
        <v>2.8649600462421099E-2</v>
      </c>
      <c r="T1453" s="17">
        <v>3.2907530733441097E-2</v>
      </c>
      <c r="U1453" s="17">
        <v>5.5385197894375397E-2</v>
      </c>
      <c r="V1453" s="17">
        <v>3.5113682564453803E-2</v>
      </c>
      <c r="W1453" s="17">
        <v>1.19440633135145E-2</v>
      </c>
      <c r="X1453" s="17">
        <v>2.8352779405647701E-2</v>
      </c>
      <c r="Y1453" s="17">
        <v>3.6942587219757697E-2</v>
      </c>
      <c r="Z1453" s="17">
        <v>0</v>
      </c>
      <c r="AA1453" s="17">
        <v>2.90048129930091E-2</v>
      </c>
      <c r="AB1453" s="17">
        <v>2.6302965545455199E-2</v>
      </c>
      <c r="AC1453" s="17">
        <v>5.1788899409074898E-2</v>
      </c>
      <c r="AD1453" s="17">
        <v>6.0250495414682102E-2</v>
      </c>
      <c r="AE1453" s="17"/>
      <c r="AF1453" s="17">
        <v>3.1389963800506099E-2</v>
      </c>
      <c r="AG1453" s="17">
        <v>3.2132061159558897E-2</v>
      </c>
      <c r="AH1453" s="17">
        <v>4.0199419179955301E-2</v>
      </c>
      <c r="AI1453" s="17"/>
      <c r="AJ1453" s="17">
        <v>2.4162226735087999E-2</v>
      </c>
      <c r="AK1453" s="17">
        <v>4.0043815993199103E-2</v>
      </c>
      <c r="AL1453" s="17">
        <v>5.7669870091812597E-2</v>
      </c>
      <c r="AM1453" s="17">
        <v>8.9929920794771703E-2</v>
      </c>
      <c r="AN1453" s="17">
        <v>2.1193562978827001E-2</v>
      </c>
      <c r="AO1453" s="17"/>
      <c r="AP1453" s="17">
        <v>2.77232464513614E-2</v>
      </c>
      <c r="AQ1453" s="17">
        <v>3.4183698046496701E-2</v>
      </c>
      <c r="AR1453" s="17">
        <v>5.2842912411682402E-2</v>
      </c>
      <c r="AS1453" s="17">
        <v>4.5495119534530302E-2</v>
      </c>
      <c r="AT1453" s="17">
        <v>9.9032282937963293E-3</v>
      </c>
      <c r="AU1453" s="17"/>
      <c r="AV1453" s="17">
        <v>2.46257748355652E-2</v>
      </c>
      <c r="AW1453" s="17">
        <v>2.23169042457473E-2</v>
      </c>
      <c r="AX1453" s="17">
        <v>3.77469368455043E-2</v>
      </c>
      <c r="AY1453" s="17">
        <v>5.5065852111236803E-2</v>
      </c>
      <c r="AZ1453" s="17">
        <v>0</v>
      </c>
    </row>
    <row r="1454" spans="2:52">
      <c r="B1454" t="s">
        <v>360</v>
      </c>
      <c r="C1454" s="17">
        <v>5.14400310862261E-2</v>
      </c>
      <c r="D1454" s="17">
        <v>4.8589694487904997E-2</v>
      </c>
      <c r="E1454" s="17">
        <v>5.4202013492132502E-2</v>
      </c>
      <c r="F1454" s="17"/>
      <c r="G1454" s="17">
        <v>7.3582120229778503E-2</v>
      </c>
      <c r="H1454" s="17">
        <v>7.3971130397153501E-2</v>
      </c>
      <c r="I1454" s="17">
        <v>3.9086380516208802E-2</v>
      </c>
      <c r="J1454" s="17">
        <v>4.7586142357267797E-2</v>
      </c>
      <c r="K1454" s="17">
        <v>6.7072831091434595E-2</v>
      </c>
      <c r="L1454" s="17">
        <v>2.0442491795224799E-2</v>
      </c>
      <c r="M1454" s="17"/>
      <c r="N1454" s="17">
        <v>3.3499638414105103E-2</v>
      </c>
      <c r="O1454" s="17">
        <v>5.84787222353262E-2</v>
      </c>
      <c r="P1454" s="17">
        <v>3.8252844390884999E-2</v>
      </c>
      <c r="Q1454" s="17">
        <v>7.4301711640241699E-2</v>
      </c>
      <c r="R1454" s="17"/>
      <c r="S1454" s="17">
        <v>5.8347291973672603E-2</v>
      </c>
      <c r="T1454" s="17">
        <v>4.5915224787631097E-2</v>
      </c>
      <c r="U1454" s="17">
        <v>6.3638931500774099E-2</v>
      </c>
      <c r="V1454" s="17">
        <v>1.89731679700685E-2</v>
      </c>
      <c r="W1454" s="17">
        <v>1.19292405905556E-2</v>
      </c>
      <c r="X1454" s="17">
        <v>1.6825444980373999E-2</v>
      </c>
      <c r="Y1454" s="17">
        <v>3.7071845737753302E-2</v>
      </c>
      <c r="Z1454" s="17">
        <v>7.8585449702647095E-2</v>
      </c>
      <c r="AA1454" s="17">
        <v>8.2526938573660294E-2</v>
      </c>
      <c r="AB1454" s="17">
        <v>4.9683320625745597E-2</v>
      </c>
      <c r="AC1454" s="17">
        <v>0.107806561642699</v>
      </c>
      <c r="AD1454" s="17">
        <v>0.13608863411781899</v>
      </c>
      <c r="AE1454" s="17"/>
      <c r="AF1454" s="17">
        <v>3.8936742042490202E-2</v>
      </c>
      <c r="AG1454" s="17">
        <v>6.2089863141863599E-2</v>
      </c>
      <c r="AH1454" s="17">
        <v>5.1048770455294303E-2</v>
      </c>
      <c r="AI1454" s="17"/>
      <c r="AJ1454" s="17">
        <v>3.6845677913936697E-2</v>
      </c>
      <c r="AK1454" s="17">
        <v>6.9912960786063794E-2</v>
      </c>
      <c r="AL1454" s="17">
        <v>3.8919269730363699E-2</v>
      </c>
      <c r="AM1454" s="17">
        <v>9.2017859366714902E-2</v>
      </c>
      <c r="AN1454" s="17">
        <v>3.4813307241530998E-2</v>
      </c>
      <c r="AO1454" s="17"/>
      <c r="AP1454" s="17">
        <v>3.7366899373892003E-2</v>
      </c>
      <c r="AQ1454" s="17">
        <v>5.9088473086789398E-2</v>
      </c>
      <c r="AR1454" s="17">
        <v>4.1721599836709103E-2</v>
      </c>
      <c r="AS1454" s="17">
        <v>4.4991705130833698E-2</v>
      </c>
      <c r="AT1454" s="17">
        <v>9.0961748982661995E-3</v>
      </c>
      <c r="AU1454" s="17"/>
      <c r="AV1454" s="17">
        <v>5.3703710659220902E-2</v>
      </c>
      <c r="AW1454" s="17">
        <v>6.6696233588614096E-2</v>
      </c>
      <c r="AX1454" s="17">
        <v>4.3922777857272298E-2</v>
      </c>
      <c r="AY1454" s="17">
        <v>5.1275414965797399E-2</v>
      </c>
      <c r="AZ1454" s="17">
        <v>0</v>
      </c>
    </row>
    <row r="1455" spans="2:52">
      <c r="B1455" t="s">
        <v>361</v>
      </c>
      <c r="C1455" s="17">
        <v>2.1710236591290299E-2</v>
      </c>
      <c r="D1455" s="17">
        <v>2.2174813649188701E-2</v>
      </c>
      <c r="E1455" s="17">
        <v>2.1307891227316099E-2</v>
      </c>
      <c r="F1455" s="17"/>
      <c r="G1455" s="17">
        <v>2.39133962821657E-2</v>
      </c>
      <c r="H1455" s="17">
        <v>5.8854349515139702E-3</v>
      </c>
      <c r="I1455" s="17">
        <v>2.09281297617641E-2</v>
      </c>
      <c r="J1455" s="17">
        <v>3.6632332372554498E-2</v>
      </c>
      <c r="K1455" s="17">
        <v>3.0977828234390901E-2</v>
      </c>
      <c r="L1455" s="17">
        <v>1.47440758000433E-2</v>
      </c>
      <c r="M1455" s="17"/>
      <c r="N1455" s="17">
        <v>2.3987643679563301E-2</v>
      </c>
      <c r="O1455" s="17">
        <v>7.0752277326725796E-3</v>
      </c>
      <c r="P1455" s="17">
        <v>2.60945836925555E-2</v>
      </c>
      <c r="Q1455" s="17">
        <v>3.1223267227961E-2</v>
      </c>
      <c r="R1455" s="17"/>
      <c r="S1455" s="17">
        <v>7.6959726496486297E-3</v>
      </c>
      <c r="T1455" s="17">
        <v>7.8442137121669704E-3</v>
      </c>
      <c r="U1455" s="17">
        <v>5.0452580327794601E-2</v>
      </c>
      <c r="V1455" s="17">
        <v>5.1888038948292602E-2</v>
      </c>
      <c r="W1455" s="17">
        <v>2.1642051296651602E-2</v>
      </c>
      <c r="X1455" s="17">
        <v>4.15915050815776E-2</v>
      </c>
      <c r="Y1455" s="17">
        <v>4.4860074628179702E-2</v>
      </c>
      <c r="Z1455" s="17">
        <v>0</v>
      </c>
      <c r="AA1455" s="17">
        <v>1.23391842059037E-2</v>
      </c>
      <c r="AB1455" s="17">
        <v>0</v>
      </c>
      <c r="AC1455" s="17">
        <v>0</v>
      </c>
      <c r="AD1455" s="17">
        <v>0</v>
      </c>
      <c r="AE1455" s="17"/>
      <c r="AF1455" s="17">
        <v>2.60034289993669E-2</v>
      </c>
      <c r="AG1455" s="17">
        <v>2.44042038995145E-2</v>
      </c>
      <c r="AH1455" s="17">
        <v>7.5387500069014502E-3</v>
      </c>
      <c r="AI1455" s="17"/>
      <c r="AJ1455" s="17">
        <v>1.6085129082912999E-2</v>
      </c>
      <c r="AK1455" s="17">
        <v>2.9008034815729899E-2</v>
      </c>
      <c r="AL1455" s="17">
        <v>3.7460390900158798E-2</v>
      </c>
      <c r="AM1455" s="17">
        <v>9.3367288787451694E-2</v>
      </c>
      <c r="AN1455" s="17">
        <v>8.2424368448412392E-3</v>
      </c>
      <c r="AO1455" s="17"/>
      <c r="AP1455" s="17">
        <v>1.3795940377152101E-2</v>
      </c>
      <c r="AQ1455" s="17">
        <v>2.86937430070833E-2</v>
      </c>
      <c r="AR1455" s="17">
        <v>0</v>
      </c>
      <c r="AS1455" s="17">
        <v>3.6638059316887503E-2</v>
      </c>
      <c r="AT1455" s="17">
        <v>5.64235960140517E-3</v>
      </c>
      <c r="AU1455" s="17"/>
      <c r="AV1455" s="17">
        <v>2.60520487974528E-2</v>
      </c>
      <c r="AW1455" s="17">
        <v>2.6661000157425899E-2</v>
      </c>
      <c r="AX1455" s="17">
        <v>1.7433160176096401E-2</v>
      </c>
      <c r="AY1455" s="17">
        <v>2.1092269649153301E-2</v>
      </c>
      <c r="AZ1455" s="17">
        <v>0</v>
      </c>
    </row>
    <row r="1456" spans="2:52">
      <c r="B1456" t="s">
        <v>107</v>
      </c>
      <c r="C1456" s="17">
        <v>0.246297678706316</v>
      </c>
      <c r="D1456" s="17">
        <v>0.217232605500981</v>
      </c>
      <c r="E1456" s="17">
        <v>0.27243021973499898</v>
      </c>
      <c r="F1456" s="17"/>
      <c r="G1456" s="17">
        <v>0.10042166002094</v>
      </c>
      <c r="H1456" s="17">
        <v>0.21042432616974099</v>
      </c>
      <c r="I1456" s="17">
        <v>0.229784868853909</v>
      </c>
      <c r="J1456" s="17">
        <v>0.28460560104226001</v>
      </c>
      <c r="K1456" s="17">
        <v>0.28850019024164097</v>
      </c>
      <c r="L1456" s="17">
        <v>0.314662532673533</v>
      </c>
      <c r="M1456" s="17"/>
      <c r="N1456" s="17">
        <v>0.24550071094505699</v>
      </c>
      <c r="O1456" s="17">
        <v>0.242560284646375</v>
      </c>
      <c r="P1456" s="17">
        <v>0.20991116502189699</v>
      </c>
      <c r="Q1456" s="17">
        <v>0.28928069352982</v>
      </c>
      <c r="R1456" s="17"/>
      <c r="S1456" s="17">
        <v>0.18600224034247301</v>
      </c>
      <c r="T1456" s="17">
        <v>0.32203607999738099</v>
      </c>
      <c r="U1456" s="17">
        <v>0.272773378167458</v>
      </c>
      <c r="V1456" s="17">
        <v>0.32853953014882498</v>
      </c>
      <c r="W1456" s="17">
        <v>0.24668068786206199</v>
      </c>
      <c r="X1456" s="17">
        <v>0.187765133742366</v>
      </c>
      <c r="Y1456" s="17">
        <v>0.30568752680081701</v>
      </c>
      <c r="Z1456" s="17">
        <v>0.27036822224580798</v>
      </c>
      <c r="AA1456" s="17">
        <v>0.18144271470020501</v>
      </c>
      <c r="AB1456" s="17">
        <v>0.23180345072182801</v>
      </c>
      <c r="AC1456" s="17">
        <v>0.20523062602271</v>
      </c>
      <c r="AD1456" s="17">
        <v>0.100483801760992</v>
      </c>
      <c r="AE1456" s="17"/>
      <c r="AF1456" s="17">
        <v>0.29368859034400202</v>
      </c>
      <c r="AG1456" s="17">
        <v>0.22308436327040501</v>
      </c>
      <c r="AH1456" s="17">
        <v>0.205427654506947</v>
      </c>
      <c r="AI1456" s="17"/>
      <c r="AJ1456" s="17">
        <v>0.25654380902461899</v>
      </c>
      <c r="AK1456" s="17">
        <v>0.20583091355451399</v>
      </c>
      <c r="AL1456" s="17">
        <v>0.234551758023406</v>
      </c>
      <c r="AM1456" s="17">
        <v>0.27273338822931298</v>
      </c>
      <c r="AN1456" s="17">
        <v>0.29750014611251102</v>
      </c>
      <c r="AO1456" s="17"/>
      <c r="AP1456" s="17">
        <v>0.20920293759953101</v>
      </c>
      <c r="AQ1456" s="17">
        <v>0.20017073371577801</v>
      </c>
      <c r="AR1456" s="17">
        <v>0.20086371003678699</v>
      </c>
      <c r="AS1456" s="17">
        <v>0.27505332855522502</v>
      </c>
      <c r="AT1456" s="17">
        <v>0.4683808623763</v>
      </c>
      <c r="AU1456" s="17"/>
      <c r="AV1456" s="17">
        <v>0.29156855034379198</v>
      </c>
      <c r="AW1456" s="17">
        <v>0.26850670167933499</v>
      </c>
      <c r="AX1456" s="17">
        <v>0.20939299804098199</v>
      </c>
      <c r="AY1456" s="17">
        <v>0.15866111257993701</v>
      </c>
      <c r="AZ1456" s="17">
        <v>0.16168461936388601</v>
      </c>
    </row>
    <row r="1457" spans="2:52">
      <c r="C1457" s="17"/>
      <c r="D1457" s="17"/>
      <c r="E1457" s="17"/>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row>
    <row r="1458" spans="2:52">
      <c r="B1458" s="6" t="s">
        <v>372</v>
      </c>
      <c r="C1458" s="17"/>
      <c r="D1458" s="17"/>
      <c r="E1458" s="17"/>
      <c r="F1458" s="17"/>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c r="AZ1458" s="17"/>
    </row>
    <row r="1459" spans="2:52">
      <c r="B1459" s="24" t="s">
        <v>16</v>
      </c>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row>
    <row r="1460" spans="2:52">
      <c r="B1460" t="s">
        <v>356</v>
      </c>
      <c r="C1460" s="17">
        <v>0.130487159679637</v>
      </c>
      <c r="D1460" s="17">
        <v>0.15276787509772999</v>
      </c>
      <c r="E1460" s="17">
        <v>0.11109113239356801</v>
      </c>
      <c r="F1460" s="17"/>
      <c r="G1460" s="17">
        <v>0.15897963489870601</v>
      </c>
      <c r="H1460" s="17">
        <v>0.24220346382968999</v>
      </c>
      <c r="I1460" s="17">
        <v>0.192663400362762</v>
      </c>
      <c r="J1460" s="17">
        <v>6.5746403386421307E-2</v>
      </c>
      <c r="K1460" s="17">
        <v>8.4101175604361006E-2</v>
      </c>
      <c r="L1460" s="17">
        <v>5.3335383863905399E-2</v>
      </c>
      <c r="M1460" s="17"/>
      <c r="N1460" s="17">
        <v>0.106555890723501</v>
      </c>
      <c r="O1460" s="17">
        <v>0.11479495961561299</v>
      </c>
      <c r="P1460" s="17">
        <v>0.177097784237947</v>
      </c>
      <c r="Q1460" s="17">
        <v>0.132935710681195</v>
      </c>
      <c r="R1460" s="17"/>
      <c r="S1460" s="17">
        <v>0.14118151631491199</v>
      </c>
      <c r="T1460" s="17">
        <v>0.14510373379364999</v>
      </c>
      <c r="U1460" s="17">
        <v>9.0643019997442495E-2</v>
      </c>
      <c r="V1460" s="17">
        <v>7.4430959065363594E-2</v>
      </c>
      <c r="W1460" s="17">
        <v>0.14256249461076201</v>
      </c>
      <c r="X1460" s="17">
        <v>0.17302596494750899</v>
      </c>
      <c r="Y1460" s="17">
        <v>7.0790403819526407E-2</v>
      </c>
      <c r="Z1460" s="17">
        <v>0.20487857306702101</v>
      </c>
      <c r="AA1460" s="17">
        <v>0.143824048278445</v>
      </c>
      <c r="AB1460" s="17">
        <v>0.16930668970898</v>
      </c>
      <c r="AC1460" s="17">
        <v>8.2929332459202698E-2</v>
      </c>
      <c r="AD1460" s="17">
        <v>0.108920137901099</v>
      </c>
      <c r="AE1460" s="17"/>
      <c r="AF1460" s="17">
        <v>0.111198433800425</v>
      </c>
      <c r="AG1460" s="17">
        <v>0.14591873432079799</v>
      </c>
      <c r="AH1460" s="17">
        <v>0.137011712640973</v>
      </c>
      <c r="AI1460" s="17"/>
      <c r="AJ1460" s="17">
        <v>0.111439003971102</v>
      </c>
      <c r="AK1460" s="17">
        <v>0.183312753779793</v>
      </c>
      <c r="AL1460" s="17">
        <v>7.86435610011013E-2</v>
      </c>
      <c r="AM1460" s="17">
        <v>0.260521201093391</v>
      </c>
      <c r="AN1460" s="17">
        <v>8.8572543069865201E-2</v>
      </c>
      <c r="AO1460" s="17"/>
      <c r="AP1460" s="17">
        <v>0.16098335121302301</v>
      </c>
      <c r="AQ1460" s="17">
        <v>0.16933444383281801</v>
      </c>
      <c r="AR1460" s="17">
        <v>6.2976511970732701E-2</v>
      </c>
      <c r="AS1460" s="17">
        <v>0.14041884824932099</v>
      </c>
      <c r="AT1460" s="17">
        <v>5.7948314428366898E-2</v>
      </c>
      <c r="AU1460" s="17"/>
      <c r="AV1460" s="17">
        <v>0.11211901059401</v>
      </c>
      <c r="AW1460" s="17">
        <v>8.8380181814480499E-2</v>
      </c>
      <c r="AX1460" s="17">
        <v>0.154402167538949</v>
      </c>
      <c r="AY1460" s="17">
        <v>0.210358985765002</v>
      </c>
      <c r="AZ1460" s="17">
        <v>0.103659514453944</v>
      </c>
    </row>
    <row r="1461" spans="2:52">
      <c r="B1461" t="s">
        <v>357</v>
      </c>
      <c r="C1461" s="17">
        <v>0.212180164251173</v>
      </c>
      <c r="D1461" s="17">
        <v>0.24697556742792801</v>
      </c>
      <c r="E1461" s="17">
        <v>0.18196459325643699</v>
      </c>
      <c r="F1461" s="17"/>
      <c r="G1461" s="17">
        <v>0.26460296734401501</v>
      </c>
      <c r="H1461" s="17">
        <v>0.123088745882081</v>
      </c>
      <c r="I1461" s="17">
        <v>0.21205209760758301</v>
      </c>
      <c r="J1461" s="17">
        <v>0.27160322643678297</v>
      </c>
      <c r="K1461" s="17">
        <v>0.22637758544431999</v>
      </c>
      <c r="L1461" s="17">
        <v>0.19605096990086701</v>
      </c>
      <c r="M1461" s="17"/>
      <c r="N1461" s="17">
        <v>0.230513776427753</v>
      </c>
      <c r="O1461" s="17">
        <v>0.21359005487254601</v>
      </c>
      <c r="P1461" s="17">
        <v>0.235560584920668</v>
      </c>
      <c r="Q1461" s="17">
        <v>0.173103444065733</v>
      </c>
      <c r="R1461" s="17"/>
      <c r="S1461" s="17">
        <v>0.21098185350374599</v>
      </c>
      <c r="T1461" s="17">
        <v>0.23221772763097301</v>
      </c>
      <c r="U1461" s="17">
        <v>0.15680405619458601</v>
      </c>
      <c r="V1461" s="17">
        <v>0.21552908134694701</v>
      </c>
      <c r="W1461" s="17">
        <v>0.18576346990756401</v>
      </c>
      <c r="X1461" s="17">
        <v>0.18231766329419</v>
      </c>
      <c r="Y1461" s="17">
        <v>0.17493959857576799</v>
      </c>
      <c r="Z1461" s="17">
        <v>0.22070058641790299</v>
      </c>
      <c r="AA1461" s="17">
        <v>0.25510687729898202</v>
      </c>
      <c r="AB1461" s="17">
        <v>0.22428349987229099</v>
      </c>
      <c r="AC1461" s="17">
        <v>0.23942116241103401</v>
      </c>
      <c r="AD1461" s="17">
        <v>0.26159288305067302</v>
      </c>
      <c r="AE1461" s="17"/>
      <c r="AF1461" s="17">
        <v>0.21590054157927699</v>
      </c>
      <c r="AG1461" s="17">
        <v>0.21922843592609201</v>
      </c>
      <c r="AH1461" s="17">
        <v>0.19172578559506601</v>
      </c>
      <c r="AI1461" s="17"/>
      <c r="AJ1461" s="17">
        <v>0.226543650978866</v>
      </c>
      <c r="AK1461" s="17">
        <v>0.199626540370652</v>
      </c>
      <c r="AL1461" s="17">
        <v>0.245762472937508</v>
      </c>
      <c r="AM1461" s="17">
        <v>0.13596601704557901</v>
      </c>
      <c r="AN1461" s="17">
        <v>0.222127461176932</v>
      </c>
      <c r="AO1461" s="17"/>
      <c r="AP1461" s="17">
        <v>0.20116367321725501</v>
      </c>
      <c r="AQ1461" s="17">
        <v>0.22950723660457301</v>
      </c>
      <c r="AR1461" s="17">
        <v>0.27314243445492398</v>
      </c>
      <c r="AS1461" s="17">
        <v>0.23034709945356399</v>
      </c>
      <c r="AT1461" s="17">
        <v>0.16361301828776201</v>
      </c>
      <c r="AU1461" s="17"/>
      <c r="AV1461" s="17">
        <v>0.24610799585211801</v>
      </c>
      <c r="AW1461" s="17">
        <v>0.21077539142562801</v>
      </c>
      <c r="AX1461" s="17">
        <v>0.218711934317212</v>
      </c>
      <c r="AY1461" s="17">
        <v>0.16481603641881401</v>
      </c>
      <c r="AZ1461" s="17">
        <v>0.37026951385568702</v>
      </c>
    </row>
    <row r="1462" spans="2:52">
      <c r="B1462" t="s">
        <v>358</v>
      </c>
      <c r="C1462" s="17">
        <v>0.15608974971391101</v>
      </c>
      <c r="D1462" s="17">
        <v>0.14125061354886001</v>
      </c>
      <c r="E1462" s="17">
        <v>0.16952435352095799</v>
      </c>
      <c r="F1462" s="17"/>
      <c r="G1462" s="17">
        <v>0.19989918645343199</v>
      </c>
      <c r="H1462" s="17">
        <v>0.16911461177537901</v>
      </c>
      <c r="I1462" s="17">
        <v>0.20869842724518101</v>
      </c>
      <c r="J1462" s="17">
        <v>0.14156077032571901</v>
      </c>
      <c r="K1462" s="17">
        <v>0.10821900265345499</v>
      </c>
      <c r="L1462" s="17">
        <v>0.123483448704026</v>
      </c>
      <c r="M1462" s="17"/>
      <c r="N1462" s="17">
        <v>0.147197367906058</v>
      </c>
      <c r="O1462" s="17">
        <v>0.15952496108838099</v>
      </c>
      <c r="P1462" s="17">
        <v>0.19013971652161701</v>
      </c>
      <c r="Q1462" s="17">
        <v>0.1329366835436</v>
      </c>
      <c r="R1462" s="17"/>
      <c r="S1462" s="17">
        <v>0.17641459091400899</v>
      </c>
      <c r="T1462" s="17">
        <v>9.0989140022728801E-2</v>
      </c>
      <c r="U1462" s="17">
        <v>0.157148878839207</v>
      </c>
      <c r="V1462" s="17">
        <v>0.175235891893883</v>
      </c>
      <c r="W1462" s="17">
        <v>0.19676664664785301</v>
      </c>
      <c r="X1462" s="17">
        <v>0.113734055015903</v>
      </c>
      <c r="Y1462" s="17">
        <v>0.20213514785466799</v>
      </c>
      <c r="Z1462" s="17">
        <v>8.3516643284695005E-2</v>
      </c>
      <c r="AA1462" s="17">
        <v>0.183958463415614</v>
      </c>
      <c r="AB1462" s="17">
        <v>0.12816878200949999</v>
      </c>
      <c r="AC1462" s="17">
        <v>0.237252774297803</v>
      </c>
      <c r="AD1462" s="17">
        <v>0.15963943135901201</v>
      </c>
      <c r="AE1462" s="17"/>
      <c r="AF1462" s="17">
        <v>0.13109428100140599</v>
      </c>
      <c r="AG1462" s="17">
        <v>0.15937846335015299</v>
      </c>
      <c r="AH1462" s="17">
        <v>0.19040202244208401</v>
      </c>
      <c r="AI1462" s="17"/>
      <c r="AJ1462" s="17">
        <v>0.14011721021888199</v>
      </c>
      <c r="AK1462" s="17">
        <v>0.185332833765254</v>
      </c>
      <c r="AL1462" s="17">
        <v>9.0686889018940897E-2</v>
      </c>
      <c r="AM1462" s="17">
        <v>0.25668560531338902</v>
      </c>
      <c r="AN1462" s="17">
        <v>0.18964389987039601</v>
      </c>
      <c r="AO1462" s="17"/>
      <c r="AP1462" s="17">
        <v>0.137096370063571</v>
      </c>
      <c r="AQ1462" s="17">
        <v>0.157447241920225</v>
      </c>
      <c r="AR1462" s="17">
        <v>0.18819994791348099</v>
      </c>
      <c r="AS1462" s="17">
        <v>0.12586019711033</v>
      </c>
      <c r="AT1462" s="17">
        <v>0.105327493643682</v>
      </c>
      <c r="AU1462" s="17"/>
      <c r="AV1462" s="17">
        <v>0.16175273704725501</v>
      </c>
      <c r="AW1462" s="17">
        <v>0.13739094122617199</v>
      </c>
      <c r="AX1462" s="17">
        <v>0.15067853884493301</v>
      </c>
      <c r="AY1462" s="17">
        <v>0.19947426091925899</v>
      </c>
      <c r="AZ1462" s="17">
        <v>7.92430861967897E-2</v>
      </c>
    </row>
    <row r="1463" spans="2:52">
      <c r="B1463" t="s">
        <v>359</v>
      </c>
      <c r="C1463" s="17">
        <v>4.0440139898624501E-2</v>
      </c>
      <c r="D1463" s="17">
        <v>4.7361665232892397E-2</v>
      </c>
      <c r="E1463" s="17">
        <v>3.2710321939135603E-2</v>
      </c>
      <c r="F1463" s="17"/>
      <c r="G1463" s="17">
        <v>7.2914400849339395E-2</v>
      </c>
      <c r="H1463" s="17">
        <v>5.88094630883138E-2</v>
      </c>
      <c r="I1463" s="17">
        <v>1.2003029402190901E-2</v>
      </c>
      <c r="J1463" s="17">
        <v>6.19776412765475E-2</v>
      </c>
      <c r="K1463" s="17">
        <v>1.1862503907518E-2</v>
      </c>
      <c r="L1463" s="17">
        <v>2.7899714604284701E-2</v>
      </c>
      <c r="M1463" s="17"/>
      <c r="N1463" s="17">
        <v>3.6581129680411002E-2</v>
      </c>
      <c r="O1463" s="17">
        <v>3.4779382237001902E-2</v>
      </c>
      <c r="P1463" s="17">
        <v>6.6906900613513204E-2</v>
      </c>
      <c r="Q1463" s="17">
        <v>2.8300441332992501E-2</v>
      </c>
      <c r="R1463" s="17"/>
      <c r="S1463" s="17">
        <v>5.27534324885768E-2</v>
      </c>
      <c r="T1463" s="17">
        <v>5.3579199330101003E-2</v>
      </c>
      <c r="U1463" s="17">
        <v>3.1724919971260798E-2</v>
      </c>
      <c r="V1463" s="17">
        <v>4.61606514237409E-2</v>
      </c>
      <c r="W1463" s="17">
        <v>1.42312659022025E-2</v>
      </c>
      <c r="X1463" s="17">
        <v>7.1394967191644496E-2</v>
      </c>
      <c r="Y1463" s="17">
        <v>5.1757831156813802E-2</v>
      </c>
      <c r="Z1463" s="17">
        <v>2.4173166408608299E-2</v>
      </c>
      <c r="AA1463" s="17">
        <v>3.0741729018237799E-2</v>
      </c>
      <c r="AB1463" s="17">
        <v>1.4855831267210001E-2</v>
      </c>
      <c r="AC1463" s="17">
        <v>2.05310848484671E-2</v>
      </c>
      <c r="AD1463" s="17">
        <v>4.4056724080757503E-2</v>
      </c>
      <c r="AE1463" s="17"/>
      <c r="AF1463" s="17">
        <v>3.6566273824529601E-2</v>
      </c>
      <c r="AG1463" s="17">
        <v>3.5917817080758002E-2</v>
      </c>
      <c r="AH1463" s="17">
        <v>4.4854279972900701E-2</v>
      </c>
      <c r="AI1463" s="17"/>
      <c r="AJ1463" s="17">
        <v>5.1878786281805103E-2</v>
      </c>
      <c r="AK1463" s="17">
        <v>3.3420556970041503E-2</v>
      </c>
      <c r="AL1463" s="17">
        <v>3.3749917858398801E-2</v>
      </c>
      <c r="AM1463" s="17">
        <v>7.0298973727517505E-2</v>
      </c>
      <c r="AN1463" s="17">
        <v>2.2937930257029299E-2</v>
      </c>
      <c r="AO1463" s="17"/>
      <c r="AP1463" s="17">
        <v>5.2778147012071501E-2</v>
      </c>
      <c r="AQ1463" s="17">
        <v>3.9231920804621498E-2</v>
      </c>
      <c r="AR1463" s="17">
        <v>3.1206187597415499E-2</v>
      </c>
      <c r="AS1463" s="17">
        <v>6.1810309655302903E-2</v>
      </c>
      <c r="AT1463" s="17">
        <v>8.8280774842944294E-3</v>
      </c>
      <c r="AU1463" s="17"/>
      <c r="AV1463" s="17">
        <v>4.0889490952992699E-2</v>
      </c>
      <c r="AW1463" s="17">
        <v>3.6667348031958202E-2</v>
      </c>
      <c r="AX1463" s="17">
        <v>4.8818933124891203E-2</v>
      </c>
      <c r="AY1463" s="17">
        <v>1.8021932841016101E-2</v>
      </c>
      <c r="AZ1463" s="17">
        <v>0.104448103889742</v>
      </c>
    </row>
    <row r="1464" spans="2:52">
      <c r="B1464" t="s">
        <v>360</v>
      </c>
      <c r="C1464" s="17">
        <v>8.2513718696330896E-2</v>
      </c>
      <c r="D1464" s="17">
        <v>7.7598330701641904E-2</v>
      </c>
      <c r="E1464" s="17">
        <v>8.5989471130961795E-2</v>
      </c>
      <c r="F1464" s="17"/>
      <c r="G1464" s="17">
        <v>8.6464978270868395E-2</v>
      </c>
      <c r="H1464" s="17">
        <v>0.13118403110551599</v>
      </c>
      <c r="I1464" s="17">
        <v>0.10441903849532801</v>
      </c>
      <c r="J1464" s="17">
        <v>5.14586952345642E-2</v>
      </c>
      <c r="K1464" s="17">
        <v>9.47011901873335E-2</v>
      </c>
      <c r="L1464" s="17">
        <v>3.6029054012350202E-2</v>
      </c>
      <c r="M1464" s="17"/>
      <c r="N1464" s="17">
        <v>9.41019436773535E-2</v>
      </c>
      <c r="O1464" s="17">
        <v>0.105923407841852</v>
      </c>
      <c r="P1464" s="17">
        <v>7.1066216361936094E-2</v>
      </c>
      <c r="Q1464" s="17">
        <v>5.4909731467016797E-2</v>
      </c>
      <c r="R1464" s="17"/>
      <c r="S1464" s="17">
        <v>9.2576783147745298E-2</v>
      </c>
      <c r="T1464" s="17">
        <v>0.125978560276061</v>
      </c>
      <c r="U1464" s="17">
        <v>5.1963727313598197E-2</v>
      </c>
      <c r="V1464" s="17">
        <v>3.3411223299936697E-2</v>
      </c>
      <c r="W1464" s="17">
        <v>6.9361070827374999E-2</v>
      </c>
      <c r="X1464" s="17">
        <v>6.9178770128957304E-2</v>
      </c>
      <c r="Y1464" s="17">
        <v>9.5169289189046893E-2</v>
      </c>
      <c r="Z1464" s="17">
        <v>7.85121906239242E-2</v>
      </c>
      <c r="AA1464" s="17">
        <v>5.0225774274440499E-2</v>
      </c>
      <c r="AB1464" s="17">
        <v>9.0608470018740103E-2</v>
      </c>
      <c r="AC1464" s="17">
        <v>0.16062223917136001</v>
      </c>
      <c r="AD1464" s="17">
        <v>9.7045903677890497E-2</v>
      </c>
      <c r="AE1464" s="17"/>
      <c r="AF1464" s="17">
        <v>5.6191066177009599E-2</v>
      </c>
      <c r="AG1464" s="17">
        <v>9.9694087299288803E-2</v>
      </c>
      <c r="AH1464" s="17">
        <v>5.8625284537742503E-2</v>
      </c>
      <c r="AI1464" s="17"/>
      <c r="AJ1464" s="17">
        <v>6.1778814326882599E-2</v>
      </c>
      <c r="AK1464" s="17">
        <v>0.10915588027289901</v>
      </c>
      <c r="AL1464" s="17">
        <v>0.12930426010777801</v>
      </c>
      <c r="AM1464" s="17">
        <v>6.0545907996953301E-2</v>
      </c>
      <c r="AN1464" s="17">
        <v>5.5626475784193601E-2</v>
      </c>
      <c r="AO1464" s="17"/>
      <c r="AP1464" s="17">
        <v>8.0818650836236794E-2</v>
      </c>
      <c r="AQ1464" s="17">
        <v>9.7035261964655298E-2</v>
      </c>
      <c r="AR1464" s="17">
        <v>0.10439654983108999</v>
      </c>
      <c r="AS1464" s="17">
        <v>5.7902398944099799E-2</v>
      </c>
      <c r="AT1464" s="17">
        <v>4.1838292499234001E-2</v>
      </c>
      <c r="AU1464" s="17"/>
      <c r="AV1464" s="17">
        <v>4.36682101170092E-2</v>
      </c>
      <c r="AW1464" s="17">
        <v>0.101183895028731</v>
      </c>
      <c r="AX1464" s="17">
        <v>9.5309225172489298E-2</v>
      </c>
      <c r="AY1464" s="17">
        <v>7.6416500543218704E-2</v>
      </c>
      <c r="AZ1464" s="17">
        <v>0.13530513034703101</v>
      </c>
    </row>
    <row r="1465" spans="2:52">
      <c r="B1465" t="s">
        <v>361</v>
      </c>
      <c r="C1465" s="17">
        <v>8.5895918880712005E-2</v>
      </c>
      <c r="D1465" s="17">
        <v>7.3620294001290096E-2</v>
      </c>
      <c r="E1465" s="17">
        <v>9.7988399050192507E-2</v>
      </c>
      <c r="F1465" s="17"/>
      <c r="G1465" s="17">
        <v>0.10188909413207201</v>
      </c>
      <c r="H1465" s="17">
        <v>5.5761633047511902E-2</v>
      </c>
      <c r="I1465" s="17">
        <v>6.5344763912117701E-2</v>
      </c>
      <c r="J1465" s="17">
        <v>0.13636791548244501</v>
      </c>
      <c r="K1465" s="17">
        <v>7.7038510227873794E-2</v>
      </c>
      <c r="L1465" s="17">
        <v>8.2443567983687502E-2</v>
      </c>
      <c r="M1465" s="17"/>
      <c r="N1465" s="17">
        <v>0.112865690222773</v>
      </c>
      <c r="O1465" s="17">
        <v>8.00616968021855E-2</v>
      </c>
      <c r="P1465" s="17">
        <v>8.0301684166610002E-2</v>
      </c>
      <c r="Q1465" s="17">
        <v>7.0257891075328094E-2</v>
      </c>
      <c r="R1465" s="17"/>
      <c r="S1465" s="17">
        <v>0.10126526601496599</v>
      </c>
      <c r="T1465" s="17">
        <v>3.4811716211413601E-2</v>
      </c>
      <c r="U1465" s="17">
        <v>9.23597617910413E-2</v>
      </c>
      <c r="V1465" s="17">
        <v>7.4782805188237697E-2</v>
      </c>
      <c r="W1465" s="17">
        <v>9.6694921645307602E-2</v>
      </c>
      <c r="X1465" s="17">
        <v>7.8610648026650701E-2</v>
      </c>
      <c r="Y1465" s="17">
        <v>9.4476505745411804E-2</v>
      </c>
      <c r="Z1465" s="17">
        <v>8.7707482240568096E-2</v>
      </c>
      <c r="AA1465" s="17">
        <v>5.4104393285305301E-2</v>
      </c>
      <c r="AB1465" s="17">
        <v>0.15894486690506801</v>
      </c>
      <c r="AC1465" s="17">
        <v>9.7525330465862994E-2</v>
      </c>
      <c r="AD1465" s="17">
        <v>0.16830136997509601</v>
      </c>
      <c r="AE1465" s="17"/>
      <c r="AF1465" s="17">
        <v>8.9985700810776906E-2</v>
      </c>
      <c r="AG1465" s="17">
        <v>8.2956286379378699E-2</v>
      </c>
      <c r="AH1465" s="17">
        <v>9.0458948464543207E-2</v>
      </c>
      <c r="AI1465" s="17"/>
      <c r="AJ1465" s="17">
        <v>9.4520937589914006E-2</v>
      </c>
      <c r="AK1465" s="17">
        <v>6.2125094519648601E-2</v>
      </c>
      <c r="AL1465" s="17">
        <v>9.3780775295874405E-2</v>
      </c>
      <c r="AM1465" s="17">
        <v>0</v>
      </c>
      <c r="AN1465" s="17">
        <v>7.8098831627570101E-2</v>
      </c>
      <c r="AO1465" s="17"/>
      <c r="AP1465" s="17">
        <v>9.0228327334704303E-2</v>
      </c>
      <c r="AQ1465" s="17">
        <v>7.1633357280784696E-2</v>
      </c>
      <c r="AR1465" s="17">
        <v>9.2090410573925502E-2</v>
      </c>
      <c r="AS1465" s="17">
        <v>8.6955433254526496E-2</v>
      </c>
      <c r="AT1465" s="17">
        <v>6.7422251534475397E-2</v>
      </c>
      <c r="AU1465" s="17"/>
      <c r="AV1465" s="17">
        <v>8.0820269704063905E-2</v>
      </c>
      <c r="AW1465" s="17">
        <v>8.7472493327896902E-2</v>
      </c>
      <c r="AX1465" s="17">
        <v>9.1166723284648393E-2</v>
      </c>
      <c r="AY1465" s="17">
        <v>8.9810074773465906E-2</v>
      </c>
      <c r="AZ1465" s="17">
        <v>0</v>
      </c>
    </row>
    <row r="1466" spans="2:52">
      <c r="B1466" t="s">
        <v>107</v>
      </c>
      <c r="C1466" s="17">
        <v>0.29239314887961299</v>
      </c>
      <c r="D1466" s="17">
        <v>0.260425653989657</v>
      </c>
      <c r="E1466" s="17">
        <v>0.320731728708748</v>
      </c>
      <c r="F1466" s="17"/>
      <c r="G1466" s="17">
        <v>0.11524973805156701</v>
      </c>
      <c r="H1466" s="17">
        <v>0.21983805127150899</v>
      </c>
      <c r="I1466" s="17">
        <v>0.204819242974837</v>
      </c>
      <c r="J1466" s="17">
        <v>0.27128534785752001</v>
      </c>
      <c r="K1466" s="17">
        <v>0.39770003197513898</v>
      </c>
      <c r="L1466" s="17">
        <v>0.48075786093087902</v>
      </c>
      <c r="M1466" s="17"/>
      <c r="N1466" s="17">
        <v>0.27218420136215099</v>
      </c>
      <c r="O1466" s="17">
        <v>0.29132553754242002</v>
      </c>
      <c r="P1466" s="17">
        <v>0.17892711317770901</v>
      </c>
      <c r="Q1466" s="17">
        <v>0.40755609783413499</v>
      </c>
      <c r="R1466" s="17"/>
      <c r="S1466" s="17">
        <v>0.224826557616044</v>
      </c>
      <c r="T1466" s="17">
        <v>0.31731992273507298</v>
      </c>
      <c r="U1466" s="17">
        <v>0.41935563589286401</v>
      </c>
      <c r="V1466" s="17">
        <v>0.38044938778189202</v>
      </c>
      <c r="W1466" s="17">
        <v>0.29462013045893698</v>
      </c>
      <c r="X1466" s="17">
        <v>0.311737931395146</v>
      </c>
      <c r="Y1466" s="17">
        <v>0.31073122365876499</v>
      </c>
      <c r="Z1466" s="17">
        <v>0.30051135795728101</v>
      </c>
      <c r="AA1466" s="17">
        <v>0.28203871442897499</v>
      </c>
      <c r="AB1466" s="17">
        <v>0.21383186021821099</v>
      </c>
      <c r="AC1466" s="17">
        <v>0.16171807634627</v>
      </c>
      <c r="AD1466" s="17">
        <v>0.160443549955473</v>
      </c>
      <c r="AE1466" s="17"/>
      <c r="AF1466" s="17">
        <v>0.35906370280657601</v>
      </c>
      <c r="AG1466" s="17">
        <v>0.25690617564353102</v>
      </c>
      <c r="AH1466" s="17">
        <v>0.28692196634669098</v>
      </c>
      <c r="AI1466" s="17"/>
      <c r="AJ1466" s="17">
        <v>0.31372159663254801</v>
      </c>
      <c r="AK1466" s="17">
        <v>0.22702634032171101</v>
      </c>
      <c r="AL1466" s="17">
        <v>0.32807212378039902</v>
      </c>
      <c r="AM1466" s="17">
        <v>0.21598229482317099</v>
      </c>
      <c r="AN1466" s="17">
        <v>0.34299285821401299</v>
      </c>
      <c r="AO1466" s="17"/>
      <c r="AP1466" s="17">
        <v>0.27693148032313902</v>
      </c>
      <c r="AQ1466" s="17">
        <v>0.23581053759232201</v>
      </c>
      <c r="AR1466" s="17">
        <v>0.24798795765843101</v>
      </c>
      <c r="AS1466" s="17">
        <v>0.296705713332856</v>
      </c>
      <c r="AT1466" s="17">
        <v>0.55502255212218599</v>
      </c>
      <c r="AU1466" s="17"/>
      <c r="AV1466" s="17">
        <v>0.31464228573255099</v>
      </c>
      <c r="AW1466" s="17">
        <v>0.338129749145133</v>
      </c>
      <c r="AX1466" s="17">
        <v>0.24091247771687699</v>
      </c>
      <c r="AY1466" s="17">
        <v>0.241102208739225</v>
      </c>
      <c r="AZ1466" s="17">
        <v>0.20707465125680699</v>
      </c>
    </row>
    <row r="1467" spans="2:52">
      <c r="C1467" s="17"/>
      <c r="D1467" s="17"/>
      <c r="E1467" s="17"/>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c r="AY1467" s="17"/>
      <c r="AZ1467" s="17"/>
    </row>
    <row r="1468" spans="2:52">
      <c r="B1468" s="6" t="s">
        <v>373</v>
      </c>
      <c r="C1468" s="17"/>
      <c r="D1468" s="17"/>
      <c r="E1468" s="17"/>
      <c r="F1468" s="17"/>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c r="AP1468" s="17"/>
      <c r="AQ1468" s="17"/>
      <c r="AR1468" s="17"/>
      <c r="AS1468" s="17"/>
      <c r="AT1468" s="17"/>
      <c r="AU1468" s="17"/>
      <c r="AV1468" s="17"/>
      <c r="AW1468" s="17"/>
      <c r="AX1468" s="17"/>
      <c r="AY1468" s="17"/>
      <c r="AZ1468" s="17"/>
    </row>
    <row r="1469" spans="2:52">
      <c r="B1469" s="24" t="s">
        <v>16</v>
      </c>
      <c r="C1469" s="17"/>
      <c r="D1469" s="17"/>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c r="AZ1469" s="17"/>
    </row>
    <row r="1470" spans="2:52">
      <c r="B1470" t="s">
        <v>356</v>
      </c>
      <c r="C1470" s="17">
        <v>0.130505574866908</v>
      </c>
      <c r="D1470" s="17">
        <v>0.12706228002063499</v>
      </c>
      <c r="E1470" s="17">
        <v>0.13251854341116201</v>
      </c>
      <c r="F1470" s="17"/>
      <c r="G1470" s="17">
        <v>0.165629040139294</v>
      </c>
      <c r="H1470" s="17">
        <v>0.242115847484696</v>
      </c>
      <c r="I1470" s="17">
        <v>0.124971215901915</v>
      </c>
      <c r="J1470" s="17">
        <v>0.100390701870468</v>
      </c>
      <c r="K1470" s="17">
        <v>5.7987368551512E-2</v>
      </c>
      <c r="L1470" s="17">
        <v>9.6623932870275098E-2</v>
      </c>
      <c r="M1470" s="17"/>
      <c r="N1470" s="17">
        <v>0.14063481274234099</v>
      </c>
      <c r="O1470" s="17">
        <v>0.113507766764522</v>
      </c>
      <c r="P1470" s="17">
        <v>0.137882568687789</v>
      </c>
      <c r="Q1470" s="17">
        <v>0.12986312584446599</v>
      </c>
      <c r="R1470" s="17"/>
      <c r="S1470" s="17">
        <v>0.116066657718365</v>
      </c>
      <c r="T1470" s="17">
        <v>8.3988593109994E-2</v>
      </c>
      <c r="U1470" s="17">
        <v>0.109278008759325</v>
      </c>
      <c r="V1470" s="17">
        <v>0.15221086939008499</v>
      </c>
      <c r="W1470" s="17">
        <v>0.14795124236623</v>
      </c>
      <c r="X1470" s="17">
        <v>0.157573889662001</v>
      </c>
      <c r="Y1470" s="17">
        <v>0.13599811513663401</v>
      </c>
      <c r="Z1470" s="17">
        <v>0.13497105651513899</v>
      </c>
      <c r="AA1470" s="17">
        <v>0.14032268454958</v>
      </c>
      <c r="AB1470" s="17">
        <v>0.14625136095097699</v>
      </c>
      <c r="AC1470" s="17">
        <v>0.141114535551084</v>
      </c>
      <c r="AD1470" s="17">
        <v>0.15296163139681401</v>
      </c>
      <c r="AE1470" s="17"/>
      <c r="AF1470" s="17">
        <v>0.107193843808378</v>
      </c>
      <c r="AG1470" s="17">
        <v>0.154630914054258</v>
      </c>
      <c r="AH1470" s="17">
        <v>0.12212886043313199</v>
      </c>
      <c r="AI1470" s="17"/>
      <c r="AJ1470" s="17">
        <v>0.13639447854134701</v>
      </c>
      <c r="AK1470" s="17">
        <v>0.16345601505721599</v>
      </c>
      <c r="AL1470" s="17">
        <v>0.103222692743224</v>
      </c>
      <c r="AM1470" s="17">
        <v>0.13809491672538399</v>
      </c>
      <c r="AN1470" s="17">
        <v>8.5790228864970702E-2</v>
      </c>
      <c r="AO1470" s="17"/>
      <c r="AP1470" s="17">
        <v>0.14056313266165901</v>
      </c>
      <c r="AQ1470" s="17">
        <v>0.149538289039304</v>
      </c>
      <c r="AR1470" s="17">
        <v>9.6605187969343601E-2</v>
      </c>
      <c r="AS1470" s="17">
        <v>0.16148800133775101</v>
      </c>
      <c r="AT1470" s="17">
        <v>3.2107938000768402E-2</v>
      </c>
      <c r="AU1470" s="17"/>
      <c r="AV1470" s="17">
        <v>0.117494923083516</v>
      </c>
      <c r="AW1470" s="17">
        <v>7.8422253068642395E-2</v>
      </c>
      <c r="AX1470" s="17">
        <v>0.15935216656543599</v>
      </c>
      <c r="AY1470" s="17">
        <v>0.119050489571845</v>
      </c>
      <c r="AZ1470" s="17">
        <v>0.245214945550736</v>
      </c>
    </row>
    <row r="1471" spans="2:52">
      <c r="B1471" t="s">
        <v>357</v>
      </c>
      <c r="C1471" s="17">
        <v>0.225732380834237</v>
      </c>
      <c r="D1471" s="17">
        <v>0.23831252066601699</v>
      </c>
      <c r="E1471" s="17">
        <v>0.21390923041216001</v>
      </c>
      <c r="F1471" s="17"/>
      <c r="G1471" s="17">
        <v>0.20406057696069699</v>
      </c>
      <c r="H1471" s="17">
        <v>0.18267176437238</v>
      </c>
      <c r="I1471" s="17">
        <v>0.272769364740094</v>
      </c>
      <c r="J1471" s="17">
        <v>0.28126533214174898</v>
      </c>
      <c r="K1471" s="17">
        <v>0.231673260745097</v>
      </c>
      <c r="L1471" s="17">
        <v>0.18196165157172101</v>
      </c>
      <c r="M1471" s="17"/>
      <c r="N1471" s="17">
        <v>0.25883610753012898</v>
      </c>
      <c r="O1471" s="17">
        <v>0.21628725245838601</v>
      </c>
      <c r="P1471" s="17">
        <v>0.19902711034791001</v>
      </c>
      <c r="Q1471" s="17">
        <v>0.22118006374370999</v>
      </c>
      <c r="R1471" s="17"/>
      <c r="S1471" s="17">
        <v>0.24463413094948</v>
      </c>
      <c r="T1471" s="17">
        <v>0.235520020949264</v>
      </c>
      <c r="U1471" s="17">
        <v>0.23900680846217501</v>
      </c>
      <c r="V1471" s="17">
        <v>0.17178541222919799</v>
      </c>
      <c r="W1471" s="17">
        <v>0.256473821412811</v>
      </c>
      <c r="X1471" s="17">
        <v>0.265010738931861</v>
      </c>
      <c r="Y1471" s="17">
        <v>0.19811563673742999</v>
      </c>
      <c r="Z1471" s="17">
        <v>0.23095773909813799</v>
      </c>
      <c r="AA1471" s="17">
        <v>0.202241552122091</v>
      </c>
      <c r="AB1471" s="17">
        <v>0.22485549177922401</v>
      </c>
      <c r="AC1471" s="17">
        <v>0.20458659917824201</v>
      </c>
      <c r="AD1471" s="17">
        <v>0.21280431166219699</v>
      </c>
      <c r="AE1471" s="17"/>
      <c r="AF1471" s="17">
        <v>0.19726716751891399</v>
      </c>
      <c r="AG1471" s="17">
        <v>0.262901145898499</v>
      </c>
      <c r="AH1471" s="17">
        <v>0.226139599593355</v>
      </c>
      <c r="AI1471" s="17"/>
      <c r="AJ1471" s="17">
        <v>0.24622176175125601</v>
      </c>
      <c r="AK1471" s="17">
        <v>0.22198217115232799</v>
      </c>
      <c r="AL1471" s="17">
        <v>0.243630149880043</v>
      </c>
      <c r="AM1471" s="17">
        <v>5.97164182627134E-2</v>
      </c>
      <c r="AN1471" s="17">
        <v>0.203614043707189</v>
      </c>
      <c r="AO1471" s="17"/>
      <c r="AP1471" s="17">
        <v>0.234416765042776</v>
      </c>
      <c r="AQ1471" s="17">
        <v>0.243687139772644</v>
      </c>
      <c r="AR1471" s="17">
        <v>0.31622743601779302</v>
      </c>
      <c r="AS1471" s="17">
        <v>0.114657318807891</v>
      </c>
      <c r="AT1471" s="17">
        <v>0.22118626817739601</v>
      </c>
      <c r="AU1471" s="17"/>
      <c r="AV1471" s="17">
        <v>0.193790300680552</v>
      </c>
      <c r="AW1471" s="17">
        <v>0.24013054572418399</v>
      </c>
      <c r="AX1471" s="17">
        <v>0.22938065387211301</v>
      </c>
      <c r="AY1471" s="17">
        <v>0.30241159000133899</v>
      </c>
      <c r="AZ1471" s="17">
        <v>0.21370773354821401</v>
      </c>
    </row>
    <row r="1472" spans="2:52">
      <c r="B1472" t="s">
        <v>358</v>
      </c>
      <c r="C1472" s="17">
        <v>0.31349279272318298</v>
      </c>
      <c r="D1472" s="17">
        <v>0.30451206746005499</v>
      </c>
      <c r="E1472" s="17">
        <v>0.32374461151218797</v>
      </c>
      <c r="F1472" s="17"/>
      <c r="G1472" s="17">
        <v>0.29328270043856502</v>
      </c>
      <c r="H1472" s="17">
        <v>0.25853673089205997</v>
      </c>
      <c r="I1472" s="17">
        <v>0.29094518741481501</v>
      </c>
      <c r="J1472" s="17">
        <v>0.30618624184524001</v>
      </c>
      <c r="K1472" s="17">
        <v>0.39766348129728202</v>
      </c>
      <c r="L1472" s="17">
        <v>0.34219936820714397</v>
      </c>
      <c r="M1472" s="17"/>
      <c r="N1472" s="17">
        <v>0.27875081086936898</v>
      </c>
      <c r="O1472" s="17">
        <v>0.30047683874494202</v>
      </c>
      <c r="P1472" s="17">
        <v>0.37578943575964302</v>
      </c>
      <c r="Q1472" s="17">
        <v>0.309310604042216</v>
      </c>
      <c r="R1472" s="17"/>
      <c r="S1472" s="17">
        <v>0.24850454696973301</v>
      </c>
      <c r="T1472" s="17">
        <v>0.31128775719931101</v>
      </c>
      <c r="U1472" s="17">
        <v>0.27050515863935898</v>
      </c>
      <c r="V1472" s="17">
        <v>0.376214969243445</v>
      </c>
      <c r="W1472" s="17">
        <v>0.299297957605201</v>
      </c>
      <c r="X1472" s="17">
        <v>0.296901883210198</v>
      </c>
      <c r="Y1472" s="17">
        <v>0.29885875379999699</v>
      </c>
      <c r="Z1472" s="17">
        <v>0.49206495252057503</v>
      </c>
      <c r="AA1472" s="17">
        <v>0.334075952693203</v>
      </c>
      <c r="AB1472" s="17">
        <v>0.296679298387659</v>
      </c>
      <c r="AC1472" s="17">
        <v>0.34863304928211503</v>
      </c>
      <c r="AD1472" s="17">
        <v>0.38831410067571798</v>
      </c>
      <c r="AE1472" s="17"/>
      <c r="AF1472" s="17">
        <v>0.33201346386972602</v>
      </c>
      <c r="AG1472" s="17">
        <v>0.30134576022690301</v>
      </c>
      <c r="AH1472" s="17">
        <v>0.29595733452197698</v>
      </c>
      <c r="AI1472" s="17"/>
      <c r="AJ1472" s="17">
        <v>0.29484981238535701</v>
      </c>
      <c r="AK1472" s="17">
        <v>0.32086452492948497</v>
      </c>
      <c r="AL1472" s="17">
        <v>0.28821137159864801</v>
      </c>
      <c r="AM1472" s="17">
        <v>0.33821688330828997</v>
      </c>
      <c r="AN1472" s="17">
        <v>0.29890898874748101</v>
      </c>
      <c r="AO1472" s="17"/>
      <c r="AP1472" s="17">
        <v>0.258876243274344</v>
      </c>
      <c r="AQ1472" s="17">
        <v>0.33593744383546398</v>
      </c>
      <c r="AR1472" s="17">
        <v>0.31586011798332098</v>
      </c>
      <c r="AS1472" s="17">
        <v>0.35111697976658501</v>
      </c>
      <c r="AT1472" s="17">
        <v>0.34297055015404299</v>
      </c>
      <c r="AU1472" s="17"/>
      <c r="AV1472" s="17">
        <v>0.32522017448107199</v>
      </c>
      <c r="AW1472" s="17">
        <v>0.36540353432746803</v>
      </c>
      <c r="AX1472" s="17">
        <v>0.30611435282537502</v>
      </c>
      <c r="AY1472" s="17">
        <v>0.21895623342770101</v>
      </c>
      <c r="AZ1472" s="17">
        <v>0.124780682458034</v>
      </c>
    </row>
    <row r="1473" spans="2:52">
      <c r="B1473" t="s">
        <v>359</v>
      </c>
      <c r="C1473" s="17">
        <v>4.0838941703852903E-2</v>
      </c>
      <c r="D1473" s="17">
        <v>4.47652424162783E-2</v>
      </c>
      <c r="E1473" s="17">
        <v>3.7035880186546001E-2</v>
      </c>
      <c r="F1473" s="17"/>
      <c r="G1473" s="17">
        <v>9.4977499944370894E-2</v>
      </c>
      <c r="H1473" s="17">
        <v>4.6136436808661002E-2</v>
      </c>
      <c r="I1473" s="17">
        <v>5.6033192954841098E-2</v>
      </c>
      <c r="J1473" s="17">
        <v>4.13078089621347E-2</v>
      </c>
      <c r="K1473" s="17">
        <v>0</v>
      </c>
      <c r="L1473" s="17">
        <v>1.27980283704593E-2</v>
      </c>
      <c r="M1473" s="17"/>
      <c r="N1473" s="17">
        <v>4.5299959861396698E-2</v>
      </c>
      <c r="O1473" s="17">
        <v>2.8419756856249201E-2</v>
      </c>
      <c r="P1473" s="17">
        <v>5.6445425712639399E-2</v>
      </c>
      <c r="Q1473" s="17">
        <v>3.56063033832986E-2</v>
      </c>
      <c r="R1473" s="17"/>
      <c r="S1473" s="17">
        <v>5.5782992592954501E-2</v>
      </c>
      <c r="T1473" s="17">
        <v>6.9101216522448397E-2</v>
      </c>
      <c r="U1473" s="17">
        <v>3.3297235329943803E-2</v>
      </c>
      <c r="V1473" s="17">
        <v>2.3431983993907401E-2</v>
      </c>
      <c r="W1473" s="17">
        <v>5.3979921037212802E-2</v>
      </c>
      <c r="X1473" s="17">
        <v>3.9024191685894397E-2</v>
      </c>
      <c r="Y1473" s="17">
        <v>0</v>
      </c>
      <c r="Z1473" s="17">
        <v>2.8555667161159801E-2</v>
      </c>
      <c r="AA1473" s="17">
        <v>3.0624229494911701E-2</v>
      </c>
      <c r="AB1473" s="17">
        <v>4.6599182580910101E-2</v>
      </c>
      <c r="AC1473" s="17">
        <v>5.8277192475352298E-2</v>
      </c>
      <c r="AD1473" s="17">
        <v>0</v>
      </c>
      <c r="AE1473" s="17"/>
      <c r="AF1473" s="17">
        <v>3.2344965493936499E-2</v>
      </c>
      <c r="AG1473" s="17">
        <v>3.9086870357092497E-2</v>
      </c>
      <c r="AH1473" s="17">
        <v>5.1029642169316297E-2</v>
      </c>
      <c r="AI1473" s="17"/>
      <c r="AJ1473" s="17">
        <v>2.7910042510128501E-2</v>
      </c>
      <c r="AK1473" s="17">
        <v>5.4438456439921401E-2</v>
      </c>
      <c r="AL1473" s="17">
        <v>2.71253207785568E-2</v>
      </c>
      <c r="AM1473" s="17">
        <v>0</v>
      </c>
      <c r="AN1473" s="17">
        <v>4.1657898422470703E-2</v>
      </c>
      <c r="AO1473" s="17"/>
      <c r="AP1473" s="17">
        <v>5.4949310489755099E-2</v>
      </c>
      <c r="AQ1473" s="17">
        <v>3.7335802889062901E-2</v>
      </c>
      <c r="AR1473" s="17">
        <v>1.0328972118758099E-2</v>
      </c>
      <c r="AS1473" s="17">
        <v>1.0519317825154501E-2</v>
      </c>
      <c r="AT1473" s="17">
        <v>2.4571843502158099E-2</v>
      </c>
      <c r="AU1473" s="17"/>
      <c r="AV1473" s="17">
        <v>4.7976998995994301E-2</v>
      </c>
      <c r="AW1473" s="17">
        <v>3.3758980353649402E-2</v>
      </c>
      <c r="AX1473" s="17">
        <v>4.2822918871846798E-2</v>
      </c>
      <c r="AY1473" s="17">
        <v>6.0222404020836402E-2</v>
      </c>
      <c r="AZ1473" s="17">
        <v>4.1279861761505297E-2</v>
      </c>
    </row>
    <row r="1474" spans="2:52">
      <c r="B1474" t="s">
        <v>360</v>
      </c>
      <c r="C1474" s="17">
        <v>5.9527274423677203E-2</v>
      </c>
      <c r="D1474" s="17">
        <v>7.5486756562526597E-2</v>
      </c>
      <c r="E1474" s="17">
        <v>4.36623671009874E-2</v>
      </c>
      <c r="F1474" s="17"/>
      <c r="G1474" s="17">
        <v>5.96332447997149E-2</v>
      </c>
      <c r="H1474" s="17">
        <v>7.1213660481748306E-2</v>
      </c>
      <c r="I1474" s="17">
        <v>6.9880419696893903E-2</v>
      </c>
      <c r="J1474" s="17">
        <v>6.6241883684437203E-2</v>
      </c>
      <c r="K1474" s="17">
        <v>5.6473323851925702E-2</v>
      </c>
      <c r="L1474" s="17">
        <v>3.7618365267194601E-2</v>
      </c>
      <c r="M1474" s="17"/>
      <c r="N1474" s="17">
        <v>6.22323367543954E-2</v>
      </c>
      <c r="O1474" s="17">
        <v>8.18151028195616E-2</v>
      </c>
      <c r="P1474" s="17">
        <v>4.3256191177189103E-2</v>
      </c>
      <c r="Q1474" s="17">
        <v>4.97610859555489E-2</v>
      </c>
      <c r="R1474" s="17"/>
      <c r="S1474" s="17">
        <v>0.115246297047063</v>
      </c>
      <c r="T1474" s="17">
        <v>8.0530891899648294E-2</v>
      </c>
      <c r="U1474" s="17">
        <v>0.11161954893433999</v>
      </c>
      <c r="V1474" s="17">
        <v>3.2750038245690997E-2</v>
      </c>
      <c r="W1474" s="17">
        <v>4.7551903108122601E-2</v>
      </c>
      <c r="X1474" s="17">
        <v>2.4650016601468101E-2</v>
      </c>
      <c r="Y1474" s="17">
        <v>1.8316538856661901E-2</v>
      </c>
      <c r="Z1474" s="17">
        <v>2.13747395006798E-2</v>
      </c>
      <c r="AA1474" s="17">
        <v>4.3777114664195503E-2</v>
      </c>
      <c r="AB1474" s="17">
        <v>3.0092460974500499E-2</v>
      </c>
      <c r="AC1474" s="17">
        <v>5.5073128099113598E-2</v>
      </c>
      <c r="AD1474" s="17">
        <v>5.7383891214103901E-2</v>
      </c>
      <c r="AE1474" s="17"/>
      <c r="AF1474" s="17">
        <v>5.26090451872381E-2</v>
      </c>
      <c r="AG1474" s="17">
        <v>6.9745997729294504E-2</v>
      </c>
      <c r="AH1474" s="17">
        <v>3.36792899669313E-2</v>
      </c>
      <c r="AI1474" s="17"/>
      <c r="AJ1474" s="17">
        <v>5.2174558771021902E-2</v>
      </c>
      <c r="AK1474" s="17">
        <v>7.5652797364438404E-2</v>
      </c>
      <c r="AL1474" s="17">
        <v>0.10281228856421699</v>
      </c>
      <c r="AM1474" s="17">
        <v>6.0207099560771297E-2</v>
      </c>
      <c r="AN1474" s="17">
        <v>3.6632490025067202E-2</v>
      </c>
      <c r="AO1474" s="17"/>
      <c r="AP1474" s="17">
        <v>4.9119809683902303E-2</v>
      </c>
      <c r="AQ1474" s="17">
        <v>6.6734773048139795E-2</v>
      </c>
      <c r="AR1474" s="17">
        <v>0.119670061309227</v>
      </c>
      <c r="AS1474" s="17">
        <v>7.8015751435846797E-2</v>
      </c>
      <c r="AT1474" s="17">
        <v>1.0581692722263201E-2</v>
      </c>
      <c r="AU1474" s="17"/>
      <c r="AV1474" s="17">
        <v>6.7538041988107297E-2</v>
      </c>
      <c r="AW1474" s="17">
        <v>4.9125656838900897E-2</v>
      </c>
      <c r="AX1474" s="17">
        <v>6.12435506305683E-2</v>
      </c>
      <c r="AY1474" s="17">
        <v>6.0921948927545502E-2</v>
      </c>
      <c r="AZ1474" s="17">
        <v>0.12753844610720999</v>
      </c>
    </row>
    <row r="1475" spans="2:52">
      <c r="B1475" t="s">
        <v>361</v>
      </c>
      <c r="C1475" s="17">
        <v>3.1782622618263402E-2</v>
      </c>
      <c r="D1475" s="17">
        <v>3.8178358669913801E-2</v>
      </c>
      <c r="E1475" s="17">
        <v>2.54550418757497E-2</v>
      </c>
      <c r="F1475" s="17"/>
      <c r="G1475" s="17">
        <v>2.74258816224443E-2</v>
      </c>
      <c r="H1475" s="17">
        <v>3.9535855329323702E-2</v>
      </c>
      <c r="I1475" s="17">
        <v>3.2948175280792601E-2</v>
      </c>
      <c r="J1475" s="17">
        <v>3.21601134744166E-2</v>
      </c>
      <c r="K1475" s="17">
        <v>2.21419962787173E-2</v>
      </c>
      <c r="L1475" s="17">
        <v>3.34287274164803E-2</v>
      </c>
      <c r="M1475" s="17"/>
      <c r="N1475" s="17">
        <v>3.7780231132626102E-2</v>
      </c>
      <c r="O1475" s="17">
        <v>3.1626946976767802E-2</v>
      </c>
      <c r="P1475" s="17">
        <v>2.0444157146413101E-2</v>
      </c>
      <c r="Q1475" s="17">
        <v>3.6594689115559E-2</v>
      </c>
      <c r="R1475" s="17"/>
      <c r="S1475" s="17">
        <v>3.6036332866291002E-2</v>
      </c>
      <c r="T1475" s="17">
        <v>2.7497068394796601E-2</v>
      </c>
      <c r="U1475" s="17">
        <v>3.2418544632150902E-2</v>
      </c>
      <c r="V1475" s="17">
        <v>2.4930114826746199E-2</v>
      </c>
      <c r="W1475" s="17">
        <v>2.2282156938894501E-2</v>
      </c>
      <c r="X1475" s="17">
        <v>5.0431715763307898E-2</v>
      </c>
      <c r="Y1475" s="17">
        <v>2.8379785362020401E-2</v>
      </c>
      <c r="Z1475" s="17">
        <v>2.2680629996522102E-2</v>
      </c>
      <c r="AA1475" s="17">
        <v>5.0444709940708203E-2</v>
      </c>
      <c r="AB1475" s="17">
        <v>1.6638297826846501E-2</v>
      </c>
      <c r="AC1475" s="17">
        <v>1.5572450353267001E-2</v>
      </c>
      <c r="AD1475" s="17">
        <v>3.6348719813051197E-2</v>
      </c>
      <c r="AE1475" s="17"/>
      <c r="AF1475" s="17">
        <v>2.99061013346992E-2</v>
      </c>
      <c r="AG1475" s="17">
        <v>3.7212433515938899E-2</v>
      </c>
      <c r="AH1475" s="17">
        <v>1.38130565476081E-2</v>
      </c>
      <c r="AI1475" s="17"/>
      <c r="AJ1475" s="17">
        <v>2.29828148969475E-2</v>
      </c>
      <c r="AK1475" s="17">
        <v>2.7902627808298198E-2</v>
      </c>
      <c r="AL1475" s="17">
        <v>9.1957363669143102E-2</v>
      </c>
      <c r="AM1475" s="17">
        <v>7.8042720738960902E-2</v>
      </c>
      <c r="AN1475" s="17">
        <v>2.9370716927581898E-2</v>
      </c>
      <c r="AO1475" s="17"/>
      <c r="AP1475" s="17">
        <v>3.0434808571470399E-2</v>
      </c>
      <c r="AQ1475" s="17">
        <v>2.3028207966542098E-2</v>
      </c>
      <c r="AR1475" s="17">
        <v>3.6866755121749299E-2</v>
      </c>
      <c r="AS1475" s="17">
        <v>2.7118753347783499E-2</v>
      </c>
      <c r="AT1475" s="17">
        <v>3.4042934893139698E-2</v>
      </c>
      <c r="AU1475" s="17"/>
      <c r="AV1475" s="17">
        <v>1.6622463548588401E-2</v>
      </c>
      <c r="AW1475" s="17">
        <v>2.4280199268751499E-2</v>
      </c>
      <c r="AX1475" s="17">
        <v>3.67781999973101E-2</v>
      </c>
      <c r="AY1475" s="17">
        <v>7.4257384796346707E-2</v>
      </c>
      <c r="AZ1475" s="17">
        <v>0</v>
      </c>
    </row>
    <row r="1476" spans="2:52">
      <c r="B1476" t="s">
        <v>107</v>
      </c>
      <c r="C1476" s="17">
        <v>0.198120412829878</v>
      </c>
      <c r="D1476" s="17">
        <v>0.17168277420457401</v>
      </c>
      <c r="E1476" s="17">
        <v>0.223674325501207</v>
      </c>
      <c r="F1476" s="17"/>
      <c r="G1476" s="17">
        <v>0.15499105609491401</v>
      </c>
      <c r="H1476" s="17">
        <v>0.15978970463112999</v>
      </c>
      <c r="I1476" s="17">
        <v>0.152452444010648</v>
      </c>
      <c r="J1476" s="17">
        <v>0.17244791802155399</v>
      </c>
      <c r="K1476" s="17">
        <v>0.23406056927546601</v>
      </c>
      <c r="L1476" s="17">
        <v>0.29536992629672598</v>
      </c>
      <c r="M1476" s="17"/>
      <c r="N1476" s="17">
        <v>0.176465741109743</v>
      </c>
      <c r="O1476" s="17">
        <v>0.22786633537957099</v>
      </c>
      <c r="P1476" s="17">
        <v>0.167155111168416</v>
      </c>
      <c r="Q1476" s="17">
        <v>0.217684127915201</v>
      </c>
      <c r="R1476" s="17"/>
      <c r="S1476" s="17">
        <v>0.183729041856112</v>
      </c>
      <c r="T1476" s="17">
        <v>0.19207445192453801</v>
      </c>
      <c r="U1476" s="17">
        <v>0.20387469524270599</v>
      </c>
      <c r="V1476" s="17">
        <v>0.21867661207092801</v>
      </c>
      <c r="W1476" s="17">
        <v>0.172462997531527</v>
      </c>
      <c r="X1476" s="17">
        <v>0.16640756414527</v>
      </c>
      <c r="Y1476" s="17">
        <v>0.32033117010725698</v>
      </c>
      <c r="Z1476" s="17">
        <v>6.9395215207786395E-2</v>
      </c>
      <c r="AA1476" s="17">
        <v>0.198513756535311</v>
      </c>
      <c r="AB1476" s="17">
        <v>0.238883907499883</v>
      </c>
      <c r="AC1476" s="17">
        <v>0.176743045060827</v>
      </c>
      <c r="AD1476" s="17">
        <v>0.152187345238115</v>
      </c>
      <c r="AE1476" s="17"/>
      <c r="AF1476" s="17">
        <v>0.24866541278710699</v>
      </c>
      <c r="AG1476" s="17">
        <v>0.13507687821801401</v>
      </c>
      <c r="AH1476" s="17">
        <v>0.25725221676768101</v>
      </c>
      <c r="AI1476" s="17"/>
      <c r="AJ1476" s="17">
        <v>0.21946653114394099</v>
      </c>
      <c r="AK1476" s="17">
        <v>0.13570340724831301</v>
      </c>
      <c r="AL1476" s="17">
        <v>0.14304081276616901</v>
      </c>
      <c r="AM1476" s="17">
        <v>0.32572196140387999</v>
      </c>
      <c r="AN1476" s="17">
        <v>0.30402563330523902</v>
      </c>
      <c r="AO1476" s="17"/>
      <c r="AP1476" s="17">
        <v>0.231639930276092</v>
      </c>
      <c r="AQ1476" s="17">
        <v>0.14373834344884301</v>
      </c>
      <c r="AR1476" s="17">
        <v>0.10444146947980799</v>
      </c>
      <c r="AS1476" s="17">
        <v>0.25708387747898798</v>
      </c>
      <c r="AT1476" s="17">
        <v>0.33453877255023201</v>
      </c>
      <c r="AU1476" s="17"/>
      <c r="AV1476" s="17">
        <v>0.23135709722216999</v>
      </c>
      <c r="AW1476" s="17">
        <v>0.20887883041840399</v>
      </c>
      <c r="AX1476" s="17">
        <v>0.16430815723735201</v>
      </c>
      <c r="AY1476" s="17">
        <v>0.164179949254387</v>
      </c>
      <c r="AZ1476" s="17">
        <v>0.24747833057430099</v>
      </c>
    </row>
    <row r="1477" spans="2:52">
      <c r="C1477" s="17"/>
      <c r="D1477" s="17"/>
      <c r="E1477" s="17"/>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c r="AZ1477" s="17"/>
    </row>
    <row r="1478" spans="2:52">
      <c r="B1478" s="6" t="s">
        <v>374</v>
      </c>
      <c r="C1478" s="17"/>
      <c r="D1478" s="17"/>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row>
    <row r="1479" spans="2:52">
      <c r="B1479" s="24" t="s">
        <v>16</v>
      </c>
      <c r="C1479" s="17"/>
      <c r="D1479" s="17"/>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row>
    <row r="1480" spans="2:52">
      <c r="B1480" t="s">
        <v>356</v>
      </c>
      <c r="C1480" s="17">
        <v>0.11772917944774</v>
      </c>
      <c r="D1480" s="17">
        <v>0.145881873367191</v>
      </c>
      <c r="E1480" s="17">
        <v>8.4000128389786294E-2</v>
      </c>
      <c r="F1480" s="17"/>
      <c r="G1480" s="17">
        <v>0.17498285302105099</v>
      </c>
      <c r="H1480" s="17">
        <v>0.18005732547668599</v>
      </c>
      <c r="I1480" s="17">
        <v>0.13798002588181901</v>
      </c>
      <c r="J1480" s="17">
        <v>0.106512160938114</v>
      </c>
      <c r="K1480" s="17">
        <v>5.2285523389838599E-2</v>
      </c>
      <c r="L1480" s="17">
        <v>7.9960538442118895E-2</v>
      </c>
      <c r="M1480" s="17"/>
      <c r="N1480" s="17">
        <v>0.14432075016055301</v>
      </c>
      <c r="O1480" s="17">
        <v>7.6959622108054307E-2</v>
      </c>
      <c r="P1480" s="17">
        <v>0.13209849131822299</v>
      </c>
      <c r="Q1480" s="17">
        <v>0.123336049648729</v>
      </c>
      <c r="R1480" s="17"/>
      <c r="S1480" s="17">
        <v>0.13436494889200401</v>
      </c>
      <c r="T1480" s="17">
        <v>8.7502265101779303E-2</v>
      </c>
      <c r="U1480" s="17">
        <v>0.10560484830233099</v>
      </c>
      <c r="V1480" s="17">
        <v>0.14290751858325601</v>
      </c>
      <c r="W1480" s="17">
        <v>0.12730359263952201</v>
      </c>
      <c r="X1480" s="17">
        <v>0.14037224739172899</v>
      </c>
      <c r="Y1480" s="17">
        <v>0.10088320121783299</v>
      </c>
      <c r="Z1480" s="17">
        <v>0.104643347334687</v>
      </c>
      <c r="AA1480" s="17">
        <v>0.12793329479444901</v>
      </c>
      <c r="AB1480" s="17">
        <v>0.11642155682425</v>
      </c>
      <c r="AC1480" s="17">
        <v>9.3375093766733003E-2</v>
      </c>
      <c r="AD1480" s="17">
        <v>0.10103269907442</v>
      </c>
      <c r="AE1480" s="17"/>
      <c r="AF1480" s="17">
        <v>0.10751746496246101</v>
      </c>
      <c r="AG1480" s="17">
        <v>0.13244470085545901</v>
      </c>
      <c r="AH1480" s="17">
        <v>7.0612396767712901E-2</v>
      </c>
      <c r="AI1480" s="17"/>
      <c r="AJ1480" s="17">
        <v>0.139614434083841</v>
      </c>
      <c r="AK1480" s="17">
        <v>0.13483257103756899</v>
      </c>
      <c r="AL1480" s="17">
        <v>0.14279396163584501</v>
      </c>
      <c r="AM1480" s="17">
        <v>5.16926150132467E-2</v>
      </c>
      <c r="AN1480" s="17">
        <v>8.9486537602877406E-2</v>
      </c>
      <c r="AO1480" s="17"/>
      <c r="AP1480" s="17">
        <v>0.174474454701951</v>
      </c>
      <c r="AQ1480" s="17">
        <v>0.12684586477394</v>
      </c>
      <c r="AR1480" s="17">
        <v>0.189764295105704</v>
      </c>
      <c r="AS1480" s="17">
        <v>6.7675139335321904E-2</v>
      </c>
      <c r="AT1480" s="17">
        <v>1.1076231831555299E-2</v>
      </c>
      <c r="AU1480" s="17"/>
      <c r="AV1480" s="17">
        <v>9.8951184159962596E-2</v>
      </c>
      <c r="AW1480" s="17">
        <v>8.6034904308494295E-2</v>
      </c>
      <c r="AX1480" s="17">
        <v>0.15018254017549101</v>
      </c>
      <c r="AY1480" s="17">
        <v>0.14961182063695799</v>
      </c>
      <c r="AZ1480" s="17">
        <v>0.28303536596562101</v>
      </c>
    </row>
    <row r="1481" spans="2:52">
      <c r="B1481" t="s">
        <v>357</v>
      </c>
      <c r="C1481" s="17">
        <v>0.180459946604757</v>
      </c>
      <c r="D1481" s="17">
        <v>0.20754048916644499</v>
      </c>
      <c r="E1481" s="17">
        <v>0.14592402815000499</v>
      </c>
      <c r="F1481" s="17"/>
      <c r="G1481" s="17">
        <v>0.238169138292259</v>
      </c>
      <c r="H1481" s="17">
        <v>0.18534191763164201</v>
      </c>
      <c r="I1481" s="17">
        <v>0.17595038955953099</v>
      </c>
      <c r="J1481" s="17">
        <v>0.18001997421414301</v>
      </c>
      <c r="K1481" s="17">
        <v>0.13065423339462001</v>
      </c>
      <c r="L1481" s="17">
        <v>0.18223957396398599</v>
      </c>
      <c r="M1481" s="17"/>
      <c r="N1481" s="17">
        <v>0.18355706706667199</v>
      </c>
      <c r="O1481" s="17">
        <v>0.24397941049292701</v>
      </c>
      <c r="P1481" s="17">
        <v>0.15562350287197799</v>
      </c>
      <c r="Q1481" s="17">
        <v>0.12863917297123501</v>
      </c>
      <c r="R1481" s="17"/>
      <c r="S1481" s="17">
        <v>0.16389365882923601</v>
      </c>
      <c r="T1481" s="17">
        <v>0.18967911388546899</v>
      </c>
      <c r="U1481" s="17">
        <v>0.21185424514764101</v>
      </c>
      <c r="V1481" s="17">
        <v>0.161507031529772</v>
      </c>
      <c r="W1481" s="17">
        <v>0.10081757615001299</v>
      </c>
      <c r="X1481" s="17">
        <v>0.224101958884904</v>
      </c>
      <c r="Y1481" s="17">
        <v>0.172950851889587</v>
      </c>
      <c r="Z1481" s="17">
        <v>0.140513878905732</v>
      </c>
      <c r="AA1481" s="17">
        <v>0.211991909478107</v>
      </c>
      <c r="AB1481" s="17">
        <v>0.24867184851769</v>
      </c>
      <c r="AC1481" s="17">
        <v>0.115760412480962</v>
      </c>
      <c r="AD1481" s="17">
        <v>0.11759068362771601</v>
      </c>
      <c r="AE1481" s="17"/>
      <c r="AF1481" s="17">
        <v>0.15873585057970799</v>
      </c>
      <c r="AG1481" s="17">
        <v>0.18760691305163901</v>
      </c>
      <c r="AH1481" s="17">
        <v>0.18632610732410201</v>
      </c>
      <c r="AI1481" s="17"/>
      <c r="AJ1481" s="17">
        <v>0.165775667619949</v>
      </c>
      <c r="AK1481" s="17">
        <v>0.17017776168447199</v>
      </c>
      <c r="AL1481" s="17">
        <v>0.138338694913229</v>
      </c>
      <c r="AM1481" s="17">
        <v>0.14502783460454799</v>
      </c>
      <c r="AN1481" s="17">
        <v>0.149591111845706</v>
      </c>
      <c r="AO1481" s="17"/>
      <c r="AP1481" s="17">
        <v>0.138490816486395</v>
      </c>
      <c r="AQ1481" s="17">
        <v>0.188441751365372</v>
      </c>
      <c r="AR1481" s="17">
        <v>0.17722065182885399</v>
      </c>
      <c r="AS1481" s="17">
        <v>0.239961715073542</v>
      </c>
      <c r="AT1481" s="17">
        <v>0.102661460776899</v>
      </c>
      <c r="AU1481" s="17"/>
      <c r="AV1481" s="17">
        <v>0.17927692328807701</v>
      </c>
      <c r="AW1481" s="17">
        <v>0.190833445340715</v>
      </c>
      <c r="AX1481" s="17">
        <v>0.181281043651595</v>
      </c>
      <c r="AY1481" s="17">
        <v>0.13798219367575301</v>
      </c>
      <c r="AZ1481" s="17">
        <v>0.103659005136251</v>
      </c>
    </row>
    <row r="1482" spans="2:52">
      <c r="B1482" t="s">
        <v>358</v>
      </c>
      <c r="C1482" s="17">
        <v>0.33481744282370801</v>
      </c>
      <c r="D1482" s="17">
        <v>0.33284604935999901</v>
      </c>
      <c r="E1482" s="17">
        <v>0.33794849408640498</v>
      </c>
      <c r="F1482" s="17"/>
      <c r="G1482" s="17">
        <v>0.27583287932292599</v>
      </c>
      <c r="H1482" s="17">
        <v>0.28674779228941399</v>
      </c>
      <c r="I1482" s="17">
        <v>0.39238828583035401</v>
      </c>
      <c r="J1482" s="17">
        <v>0.34597155234291899</v>
      </c>
      <c r="K1482" s="17">
        <v>0.38069233221501297</v>
      </c>
      <c r="L1482" s="17">
        <v>0.31511924747047299</v>
      </c>
      <c r="M1482" s="17"/>
      <c r="N1482" s="17">
        <v>0.26970030545988199</v>
      </c>
      <c r="O1482" s="17">
        <v>0.32916347214487801</v>
      </c>
      <c r="P1482" s="17">
        <v>0.37436805628300801</v>
      </c>
      <c r="Q1482" s="17">
        <v>0.370239151778117</v>
      </c>
      <c r="R1482" s="17"/>
      <c r="S1482" s="17">
        <v>0.32230555457593402</v>
      </c>
      <c r="T1482" s="17">
        <v>0.33507089674028401</v>
      </c>
      <c r="U1482" s="17">
        <v>0.30762952743338001</v>
      </c>
      <c r="V1482" s="17">
        <v>0.22881196789706701</v>
      </c>
      <c r="W1482" s="17">
        <v>0.42238066739183999</v>
      </c>
      <c r="X1482" s="17">
        <v>0.27555843106275002</v>
      </c>
      <c r="Y1482" s="17">
        <v>0.35769753768324503</v>
      </c>
      <c r="Z1482" s="17">
        <v>0.46747721583288598</v>
      </c>
      <c r="AA1482" s="17">
        <v>0.31134090028660899</v>
      </c>
      <c r="AB1482" s="17">
        <v>0.26095725155119398</v>
      </c>
      <c r="AC1482" s="17">
        <v>0.54467865292241002</v>
      </c>
      <c r="AD1482" s="17">
        <v>0.51877372753241002</v>
      </c>
      <c r="AE1482" s="17"/>
      <c r="AF1482" s="17">
        <v>0.36636570812278701</v>
      </c>
      <c r="AG1482" s="17">
        <v>0.32647274099684698</v>
      </c>
      <c r="AH1482" s="17">
        <v>0.33639077313217702</v>
      </c>
      <c r="AI1482" s="17"/>
      <c r="AJ1482" s="17">
        <v>0.32934583222939801</v>
      </c>
      <c r="AK1482" s="17">
        <v>0.37025326085235</v>
      </c>
      <c r="AL1482" s="17">
        <v>0.29212266407936699</v>
      </c>
      <c r="AM1482" s="17">
        <v>8.04657358683461E-2</v>
      </c>
      <c r="AN1482" s="17">
        <v>0.34447799988112099</v>
      </c>
      <c r="AO1482" s="17"/>
      <c r="AP1482" s="17">
        <v>0.27157886791021502</v>
      </c>
      <c r="AQ1482" s="17">
        <v>0.366241608593807</v>
      </c>
      <c r="AR1482" s="17">
        <v>0.27541328679220101</v>
      </c>
      <c r="AS1482" s="17">
        <v>0.35655446078616998</v>
      </c>
      <c r="AT1482" s="17">
        <v>0.34705459632791602</v>
      </c>
      <c r="AU1482" s="17"/>
      <c r="AV1482" s="17">
        <v>0.36106586500537302</v>
      </c>
      <c r="AW1482" s="17">
        <v>0.34303126574793402</v>
      </c>
      <c r="AX1482" s="17">
        <v>0.32127497846243103</v>
      </c>
      <c r="AY1482" s="17">
        <v>0.26086478502310401</v>
      </c>
      <c r="AZ1482" s="17">
        <v>0.35768121971477101</v>
      </c>
    </row>
    <row r="1483" spans="2:52">
      <c r="B1483" t="s">
        <v>359</v>
      </c>
      <c r="C1483" s="17">
        <v>4.2846283886477703E-2</v>
      </c>
      <c r="D1483" s="17">
        <v>2.9037755911151E-2</v>
      </c>
      <c r="E1483" s="17">
        <v>5.9615475513474799E-2</v>
      </c>
      <c r="F1483" s="17"/>
      <c r="G1483" s="17">
        <v>0.109881139500402</v>
      </c>
      <c r="H1483" s="17">
        <v>0.100139405104422</v>
      </c>
      <c r="I1483" s="17">
        <v>4.1723763345585002E-2</v>
      </c>
      <c r="J1483" s="17">
        <v>5.6897996099909099E-3</v>
      </c>
      <c r="K1483" s="17">
        <v>3.8183462932197799E-3</v>
      </c>
      <c r="L1483" s="17">
        <v>2.1627497045397199E-2</v>
      </c>
      <c r="M1483" s="17"/>
      <c r="N1483" s="17">
        <v>2.68227624312922E-2</v>
      </c>
      <c r="O1483" s="17">
        <v>5.1366445150157501E-2</v>
      </c>
      <c r="P1483" s="17">
        <v>4.8307383811188903E-2</v>
      </c>
      <c r="Q1483" s="17">
        <v>4.5146717984953497E-2</v>
      </c>
      <c r="R1483" s="17"/>
      <c r="S1483" s="17">
        <v>8.5995687156534995E-2</v>
      </c>
      <c r="T1483" s="17">
        <v>4.7124381750211698E-2</v>
      </c>
      <c r="U1483" s="17">
        <v>5.5727584909179798E-2</v>
      </c>
      <c r="V1483" s="17">
        <v>3.7593965422874402E-2</v>
      </c>
      <c r="W1483" s="17">
        <v>1.6225386611133302E-2</v>
      </c>
      <c r="X1483" s="17">
        <v>5.6498400877203502E-2</v>
      </c>
      <c r="Y1483" s="17">
        <v>2.69603043839922E-2</v>
      </c>
      <c r="Z1483" s="17">
        <v>1.9673216105124999E-2</v>
      </c>
      <c r="AA1483" s="17">
        <v>0</v>
      </c>
      <c r="AB1483" s="17">
        <v>5.71341039309778E-2</v>
      </c>
      <c r="AC1483" s="17">
        <v>0</v>
      </c>
      <c r="AD1483" s="17">
        <v>4.7957867144883197E-2</v>
      </c>
      <c r="AE1483" s="17"/>
      <c r="AF1483" s="17">
        <v>2.7621227882646499E-2</v>
      </c>
      <c r="AG1483" s="17">
        <v>3.9245873743994603E-2</v>
      </c>
      <c r="AH1483" s="17">
        <v>6.2211869078676797E-2</v>
      </c>
      <c r="AI1483" s="17"/>
      <c r="AJ1483" s="17">
        <v>3.0154563837335301E-2</v>
      </c>
      <c r="AK1483" s="17">
        <v>4.9100100141701297E-2</v>
      </c>
      <c r="AL1483" s="17">
        <v>0</v>
      </c>
      <c r="AM1483" s="17">
        <v>0.17326168361872399</v>
      </c>
      <c r="AN1483" s="17">
        <v>5.2231225939428E-2</v>
      </c>
      <c r="AO1483" s="17"/>
      <c r="AP1483" s="17">
        <v>3.7046697642347498E-2</v>
      </c>
      <c r="AQ1483" s="17">
        <v>5.2275058210385299E-2</v>
      </c>
      <c r="AR1483" s="17">
        <v>1.3274782143045401E-2</v>
      </c>
      <c r="AS1483" s="17">
        <v>4.6143568235529599E-2</v>
      </c>
      <c r="AT1483" s="17">
        <v>1.5724780727780399E-2</v>
      </c>
      <c r="AU1483" s="17"/>
      <c r="AV1483" s="17">
        <v>3.8773935675189802E-2</v>
      </c>
      <c r="AW1483" s="17">
        <v>5.71227441776955E-2</v>
      </c>
      <c r="AX1483" s="17">
        <v>4.8894510802751E-2</v>
      </c>
      <c r="AY1483" s="17">
        <v>3.8175611266588E-2</v>
      </c>
      <c r="AZ1483" s="17">
        <v>0</v>
      </c>
    </row>
    <row r="1484" spans="2:52">
      <c r="B1484" t="s">
        <v>360</v>
      </c>
      <c r="C1484" s="17">
        <v>6.1089982613749497E-2</v>
      </c>
      <c r="D1484" s="17">
        <v>6.4699649760137201E-2</v>
      </c>
      <c r="E1484" s="17">
        <v>5.68684539107185E-2</v>
      </c>
      <c r="F1484" s="17"/>
      <c r="G1484" s="17">
        <v>9.2992160825675699E-2</v>
      </c>
      <c r="H1484" s="17">
        <v>8.4646536703009104E-2</v>
      </c>
      <c r="I1484" s="17">
        <v>4.9772053198482297E-2</v>
      </c>
      <c r="J1484" s="17">
        <v>5.19687963040628E-2</v>
      </c>
      <c r="K1484" s="17">
        <v>6.0774480687759501E-2</v>
      </c>
      <c r="L1484" s="17">
        <v>4.4658854821344997E-2</v>
      </c>
      <c r="M1484" s="17"/>
      <c r="N1484" s="17">
        <v>8.4503741029782503E-2</v>
      </c>
      <c r="O1484" s="17">
        <v>5.8325975736844997E-2</v>
      </c>
      <c r="P1484" s="17">
        <v>6.5790576729485406E-2</v>
      </c>
      <c r="Q1484" s="17">
        <v>3.6388087837452399E-2</v>
      </c>
      <c r="R1484" s="17"/>
      <c r="S1484" s="17">
        <v>7.0029897971624205E-2</v>
      </c>
      <c r="T1484" s="17">
        <v>6.7754761924237406E-2</v>
      </c>
      <c r="U1484" s="17">
        <v>8.45789622697284E-2</v>
      </c>
      <c r="V1484" s="17">
        <v>5.4729820184293398E-2</v>
      </c>
      <c r="W1484" s="17">
        <v>4.0646170887046598E-2</v>
      </c>
      <c r="X1484" s="17">
        <v>5.9262393628042802E-2</v>
      </c>
      <c r="Y1484" s="17">
        <v>5.69355827176014E-2</v>
      </c>
      <c r="Z1484" s="17">
        <v>8.0895760023008606E-2</v>
      </c>
      <c r="AA1484" s="17">
        <v>3.7283138476007803E-2</v>
      </c>
      <c r="AB1484" s="17">
        <v>6.4987693732276003E-2</v>
      </c>
      <c r="AC1484" s="17">
        <v>4.7221922555543798E-2</v>
      </c>
      <c r="AD1484" s="17">
        <v>6.9019051701747797E-2</v>
      </c>
      <c r="AE1484" s="17"/>
      <c r="AF1484" s="17">
        <v>3.7968590788409501E-2</v>
      </c>
      <c r="AG1484" s="17">
        <v>8.8616079623182006E-2</v>
      </c>
      <c r="AH1484" s="17">
        <v>2.09142749533884E-2</v>
      </c>
      <c r="AI1484" s="17"/>
      <c r="AJ1484" s="17">
        <v>4.6104436010966698E-2</v>
      </c>
      <c r="AK1484" s="17">
        <v>9.2570257092478403E-2</v>
      </c>
      <c r="AL1484" s="17">
        <v>7.7803330462392795E-2</v>
      </c>
      <c r="AM1484" s="17">
        <v>9.4769938615541505E-2</v>
      </c>
      <c r="AN1484" s="17">
        <v>0</v>
      </c>
      <c r="AO1484" s="17"/>
      <c r="AP1484" s="17">
        <v>5.5726453975371203E-2</v>
      </c>
      <c r="AQ1484" s="17">
        <v>7.3551263937402703E-2</v>
      </c>
      <c r="AR1484" s="17">
        <v>6.9244986802291394E-2</v>
      </c>
      <c r="AS1484" s="17">
        <v>6.3758948364099802E-2</v>
      </c>
      <c r="AT1484" s="17">
        <v>2.0742687215839901E-2</v>
      </c>
      <c r="AU1484" s="17"/>
      <c r="AV1484" s="17">
        <v>5.34573407314443E-2</v>
      </c>
      <c r="AW1484" s="17">
        <v>5.0568889109565598E-2</v>
      </c>
      <c r="AX1484" s="17">
        <v>7.1778407285706294E-2</v>
      </c>
      <c r="AY1484" s="17">
        <v>9.2919530492073604E-2</v>
      </c>
      <c r="AZ1484" s="17">
        <v>7.4457207799416197E-2</v>
      </c>
    </row>
    <row r="1485" spans="2:52">
      <c r="B1485" t="s">
        <v>361</v>
      </c>
      <c r="C1485" s="17">
        <v>2.7691033718636699E-2</v>
      </c>
      <c r="D1485" s="17">
        <v>3.0920981005717298E-2</v>
      </c>
      <c r="E1485" s="17">
        <v>2.3853114985268001E-2</v>
      </c>
      <c r="F1485" s="17"/>
      <c r="G1485" s="17">
        <v>1.7555278851068199E-2</v>
      </c>
      <c r="H1485" s="17">
        <v>2.3281557792750599E-2</v>
      </c>
      <c r="I1485" s="17">
        <v>4.5510451062309297E-2</v>
      </c>
      <c r="J1485" s="17">
        <v>3.0533012066844101E-2</v>
      </c>
      <c r="K1485" s="17">
        <v>3.03853128557511E-2</v>
      </c>
      <c r="L1485" s="17">
        <v>1.81397588812412E-2</v>
      </c>
      <c r="M1485" s="17"/>
      <c r="N1485" s="17">
        <v>1.4265663048879501E-2</v>
      </c>
      <c r="O1485" s="17">
        <v>4.3177932602027402E-2</v>
      </c>
      <c r="P1485" s="17">
        <v>9.8589365084676105E-3</v>
      </c>
      <c r="Q1485" s="17">
        <v>4.1670248085567803E-2</v>
      </c>
      <c r="R1485" s="17"/>
      <c r="S1485" s="17">
        <v>3.51938983774897E-2</v>
      </c>
      <c r="T1485" s="17">
        <v>3.6627722973137697E-2</v>
      </c>
      <c r="U1485" s="17">
        <v>1.6013104291671201E-2</v>
      </c>
      <c r="V1485" s="17">
        <v>9.9397578250808704E-3</v>
      </c>
      <c r="W1485" s="17">
        <v>4.1391174499036301E-2</v>
      </c>
      <c r="X1485" s="17">
        <v>9.7984149278049597E-3</v>
      </c>
      <c r="Y1485" s="17">
        <v>0</v>
      </c>
      <c r="Z1485" s="17">
        <v>1.9627969132265E-2</v>
      </c>
      <c r="AA1485" s="17">
        <v>6.3098370964033104E-2</v>
      </c>
      <c r="AB1485" s="17">
        <v>3.29548260728353E-2</v>
      </c>
      <c r="AC1485" s="17">
        <v>2.3565212785949901E-2</v>
      </c>
      <c r="AD1485" s="17">
        <v>0</v>
      </c>
      <c r="AE1485" s="17"/>
      <c r="AF1485" s="17">
        <v>3.4111471359380897E-2</v>
      </c>
      <c r="AG1485" s="17">
        <v>2.5147966129604502E-2</v>
      </c>
      <c r="AH1485" s="17">
        <v>1.9732743884844799E-2</v>
      </c>
      <c r="AI1485" s="17"/>
      <c r="AJ1485" s="17">
        <v>4.1661132665322197E-2</v>
      </c>
      <c r="AK1485" s="17">
        <v>2.3070808344100899E-2</v>
      </c>
      <c r="AL1485" s="17">
        <v>3.7344500106520101E-2</v>
      </c>
      <c r="AM1485" s="17">
        <v>0</v>
      </c>
      <c r="AN1485" s="17">
        <v>2.1241149361755501E-2</v>
      </c>
      <c r="AO1485" s="17"/>
      <c r="AP1485" s="17">
        <v>4.7215136023497202E-2</v>
      </c>
      <c r="AQ1485" s="17">
        <v>2.34254287498794E-2</v>
      </c>
      <c r="AR1485" s="17">
        <v>4.7750072890809001E-2</v>
      </c>
      <c r="AS1485" s="17">
        <v>1.04032430385416E-2</v>
      </c>
      <c r="AT1485" s="17">
        <v>3.2256028639945797E-2</v>
      </c>
      <c r="AU1485" s="17"/>
      <c r="AV1485" s="17">
        <v>2.69151043717526E-2</v>
      </c>
      <c r="AW1485" s="17">
        <v>3.3460306809673997E-2</v>
      </c>
      <c r="AX1485" s="17">
        <v>1.95601440616518E-2</v>
      </c>
      <c r="AY1485" s="17">
        <v>4.20205120951265E-2</v>
      </c>
      <c r="AZ1485" s="17">
        <v>0</v>
      </c>
    </row>
    <row r="1486" spans="2:52">
      <c r="B1486" t="s">
        <v>107</v>
      </c>
      <c r="C1486" s="17">
        <v>0.235366130904932</v>
      </c>
      <c r="D1486" s="17">
        <v>0.18907320142935899</v>
      </c>
      <c r="E1486" s="17">
        <v>0.291790304964342</v>
      </c>
      <c r="F1486" s="17"/>
      <c r="G1486" s="17">
        <v>9.0586550186617806E-2</v>
      </c>
      <c r="H1486" s="17">
        <v>0.139785465002077</v>
      </c>
      <c r="I1486" s="17">
        <v>0.15667503112191999</v>
      </c>
      <c r="J1486" s="17">
        <v>0.27930470452392597</v>
      </c>
      <c r="K1486" s="17">
        <v>0.34138977116379898</v>
      </c>
      <c r="L1486" s="17">
        <v>0.33825452937543998</v>
      </c>
      <c r="M1486" s="17"/>
      <c r="N1486" s="17">
        <v>0.276829710802939</v>
      </c>
      <c r="O1486" s="17">
        <v>0.19702714176511099</v>
      </c>
      <c r="P1486" s="17">
        <v>0.21395305247764901</v>
      </c>
      <c r="Q1486" s="17">
        <v>0.25458057169394499</v>
      </c>
      <c r="R1486" s="17"/>
      <c r="S1486" s="17">
        <v>0.188216354197177</v>
      </c>
      <c r="T1486" s="17">
        <v>0.23624085762488101</v>
      </c>
      <c r="U1486" s="17">
        <v>0.21859172764606899</v>
      </c>
      <c r="V1486" s="17">
        <v>0.36450993855765501</v>
      </c>
      <c r="W1486" s="17">
        <v>0.25123543182140801</v>
      </c>
      <c r="X1486" s="17">
        <v>0.234408153227565</v>
      </c>
      <c r="Y1486" s="17">
        <v>0.28457252210774098</v>
      </c>
      <c r="Z1486" s="17">
        <v>0.16716861266629701</v>
      </c>
      <c r="AA1486" s="17">
        <v>0.24835238600079301</v>
      </c>
      <c r="AB1486" s="17">
        <v>0.21887271937077701</v>
      </c>
      <c r="AC1486" s="17">
        <v>0.175398705488401</v>
      </c>
      <c r="AD1486" s="17">
        <v>0.14562597091882301</v>
      </c>
      <c r="AE1486" s="17"/>
      <c r="AF1486" s="17">
        <v>0.26767968630460798</v>
      </c>
      <c r="AG1486" s="17">
        <v>0.200465725599274</v>
      </c>
      <c r="AH1486" s="17">
        <v>0.30381183485909802</v>
      </c>
      <c r="AI1486" s="17"/>
      <c r="AJ1486" s="17">
        <v>0.24734393355318701</v>
      </c>
      <c r="AK1486" s="17">
        <v>0.159995240847328</v>
      </c>
      <c r="AL1486" s="17">
        <v>0.31159684880264599</v>
      </c>
      <c r="AM1486" s="17">
        <v>0.45478219227959399</v>
      </c>
      <c r="AN1486" s="17">
        <v>0.342971975369112</v>
      </c>
      <c r="AO1486" s="17"/>
      <c r="AP1486" s="17">
        <v>0.27546757326022298</v>
      </c>
      <c r="AQ1486" s="17">
        <v>0.16921902436921299</v>
      </c>
      <c r="AR1486" s="17">
        <v>0.22733192443709499</v>
      </c>
      <c r="AS1486" s="17">
        <v>0.21550292516679401</v>
      </c>
      <c r="AT1486" s="17">
        <v>0.470484214480064</v>
      </c>
      <c r="AU1486" s="17"/>
      <c r="AV1486" s="17">
        <v>0.24155964676820099</v>
      </c>
      <c r="AW1486" s="17">
        <v>0.23894844450592201</v>
      </c>
      <c r="AX1486" s="17">
        <v>0.20702837556037401</v>
      </c>
      <c r="AY1486" s="17">
        <v>0.278425546810397</v>
      </c>
      <c r="AZ1486" s="17">
        <v>0.18116720138393999</v>
      </c>
    </row>
    <row r="1487" spans="2:52">
      <c r="C1487" s="17"/>
      <c r="D1487" s="17"/>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c r="AZ1487" s="17"/>
    </row>
    <row r="1488" spans="2:52">
      <c r="B1488" s="6" t="s">
        <v>375</v>
      </c>
      <c r="C1488" s="17"/>
      <c r="D1488" s="17"/>
      <c r="E1488" s="17"/>
      <c r="F1488" s="17"/>
      <c r="G1488" s="17"/>
      <c r="H1488" s="17"/>
      <c r="I1488" s="17"/>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c r="AP1488" s="17"/>
      <c r="AQ1488" s="17"/>
      <c r="AR1488" s="17"/>
      <c r="AS1488" s="17"/>
      <c r="AT1488" s="17"/>
      <c r="AU1488" s="17"/>
      <c r="AV1488" s="17"/>
      <c r="AW1488" s="17"/>
      <c r="AX1488" s="17"/>
      <c r="AY1488" s="17"/>
      <c r="AZ1488" s="17"/>
    </row>
    <row r="1489" spans="2:52">
      <c r="B1489" s="24" t="s">
        <v>16</v>
      </c>
      <c r="C1489" s="17"/>
      <c r="D1489" s="17"/>
      <c r="E1489" s="17"/>
      <c r="F1489" s="17"/>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row>
    <row r="1490" spans="2:52">
      <c r="B1490" t="s">
        <v>356</v>
      </c>
      <c r="C1490" s="17">
        <v>0.14874395202245699</v>
      </c>
      <c r="D1490" s="17">
        <v>0.157344012389216</v>
      </c>
      <c r="E1490" s="17">
        <v>0.13927769610212701</v>
      </c>
      <c r="F1490" s="17"/>
      <c r="G1490" s="17">
        <v>0.216764609866122</v>
      </c>
      <c r="H1490" s="17">
        <v>0.179203800745422</v>
      </c>
      <c r="I1490" s="17">
        <v>0.18176461406507999</v>
      </c>
      <c r="J1490" s="17">
        <v>0.135479763743</v>
      </c>
      <c r="K1490" s="17">
        <v>8.8357109454581598E-2</v>
      </c>
      <c r="L1490" s="17">
        <v>9.6415049379632994E-2</v>
      </c>
      <c r="M1490" s="17"/>
      <c r="N1490" s="17">
        <v>0.144788489109105</v>
      </c>
      <c r="O1490" s="17">
        <v>0.13465119112224999</v>
      </c>
      <c r="P1490" s="17">
        <v>0.18938602312184499</v>
      </c>
      <c r="Q1490" s="17">
        <v>0.13494091864406299</v>
      </c>
      <c r="R1490" s="17"/>
      <c r="S1490" s="17">
        <v>0.192058754522174</v>
      </c>
      <c r="T1490" s="17">
        <v>8.6807076972903796E-2</v>
      </c>
      <c r="U1490" s="17">
        <v>9.3702533131135204E-2</v>
      </c>
      <c r="V1490" s="17">
        <v>0.13775984083111301</v>
      </c>
      <c r="W1490" s="17">
        <v>8.7221574603385504E-2</v>
      </c>
      <c r="X1490" s="17">
        <v>0.195228190481787</v>
      </c>
      <c r="Y1490" s="17">
        <v>0.13248941090153499</v>
      </c>
      <c r="Z1490" s="17">
        <v>0.13470988659577601</v>
      </c>
      <c r="AA1490" s="17">
        <v>0.20534154532413901</v>
      </c>
      <c r="AB1490" s="17">
        <v>0.20068045014283001</v>
      </c>
      <c r="AC1490" s="17">
        <v>0.12853940954889601</v>
      </c>
      <c r="AD1490" s="17">
        <v>0.10800215536389</v>
      </c>
      <c r="AE1490" s="17"/>
      <c r="AF1490" s="17">
        <v>0.11775065303594399</v>
      </c>
      <c r="AG1490" s="17">
        <v>0.16842566726102401</v>
      </c>
      <c r="AH1490" s="17">
        <v>0.15146010000374599</v>
      </c>
      <c r="AI1490" s="17"/>
      <c r="AJ1490" s="17">
        <v>0.14026968406295601</v>
      </c>
      <c r="AK1490" s="17">
        <v>0.17917983843246299</v>
      </c>
      <c r="AL1490" s="17">
        <v>0.14693924462830699</v>
      </c>
      <c r="AM1490" s="17">
        <v>0.17655659877777699</v>
      </c>
      <c r="AN1490" s="17">
        <v>0.13842762671039499</v>
      </c>
      <c r="AO1490" s="17"/>
      <c r="AP1490" s="17">
        <v>0.163796413036843</v>
      </c>
      <c r="AQ1490" s="17">
        <v>0.198905438650224</v>
      </c>
      <c r="AR1490" s="17">
        <v>0.139861741353208</v>
      </c>
      <c r="AS1490" s="17">
        <v>0.102108696584799</v>
      </c>
      <c r="AT1490" s="17">
        <v>6.2332510871327601E-2</v>
      </c>
      <c r="AU1490" s="17"/>
      <c r="AV1490" s="17">
        <v>0.12291864420080501</v>
      </c>
      <c r="AW1490" s="17">
        <v>0.142658426755047</v>
      </c>
      <c r="AX1490" s="17">
        <v>0.15887585834967999</v>
      </c>
      <c r="AY1490" s="17">
        <v>0.24967638604227499</v>
      </c>
      <c r="AZ1490" s="17">
        <v>8.4805298663705397E-2</v>
      </c>
    </row>
    <row r="1491" spans="2:52">
      <c r="B1491" t="s">
        <v>357</v>
      </c>
      <c r="C1491" s="17">
        <v>0.30336114225209698</v>
      </c>
      <c r="D1491" s="17">
        <v>0.336124847197877</v>
      </c>
      <c r="E1491" s="17">
        <v>0.27020736080270502</v>
      </c>
      <c r="F1491" s="17"/>
      <c r="G1491" s="17">
        <v>0.34529712285789999</v>
      </c>
      <c r="H1491" s="17">
        <v>0.243482306123086</v>
      </c>
      <c r="I1491" s="17">
        <v>0.27610990309820199</v>
      </c>
      <c r="J1491" s="17">
        <v>0.299460160327847</v>
      </c>
      <c r="K1491" s="17">
        <v>0.375915319301383</v>
      </c>
      <c r="L1491" s="17">
        <v>0.305729893027058</v>
      </c>
      <c r="M1491" s="17"/>
      <c r="N1491" s="17">
        <v>0.33545834935660801</v>
      </c>
      <c r="O1491" s="17">
        <v>0.29985040135554097</v>
      </c>
      <c r="P1491" s="17">
        <v>0.27325391142301397</v>
      </c>
      <c r="Q1491" s="17">
        <v>0.300367162583072</v>
      </c>
      <c r="R1491" s="17"/>
      <c r="S1491" s="17">
        <v>0.30940759918807098</v>
      </c>
      <c r="T1491" s="17">
        <v>0.37539855354520302</v>
      </c>
      <c r="U1491" s="17">
        <v>0.30176997297605701</v>
      </c>
      <c r="V1491" s="17">
        <v>0.276625573739254</v>
      </c>
      <c r="W1491" s="17">
        <v>0.320791976449672</v>
      </c>
      <c r="X1491" s="17">
        <v>0.33731997270969299</v>
      </c>
      <c r="Y1491" s="17">
        <v>0.26853317054626402</v>
      </c>
      <c r="Z1491" s="17">
        <v>0.241411747935177</v>
      </c>
      <c r="AA1491" s="17">
        <v>0.29053529583804699</v>
      </c>
      <c r="AB1491" s="17">
        <v>0.28928193291536097</v>
      </c>
      <c r="AC1491" s="17">
        <v>0.30655426827972698</v>
      </c>
      <c r="AD1491" s="17">
        <v>0.162889074373502</v>
      </c>
      <c r="AE1491" s="17"/>
      <c r="AF1491" s="17">
        <v>0.28964848144931798</v>
      </c>
      <c r="AG1491" s="17">
        <v>0.32418828503716102</v>
      </c>
      <c r="AH1491" s="17">
        <v>0.247190135884337</v>
      </c>
      <c r="AI1491" s="17"/>
      <c r="AJ1491" s="17">
        <v>0.329501427291922</v>
      </c>
      <c r="AK1491" s="17">
        <v>0.307392045667707</v>
      </c>
      <c r="AL1491" s="17">
        <v>0.357428542310056</v>
      </c>
      <c r="AM1491" s="17">
        <v>0.22080683195286299</v>
      </c>
      <c r="AN1491" s="17">
        <v>0.24186726333481501</v>
      </c>
      <c r="AO1491" s="17"/>
      <c r="AP1491" s="17">
        <v>0.34565342413217698</v>
      </c>
      <c r="AQ1491" s="17">
        <v>0.29942910474631401</v>
      </c>
      <c r="AR1491" s="17">
        <v>0.36107521389837599</v>
      </c>
      <c r="AS1491" s="17">
        <v>0.30260358493545902</v>
      </c>
      <c r="AT1491" s="17">
        <v>0.22585988216199701</v>
      </c>
      <c r="AU1491" s="17"/>
      <c r="AV1491" s="17">
        <v>0.26493243882293299</v>
      </c>
      <c r="AW1491" s="17">
        <v>0.380825235564206</v>
      </c>
      <c r="AX1491" s="17">
        <v>0.31068131919799602</v>
      </c>
      <c r="AY1491" s="17">
        <v>0.26712292717564901</v>
      </c>
      <c r="AZ1491" s="17">
        <v>0.309676880526779</v>
      </c>
    </row>
    <row r="1492" spans="2:52">
      <c r="B1492" t="s">
        <v>358</v>
      </c>
      <c r="C1492" s="17">
        <v>0.251190876342896</v>
      </c>
      <c r="D1492" s="17">
        <v>0.235114676524532</v>
      </c>
      <c r="E1492" s="17">
        <v>0.26874293617866801</v>
      </c>
      <c r="F1492" s="17"/>
      <c r="G1492" s="17">
        <v>0.23438717438642401</v>
      </c>
      <c r="H1492" s="17">
        <v>0.23788988423290999</v>
      </c>
      <c r="I1492" s="17">
        <v>0.299370109025966</v>
      </c>
      <c r="J1492" s="17">
        <v>0.24743346597891</v>
      </c>
      <c r="K1492" s="17">
        <v>0.249261524441385</v>
      </c>
      <c r="L1492" s="17">
        <v>0.23735993877228601</v>
      </c>
      <c r="M1492" s="17"/>
      <c r="N1492" s="17">
        <v>0.217636989551907</v>
      </c>
      <c r="O1492" s="17">
        <v>0.25623368909084299</v>
      </c>
      <c r="P1492" s="17">
        <v>0.28309603112493897</v>
      </c>
      <c r="Q1492" s="17">
        <v>0.245888016119092</v>
      </c>
      <c r="R1492" s="17"/>
      <c r="S1492" s="17">
        <v>0.25670599236494202</v>
      </c>
      <c r="T1492" s="17">
        <v>0.20398073100756101</v>
      </c>
      <c r="U1492" s="17">
        <v>0.333822159874818</v>
      </c>
      <c r="V1492" s="17">
        <v>0.21662975185703801</v>
      </c>
      <c r="W1492" s="17">
        <v>0.32122535282988601</v>
      </c>
      <c r="X1492" s="17">
        <v>0.111945832201884</v>
      </c>
      <c r="Y1492" s="17">
        <v>0.24134709536040899</v>
      </c>
      <c r="Z1492" s="17">
        <v>0.275927877741246</v>
      </c>
      <c r="AA1492" s="17">
        <v>0.23761258550265801</v>
      </c>
      <c r="AB1492" s="17">
        <v>0.29589071484257601</v>
      </c>
      <c r="AC1492" s="17">
        <v>0.35133522368464798</v>
      </c>
      <c r="AD1492" s="17">
        <v>0.27803734543053699</v>
      </c>
      <c r="AE1492" s="17"/>
      <c r="AF1492" s="17">
        <v>0.25467198581932998</v>
      </c>
      <c r="AG1492" s="17">
        <v>0.24212019804342599</v>
      </c>
      <c r="AH1492" s="17">
        <v>0.269225667898631</v>
      </c>
      <c r="AI1492" s="17"/>
      <c r="AJ1492" s="17">
        <v>0.225797040436893</v>
      </c>
      <c r="AK1492" s="17">
        <v>0.25018260115327501</v>
      </c>
      <c r="AL1492" s="17">
        <v>0.171458242548438</v>
      </c>
      <c r="AM1492" s="17">
        <v>0.31681609463932398</v>
      </c>
      <c r="AN1492" s="17">
        <v>0.30584670865950497</v>
      </c>
      <c r="AO1492" s="17"/>
      <c r="AP1492" s="17">
        <v>0.184976355302994</v>
      </c>
      <c r="AQ1492" s="17">
        <v>0.26472975787645298</v>
      </c>
      <c r="AR1492" s="17">
        <v>0.17689808724473899</v>
      </c>
      <c r="AS1492" s="17">
        <v>0.34140791102156898</v>
      </c>
      <c r="AT1492" s="17">
        <v>0.26574117589364499</v>
      </c>
      <c r="AU1492" s="17"/>
      <c r="AV1492" s="17">
        <v>0.27245713980720998</v>
      </c>
      <c r="AW1492" s="17">
        <v>0.229979841331168</v>
      </c>
      <c r="AX1492" s="17">
        <v>0.22481149386702301</v>
      </c>
      <c r="AY1492" s="17">
        <v>0.24526951501898001</v>
      </c>
      <c r="AZ1492" s="17">
        <v>0.28101100467058598</v>
      </c>
    </row>
    <row r="1493" spans="2:52">
      <c r="B1493" t="s">
        <v>359</v>
      </c>
      <c r="C1493" s="17">
        <v>2.4125772458028098E-2</v>
      </c>
      <c r="D1493" s="17">
        <v>2.65147600190783E-2</v>
      </c>
      <c r="E1493" s="17">
        <v>2.1876733889626E-2</v>
      </c>
      <c r="F1493" s="17"/>
      <c r="G1493" s="17">
        <v>4.20971067086649E-2</v>
      </c>
      <c r="H1493" s="17">
        <v>2.4832970057026199E-2</v>
      </c>
      <c r="I1493" s="17">
        <v>1.8813615404268898E-2</v>
      </c>
      <c r="J1493" s="17">
        <v>2.5451969633557801E-2</v>
      </c>
      <c r="K1493" s="17">
        <v>1.8873892495567202E-2</v>
      </c>
      <c r="L1493" s="17">
        <v>1.7868506026834301E-2</v>
      </c>
      <c r="M1493" s="17"/>
      <c r="N1493" s="17">
        <v>2.5251491364192601E-2</v>
      </c>
      <c r="O1493" s="17">
        <v>2.1479547395331301E-2</v>
      </c>
      <c r="P1493" s="17">
        <v>2.55208810944503E-2</v>
      </c>
      <c r="Q1493" s="17">
        <v>2.4931755736860801E-2</v>
      </c>
      <c r="R1493" s="17"/>
      <c r="S1493" s="17">
        <v>2.87403759070846E-2</v>
      </c>
      <c r="T1493" s="17">
        <v>6.8756376126433601E-3</v>
      </c>
      <c r="U1493" s="17">
        <v>2.2896218777351499E-2</v>
      </c>
      <c r="V1493" s="17">
        <v>1.42936722332108E-2</v>
      </c>
      <c r="W1493" s="17">
        <v>2.0665237098511102E-2</v>
      </c>
      <c r="X1493" s="17">
        <v>3.2470535890525697E-2</v>
      </c>
      <c r="Y1493" s="17">
        <v>2.48078499065943E-2</v>
      </c>
      <c r="Z1493" s="17">
        <v>8.2488803684293704E-2</v>
      </c>
      <c r="AA1493" s="17">
        <v>4.5639669813816501E-2</v>
      </c>
      <c r="AB1493" s="17">
        <v>1.7030732190798099E-2</v>
      </c>
      <c r="AC1493" s="17">
        <v>0</v>
      </c>
      <c r="AD1493" s="17">
        <v>0</v>
      </c>
      <c r="AE1493" s="17"/>
      <c r="AF1493" s="17">
        <v>3.05192480654192E-2</v>
      </c>
      <c r="AG1493" s="17">
        <v>2.47685537131744E-2</v>
      </c>
      <c r="AH1493" s="17">
        <v>1.7306542609869802E-2</v>
      </c>
      <c r="AI1493" s="17"/>
      <c r="AJ1493" s="17">
        <v>1.91317136204005E-2</v>
      </c>
      <c r="AK1493" s="17">
        <v>3.1615064160762103E-2</v>
      </c>
      <c r="AL1493" s="17">
        <v>0</v>
      </c>
      <c r="AM1493" s="17">
        <v>7.9338246965855896E-2</v>
      </c>
      <c r="AN1493" s="17">
        <v>3.09548262828011E-2</v>
      </c>
      <c r="AO1493" s="17"/>
      <c r="AP1493" s="17">
        <v>3.5199111098290603E-2</v>
      </c>
      <c r="AQ1493" s="17">
        <v>1.8621704863930499E-2</v>
      </c>
      <c r="AR1493" s="17">
        <v>1.16545408667275E-2</v>
      </c>
      <c r="AS1493" s="17">
        <v>3.3051034235068298E-2</v>
      </c>
      <c r="AT1493" s="17">
        <v>8.6930810476526007E-3</v>
      </c>
      <c r="AU1493" s="17"/>
      <c r="AV1493" s="17">
        <v>2.4110249365649299E-2</v>
      </c>
      <c r="AW1493" s="17">
        <v>1.5006384719556299E-2</v>
      </c>
      <c r="AX1493" s="17">
        <v>2.9861077996104698E-2</v>
      </c>
      <c r="AY1493" s="17">
        <v>2.03379623255198E-2</v>
      </c>
      <c r="AZ1493" s="17">
        <v>0</v>
      </c>
    </row>
    <row r="1494" spans="2:52">
      <c r="B1494" t="s">
        <v>360</v>
      </c>
      <c r="C1494" s="17">
        <v>6.4969640083805499E-2</v>
      </c>
      <c r="D1494" s="17">
        <v>7.2387167822167101E-2</v>
      </c>
      <c r="E1494" s="17">
        <v>5.7928538215230099E-2</v>
      </c>
      <c r="F1494" s="17"/>
      <c r="G1494" s="17">
        <v>6.8634533475715895E-2</v>
      </c>
      <c r="H1494" s="17">
        <v>9.4726678355803201E-2</v>
      </c>
      <c r="I1494" s="17">
        <v>4.9893589061483001E-2</v>
      </c>
      <c r="J1494" s="17">
        <v>5.1703536152857797E-2</v>
      </c>
      <c r="K1494" s="17">
        <v>5.4582902767831301E-2</v>
      </c>
      <c r="L1494" s="17">
        <v>6.7070335322172603E-2</v>
      </c>
      <c r="M1494" s="17"/>
      <c r="N1494" s="17">
        <v>8.4932614890991506E-2</v>
      </c>
      <c r="O1494" s="17">
        <v>6.1606888117917799E-2</v>
      </c>
      <c r="P1494" s="17">
        <v>5.90306154332512E-2</v>
      </c>
      <c r="Q1494" s="17">
        <v>5.3784694362314998E-2</v>
      </c>
      <c r="R1494" s="17"/>
      <c r="S1494" s="17">
        <v>5.8921995379070301E-2</v>
      </c>
      <c r="T1494" s="17">
        <v>5.9596380860829398E-2</v>
      </c>
      <c r="U1494" s="17">
        <v>3.7387939814189003E-2</v>
      </c>
      <c r="V1494" s="17">
        <v>0.11557528795864901</v>
      </c>
      <c r="W1494" s="17">
        <v>6.4664154261303494E-2</v>
      </c>
      <c r="X1494" s="17">
        <v>7.96989689384342E-2</v>
      </c>
      <c r="Y1494" s="17">
        <v>6.9171026021655396E-2</v>
      </c>
      <c r="Z1494" s="17">
        <v>8.3776082478983993E-2</v>
      </c>
      <c r="AA1494" s="17">
        <v>3.7833713486611201E-2</v>
      </c>
      <c r="AB1494" s="17">
        <v>4.0336891636618098E-2</v>
      </c>
      <c r="AC1494" s="17">
        <v>4.8118534084456599E-2</v>
      </c>
      <c r="AD1494" s="17">
        <v>0.167047768700468</v>
      </c>
      <c r="AE1494" s="17"/>
      <c r="AF1494" s="17">
        <v>6.2855245711476299E-2</v>
      </c>
      <c r="AG1494" s="17">
        <v>6.4885134243876402E-2</v>
      </c>
      <c r="AH1494" s="17">
        <v>5.7368439800187201E-2</v>
      </c>
      <c r="AI1494" s="17"/>
      <c r="AJ1494" s="17">
        <v>7.3749380810755993E-2</v>
      </c>
      <c r="AK1494" s="17">
        <v>6.4682541605658395E-2</v>
      </c>
      <c r="AL1494" s="17">
        <v>0.13306159974321</v>
      </c>
      <c r="AM1494" s="17">
        <v>0</v>
      </c>
      <c r="AN1494" s="17">
        <v>2.4613173145405499E-2</v>
      </c>
      <c r="AO1494" s="17"/>
      <c r="AP1494" s="17">
        <v>8.6570163135214595E-2</v>
      </c>
      <c r="AQ1494" s="17">
        <v>6.6586840374909098E-2</v>
      </c>
      <c r="AR1494" s="17">
        <v>6.6112507779550703E-2</v>
      </c>
      <c r="AS1494" s="17">
        <v>4.5716170036797003E-2</v>
      </c>
      <c r="AT1494" s="17">
        <v>3.11892059281716E-2</v>
      </c>
      <c r="AU1494" s="17"/>
      <c r="AV1494" s="17">
        <v>6.5670581334439398E-2</v>
      </c>
      <c r="AW1494" s="17">
        <v>4.7474401412667497E-2</v>
      </c>
      <c r="AX1494" s="17">
        <v>7.7336183525105601E-2</v>
      </c>
      <c r="AY1494" s="17">
        <v>6.3004885024215307E-2</v>
      </c>
      <c r="AZ1494" s="17">
        <v>0.14722079032114199</v>
      </c>
    </row>
    <row r="1495" spans="2:52">
      <c r="B1495" t="s">
        <v>361</v>
      </c>
      <c r="C1495" s="17">
        <v>1.81743200590621E-2</v>
      </c>
      <c r="D1495" s="17">
        <v>2.0053695588689299E-2</v>
      </c>
      <c r="E1495" s="17">
        <v>1.6400333785828499E-2</v>
      </c>
      <c r="F1495" s="17"/>
      <c r="G1495" s="17">
        <v>1.2097605332127099E-2</v>
      </c>
      <c r="H1495" s="17">
        <v>6.0771423555979502E-3</v>
      </c>
      <c r="I1495" s="17">
        <v>1.42142558180387E-2</v>
      </c>
      <c r="J1495" s="17">
        <v>3.1347408426568198E-2</v>
      </c>
      <c r="K1495" s="17">
        <v>1.24346984506146E-2</v>
      </c>
      <c r="L1495" s="17">
        <v>2.9319652344961901E-2</v>
      </c>
      <c r="M1495" s="17"/>
      <c r="N1495" s="17">
        <v>1.8314335653887098E-2</v>
      </c>
      <c r="O1495" s="17">
        <v>2.5501515770586701E-2</v>
      </c>
      <c r="P1495" s="17">
        <v>2.6236368322565699E-2</v>
      </c>
      <c r="Q1495" s="17">
        <v>3.44660419300442E-3</v>
      </c>
      <c r="R1495" s="17"/>
      <c r="S1495" s="17">
        <v>0</v>
      </c>
      <c r="T1495" s="17">
        <v>1.4178492791460299E-2</v>
      </c>
      <c r="U1495" s="17">
        <v>3.7612880093649798E-2</v>
      </c>
      <c r="V1495" s="17">
        <v>3.5445698232856301E-2</v>
      </c>
      <c r="W1495" s="17">
        <v>2.8943172130285001E-2</v>
      </c>
      <c r="X1495" s="17">
        <v>2.05381965065215E-2</v>
      </c>
      <c r="Y1495" s="17">
        <v>1.4447280839079899E-2</v>
      </c>
      <c r="Z1495" s="17">
        <v>0</v>
      </c>
      <c r="AA1495" s="17">
        <v>2.1542144269150999E-2</v>
      </c>
      <c r="AB1495" s="17">
        <v>2.7583991699964599E-2</v>
      </c>
      <c r="AC1495" s="17">
        <v>0</v>
      </c>
      <c r="AD1495" s="17">
        <v>0</v>
      </c>
      <c r="AE1495" s="17"/>
      <c r="AF1495" s="17">
        <v>1.9176157019135699E-2</v>
      </c>
      <c r="AG1495" s="17">
        <v>1.9752285087684701E-2</v>
      </c>
      <c r="AH1495" s="17">
        <v>1.73440708458668E-2</v>
      </c>
      <c r="AI1495" s="17"/>
      <c r="AJ1495" s="17">
        <v>1.6748534566374498E-2</v>
      </c>
      <c r="AK1495" s="17">
        <v>2.12181998363156E-2</v>
      </c>
      <c r="AL1495" s="17">
        <v>8.8873240877039208E-3</v>
      </c>
      <c r="AM1495" s="17">
        <v>9.9130723040428706E-2</v>
      </c>
      <c r="AN1495" s="17">
        <v>1.1472991270857101E-2</v>
      </c>
      <c r="AO1495" s="17"/>
      <c r="AP1495" s="17">
        <v>9.0748851621566592E-3</v>
      </c>
      <c r="AQ1495" s="17">
        <v>1.4560142590967501E-2</v>
      </c>
      <c r="AR1495" s="17">
        <v>3.0512865284781199E-2</v>
      </c>
      <c r="AS1495" s="17">
        <v>2.6314386414119699E-2</v>
      </c>
      <c r="AT1495" s="17">
        <v>3.65644402770504E-2</v>
      </c>
      <c r="AU1495" s="17"/>
      <c r="AV1495" s="17">
        <v>1.5614441658133501E-2</v>
      </c>
      <c r="AW1495" s="17">
        <v>2.4751871826989302E-2</v>
      </c>
      <c r="AX1495" s="17">
        <v>9.5525771262047806E-3</v>
      </c>
      <c r="AY1495" s="17">
        <v>2.09278492627409E-2</v>
      </c>
      <c r="AZ1495" s="17">
        <v>0</v>
      </c>
    </row>
    <row r="1496" spans="2:52">
      <c r="B1496" t="s">
        <v>107</v>
      </c>
      <c r="C1496" s="17">
        <v>0.18943429678165399</v>
      </c>
      <c r="D1496" s="17">
        <v>0.152460840458439</v>
      </c>
      <c r="E1496" s="17">
        <v>0.22556640102581499</v>
      </c>
      <c r="F1496" s="17"/>
      <c r="G1496" s="17">
        <v>8.0721847373046704E-2</v>
      </c>
      <c r="H1496" s="17">
        <v>0.213787218130155</v>
      </c>
      <c r="I1496" s="17">
        <v>0.159833913526962</v>
      </c>
      <c r="J1496" s="17">
        <v>0.209123695737259</v>
      </c>
      <c r="K1496" s="17">
        <v>0.200574553088637</v>
      </c>
      <c r="L1496" s="17">
        <v>0.24623662512705399</v>
      </c>
      <c r="M1496" s="17"/>
      <c r="N1496" s="17">
        <v>0.173617730073309</v>
      </c>
      <c r="O1496" s="17">
        <v>0.20067676714752999</v>
      </c>
      <c r="P1496" s="17">
        <v>0.143476169479935</v>
      </c>
      <c r="Q1496" s="17">
        <v>0.23664084836159199</v>
      </c>
      <c r="R1496" s="17"/>
      <c r="S1496" s="17">
        <v>0.154165282638659</v>
      </c>
      <c r="T1496" s="17">
        <v>0.25316312720939899</v>
      </c>
      <c r="U1496" s="17">
        <v>0.17280829533280001</v>
      </c>
      <c r="V1496" s="17">
        <v>0.203670175147878</v>
      </c>
      <c r="W1496" s="17">
        <v>0.156488532626957</v>
      </c>
      <c r="X1496" s="17">
        <v>0.22279830327115399</v>
      </c>
      <c r="Y1496" s="17">
        <v>0.249204166424462</v>
      </c>
      <c r="Z1496" s="17">
        <v>0.18168560156452301</v>
      </c>
      <c r="AA1496" s="17">
        <v>0.16149504576557699</v>
      </c>
      <c r="AB1496" s="17">
        <v>0.129195286571852</v>
      </c>
      <c r="AC1496" s="17">
        <v>0.16545256440227199</v>
      </c>
      <c r="AD1496" s="17">
        <v>0.28402365613160302</v>
      </c>
      <c r="AE1496" s="17"/>
      <c r="AF1496" s="17">
        <v>0.225378228899376</v>
      </c>
      <c r="AG1496" s="17">
        <v>0.155859876613653</v>
      </c>
      <c r="AH1496" s="17">
        <v>0.24010504295736201</v>
      </c>
      <c r="AI1496" s="17"/>
      <c r="AJ1496" s="17">
        <v>0.19480221921069801</v>
      </c>
      <c r="AK1496" s="17">
        <v>0.145729709143818</v>
      </c>
      <c r="AL1496" s="17">
        <v>0.18222504668228501</v>
      </c>
      <c r="AM1496" s="17">
        <v>0.10735150462375199</v>
      </c>
      <c r="AN1496" s="17">
        <v>0.246817410596221</v>
      </c>
      <c r="AO1496" s="17"/>
      <c r="AP1496" s="17">
        <v>0.174729648132325</v>
      </c>
      <c r="AQ1496" s="17">
        <v>0.13716701089720201</v>
      </c>
      <c r="AR1496" s="17">
        <v>0.21388504357261801</v>
      </c>
      <c r="AS1496" s="17">
        <v>0.14879821677218799</v>
      </c>
      <c r="AT1496" s="17">
        <v>0.36961970382015502</v>
      </c>
      <c r="AU1496" s="17"/>
      <c r="AV1496" s="17">
        <v>0.23429650481083</v>
      </c>
      <c r="AW1496" s="17">
        <v>0.15930383839036599</v>
      </c>
      <c r="AX1496" s="17">
        <v>0.188881489937886</v>
      </c>
      <c r="AY1496" s="17">
        <v>0.13366047515061999</v>
      </c>
      <c r="AZ1496" s="17">
        <v>0.17728602581778799</v>
      </c>
    </row>
    <row r="1497" spans="2:52">
      <c r="C1497" s="17"/>
      <c r="D1497" s="17"/>
      <c r="E1497" s="17"/>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c r="AZ1497" s="17"/>
    </row>
    <row r="1498" spans="2:52">
      <c r="B1498" s="6" t="s">
        <v>376</v>
      </c>
      <c r="C1498" s="17"/>
      <c r="D1498" s="17"/>
      <c r="E1498" s="17"/>
      <c r="F1498" s="17"/>
      <c r="G1498" s="17"/>
      <c r="H1498" s="17"/>
      <c r="I1498" s="17"/>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c r="AP1498" s="17"/>
      <c r="AQ1498" s="17"/>
      <c r="AR1498" s="17"/>
      <c r="AS1498" s="17"/>
      <c r="AT1498" s="17"/>
      <c r="AU1498" s="17"/>
      <c r="AV1498" s="17"/>
      <c r="AW1498" s="17"/>
      <c r="AX1498" s="17"/>
      <c r="AY1498" s="17"/>
      <c r="AZ1498" s="17"/>
    </row>
    <row r="1499" spans="2:52">
      <c r="B1499" s="24" t="s">
        <v>16</v>
      </c>
      <c r="C1499" s="17"/>
      <c r="D1499" s="17"/>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c r="AZ1499" s="17"/>
    </row>
    <row r="1500" spans="2:52">
      <c r="B1500" t="s">
        <v>356</v>
      </c>
      <c r="C1500" s="17">
        <v>0.182861469517898</v>
      </c>
      <c r="D1500" s="17">
        <v>0.21645874068698401</v>
      </c>
      <c r="E1500" s="17">
        <v>0.15293244621118299</v>
      </c>
      <c r="F1500" s="17"/>
      <c r="G1500" s="17">
        <v>0.206461639841065</v>
      </c>
      <c r="H1500" s="17">
        <v>0.224669881901124</v>
      </c>
      <c r="I1500" s="17">
        <v>0.195736839094689</v>
      </c>
      <c r="J1500" s="17">
        <v>0.13029301593220499</v>
      </c>
      <c r="K1500" s="17">
        <v>0.18089018488903399</v>
      </c>
      <c r="L1500" s="17">
        <v>0.17320762074667501</v>
      </c>
      <c r="M1500" s="17"/>
      <c r="N1500" s="17">
        <v>0.20205560675516501</v>
      </c>
      <c r="O1500" s="17">
        <v>0.164865006835164</v>
      </c>
      <c r="P1500" s="17">
        <v>0.181034176693637</v>
      </c>
      <c r="Q1500" s="17">
        <v>0.18595721020386</v>
      </c>
      <c r="R1500" s="17"/>
      <c r="S1500" s="17">
        <v>0.21188644252765801</v>
      </c>
      <c r="T1500" s="17">
        <v>0.15642995088742401</v>
      </c>
      <c r="U1500" s="17">
        <v>0.112878115250601</v>
      </c>
      <c r="V1500" s="17">
        <v>0.13483566371861799</v>
      </c>
      <c r="W1500" s="17">
        <v>0.23197288325006801</v>
      </c>
      <c r="X1500" s="17">
        <v>0.234434853064073</v>
      </c>
      <c r="Y1500" s="17">
        <v>0.20333221713097499</v>
      </c>
      <c r="Z1500" s="17">
        <v>0.19700552811185501</v>
      </c>
      <c r="AA1500" s="17">
        <v>0.24869387501701101</v>
      </c>
      <c r="AB1500" s="17">
        <v>0.11038492844006299</v>
      </c>
      <c r="AC1500" s="17">
        <v>0.129554040219168</v>
      </c>
      <c r="AD1500" s="17">
        <v>0.21110371728638999</v>
      </c>
      <c r="AE1500" s="17"/>
      <c r="AF1500" s="17">
        <v>0.20212690606094499</v>
      </c>
      <c r="AG1500" s="17">
        <v>0.19183401180538201</v>
      </c>
      <c r="AH1500" s="17">
        <v>0.150248516238014</v>
      </c>
      <c r="AI1500" s="17"/>
      <c r="AJ1500" s="17">
        <v>0.21682326819954101</v>
      </c>
      <c r="AK1500" s="17">
        <v>0.21073873132513499</v>
      </c>
      <c r="AL1500" s="17">
        <v>0.14137809984820501</v>
      </c>
      <c r="AM1500" s="17">
        <v>0.38917422348336</v>
      </c>
      <c r="AN1500" s="17">
        <v>0.13733767428736299</v>
      </c>
      <c r="AO1500" s="17"/>
      <c r="AP1500" s="17">
        <v>0.22022428454803999</v>
      </c>
      <c r="AQ1500" s="17">
        <v>0.19820518827394401</v>
      </c>
      <c r="AR1500" s="17">
        <v>0.196886201730786</v>
      </c>
      <c r="AS1500" s="17">
        <v>0.20564678252839699</v>
      </c>
      <c r="AT1500" s="17">
        <v>0.124284942589101</v>
      </c>
      <c r="AU1500" s="17"/>
      <c r="AV1500" s="17">
        <v>0.21391271935099099</v>
      </c>
      <c r="AW1500" s="17">
        <v>0.15146582882005499</v>
      </c>
      <c r="AX1500" s="17">
        <v>0.17895935055995499</v>
      </c>
      <c r="AY1500" s="17">
        <v>0.22757559942710401</v>
      </c>
      <c r="AZ1500" s="17">
        <v>0.112909751448834</v>
      </c>
    </row>
    <row r="1501" spans="2:52">
      <c r="B1501" t="s">
        <v>357</v>
      </c>
      <c r="C1501" s="17">
        <v>0.24546181671773901</v>
      </c>
      <c r="D1501" s="17">
        <v>0.27065972709363201</v>
      </c>
      <c r="E1501" s="17">
        <v>0.224868100071379</v>
      </c>
      <c r="F1501" s="17"/>
      <c r="G1501" s="17">
        <v>0.22149275933079901</v>
      </c>
      <c r="H1501" s="17">
        <v>0.17249225849513899</v>
      </c>
      <c r="I1501" s="17">
        <v>0.31435451857007402</v>
      </c>
      <c r="J1501" s="17">
        <v>0.21821474861418499</v>
      </c>
      <c r="K1501" s="17">
        <v>0.208035148725951</v>
      </c>
      <c r="L1501" s="17">
        <v>0.308120784928822</v>
      </c>
      <c r="M1501" s="17"/>
      <c r="N1501" s="17">
        <v>0.32200501796692499</v>
      </c>
      <c r="O1501" s="17">
        <v>0.227003569789022</v>
      </c>
      <c r="P1501" s="17">
        <v>0.251693018567406</v>
      </c>
      <c r="Q1501" s="17">
        <v>0.175117486555562</v>
      </c>
      <c r="R1501" s="17"/>
      <c r="S1501" s="17">
        <v>0.22628490047142599</v>
      </c>
      <c r="T1501" s="17">
        <v>0.24795004780568999</v>
      </c>
      <c r="U1501" s="17">
        <v>0.224666890590559</v>
      </c>
      <c r="V1501" s="17">
        <v>0.315993707602368</v>
      </c>
      <c r="W1501" s="17">
        <v>0.20877816426648399</v>
      </c>
      <c r="X1501" s="17">
        <v>0.26690556867017001</v>
      </c>
      <c r="Y1501" s="17">
        <v>0.21466241433604599</v>
      </c>
      <c r="Z1501" s="17">
        <v>0.209181709421637</v>
      </c>
      <c r="AA1501" s="17">
        <v>0.25201742766571</v>
      </c>
      <c r="AB1501" s="17">
        <v>0.25155288943343102</v>
      </c>
      <c r="AC1501" s="17">
        <v>0.31011618728382001</v>
      </c>
      <c r="AD1501" s="17">
        <v>0.19237167978026401</v>
      </c>
      <c r="AE1501" s="17"/>
      <c r="AF1501" s="17">
        <v>0.23945766217773501</v>
      </c>
      <c r="AG1501" s="17">
        <v>0.28464565772178402</v>
      </c>
      <c r="AH1501" s="17">
        <v>0.18879881572358301</v>
      </c>
      <c r="AI1501" s="17"/>
      <c r="AJ1501" s="17">
        <v>0.23623584754848601</v>
      </c>
      <c r="AK1501" s="17">
        <v>0.23943192973766</v>
      </c>
      <c r="AL1501" s="17">
        <v>0.32631677369123102</v>
      </c>
      <c r="AM1501" s="17">
        <v>0</v>
      </c>
      <c r="AN1501" s="17">
        <v>0.20286285549632099</v>
      </c>
      <c r="AO1501" s="17"/>
      <c r="AP1501" s="17">
        <v>0.238739625358105</v>
      </c>
      <c r="AQ1501" s="17">
        <v>0.26561052434059501</v>
      </c>
      <c r="AR1501" s="17">
        <v>0.19273664471296401</v>
      </c>
      <c r="AS1501" s="17">
        <v>0.29384262793454902</v>
      </c>
      <c r="AT1501" s="17">
        <v>0.178215149560629</v>
      </c>
      <c r="AU1501" s="17"/>
      <c r="AV1501" s="17">
        <v>0.21422851760968301</v>
      </c>
      <c r="AW1501" s="17">
        <v>0.26087222036676599</v>
      </c>
      <c r="AX1501" s="17">
        <v>0.25407433773955601</v>
      </c>
      <c r="AY1501" s="17">
        <v>0.28859220905357003</v>
      </c>
      <c r="AZ1501" s="17">
        <v>0.17520874287080401</v>
      </c>
    </row>
    <row r="1502" spans="2:52">
      <c r="B1502" t="s">
        <v>358</v>
      </c>
      <c r="C1502" s="17">
        <v>0.26645230779058399</v>
      </c>
      <c r="D1502" s="17">
        <v>0.250357595324255</v>
      </c>
      <c r="E1502" s="17">
        <v>0.28188235310513099</v>
      </c>
      <c r="F1502" s="17"/>
      <c r="G1502" s="17">
        <v>0.32486032355054301</v>
      </c>
      <c r="H1502" s="17">
        <v>0.32527676782464898</v>
      </c>
      <c r="I1502" s="17">
        <v>0.23034462307197601</v>
      </c>
      <c r="J1502" s="17">
        <v>0.271776290837413</v>
      </c>
      <c r="K1502" s="17">
        <v>0.222303046946628</v>
      </c>
      <c r="L1502" s="17">
        <v>0.23186628155592801</v>
      </c>
      <c r="M1502" s="17"/>
      <c r="N1502" s="17">
        <v>0.230630150080463</v>
      </c>
      <c r="O1502" s="17">
        <v>0.25981011440920598</v>
      </c>
      <c r="P1502" s="17">
        <v>0.294110863272872</v>
      </c>
      <c r="Q1502" s="17">
        <v>0.28405208839749302</v>
      </c>
      <c r="R1502" s="17"/>
      <c r="S1502" s="17">
        <v>0.24162619110328501</v>
      </c>
      <c r="T1502" s="17">
        <v>0.29987885125143998</v>
      </c>
      <c r="U1502" s="17">
        <v>0.289280817901933</v>
      </c>
      <c r="V1502" s="17">
        <v>0.25133917736239703</v>
      </c>
      <c r="W1502" s="17">
        <v>0.28236602713957598</v>
      </c>
      <c r="X1502" s="17">
        <v>0.25582230294553898</v>
      </c>
      <c r="Y1502" s="17">
        <v>0.222860312075603</v>
      </c>
      <c r="Z1502" s="17">
        <v>0.31271378509424302</v>
      </c>
      <c r="AA1502" s="17">
        <v>0.237214658912384</v>
      </c>
      <c r="AB1502" s="17">
        <v>0.22401907404334001</v>
      </c>
      <c r="AC1502" s="17">
        <v>0.31118660290639399</v>
      </c>
      <c r="AD1502" s="17">
        <v>0.40261471054909398</v>
      </c>
      <c r="AE1502" s="17"/>
      <c r="AF1502" s="17">
        <v>0.25474231147936599</v>
      </c>
      <c r="AG1502" s="17">
        <v>0.25317938068162699</v>
      </c>
      <c r="AH1502" s="17">
        <v>0.276202417944232</v>
      </c>
      <c r="AI1502" s="17"/>
      <c r="AJ1502" s="17">
        <v>0.26572176807304598</v>
      </c>
      <c r="AK1502" s="17">
        <v>0.25696291894650503</v>
      </c>
      <c r="AL1502" s="17">
        <v>0.28557936127077499</v>
      </c>
      <c r="AM1502" s="17">
        <v>0.16342497390831301</v>
      </c>
      <c r="AN1502" s="17">
        <v>0.27555318140169699</v>
      </c>
      <c r="AO1502" s="17"/>
      <c r="AP1502" s="17">
        <v>0.25157425185012899</v>
      </c>
      <c r="AQ1502" s="17">
        <v>0.298324328972849</v>
      </c>
      <c r="AR1502" s="17">
        <v>0.31456308470856098</v>
      </c>
      <c r="AS1502" s="17">
        <v>0.27160756393786101</v>
      </c>
      <c r="AT1502" s="17">
        <v>0.19326494539487599</v>
      </c>
      <c r="AU1502" s="17"/>
      <c r="AV1502" s="17">
        <v>0.27140565653683002</v>
      </c>
      <c r="AW1502" s="17">
        <v>0.26704221383118698</v>
      </c>
      <c r="AX1502" s="17">
        <v>0.32408484847402802</v>
      </c>
      <c r="AY1502" s="17">
        <v>0.177919526349926</v>
      </c>
      <c r="AZ1502" s="17">
        <v>0.31383965294112498</v>
      </c>
    </row>
    <row r="1503" spans="2:52">
      <c r="B1503" t="s">
        <v>359</v>
      </c>
      <c r="C1503" s="17">
        <v>3.5961863115366803E-2</v>
      </c>
      <c r="D1503" s="17">
        <v>3.6596822130101701E-2</v>
      </c>
      <c r="E1503" s="17">
        <v>3.5603063492406703E-2</v>
      </c>
      <c r="F1503" s="17"/>
      <c r="G1503" s="17">
        <v>5.6311510922103999E-2</v>
      </c>
      <c r="H1503" s="17">
        <v>2.5318863399195701E-2</v>
      </c>
      <c r="I1503" s="17">
        <v>5.0050279252486403E-3</v>
      </c>
      <c r="J1503" s="17">
        <v>6.0091559619537702E-2</v>
      </c>
      <c r="K1503" s="17">
        <v>3.5135553516875202E-2</v>
      </c>
      <c r="L1503" s="17">
        <v>3.25728548771042E-2</v>
      </c>
      <c r="M1503" s="17"/>
      <c r="N1503" s="17">
        <v>2.6017906698361699E-2</v>
      </c>
      <c r="O1503" s="17">
        <v>5.6729008996722001E-2</v>
      </c>
      <c r="P1503" s="17">
        <v>3.10397799389515E-2</v>
      </c>
      <c r="Q1503" s="17">
        <v>3.0604559133659701E-2</v>
      </c>
      <c r="R1503" s="17"/>
      <c r="S1503" s="17">
        <v>5.5506930180080502E-2</v>
      </c>
      <c r="T1503" s="17">
        <v>4.5907883907743599E-2</v>
      </c>
      <c r="U1503" s="17">
        <v>3.8752880256203201E-2</v>
      </c>
      <c r="V1503" s="17">
        <v>7.5583388753228103E-3</v>
      </c>
      <c r="W1503" s="17">
        <v>7.1286547563731602E-3</v>
      </c>
      <c r="X1503" s="17">
        <v>1.37667646328776E-2</v>
      </c>
      <c r="Y1503" s="17">
        <v>5.7829261910647599E-2</v>
      </c>
      <c r="Z1503" s="17">
        <v>2.00403349246135E-2</v>
      </c>
      <c r="AA1503" s="17">
        <v>8.1486710204315208E-3</v>
      </c>
      <c r="AB1503" s="17">
        <v>5.7928133233450897E-2</v>
      </c>
      <c r="AC1503" s="17">
        <v>7.3411319271108097E-2</v>
      </c>
      <c r="AD1503" s="17">
        <v>4.3999505280403403E-2</v>
      </c>
      <c r="AE1503" s="17"/>
      <c r="AF1503" s="17">
        <v>4.4082339207329901E-2</v>
      </c>
      <c r="AG1503" s="17">
        <v>2.6294026958865499E-2</v>
      </c>
      <c r="AH1503" s="17">
        <v>4.8534097297596099E-2</v>
      </c>
      <c r="AI1503" s="17"/>
      <c r="AJ1503" s="17">
        <v>3.8210960361534402E-2</v>
      </c>
      <c r="AK1503" s="17">
        <v>3.9472827741202601E-2</v>
      </c>
      <c r="AL1503" s="17">
        <v>0</v>
      </c>
      <c r="AM1503" s="17">
        <v>0</v>
      </c>
      <c r="AN1503" s="17">
        <v>3.9375403642547699E-2</v>
      </c>
      <c r="AO1503" s="17"/>
      <c r="AP1503" s="17">
        <v>3.1763470573506002E-2</v>
      </c>
      <c r="AQ1503" s="17">
        <v>2.5518698128086801E-2</v>
      </c>
      <c r="AR1503" s="17">
        <v>4.7119876823216798E-2</v>
      </c>
      <c r="AS1503" s="17">
        <v>2.5221875965546599E-2</v>
      </c>
      <c r="AT1503" s="17">
        <v>6.0453821176193398E-2</v>
      </c>
      <c r="AU1503" s="17"/>
      <c r="AV1503" s="17">
        <v>2.6436635648041801E-2</v>
      </c>
      <c r="AW1503" s="17">
        <v>3.7076783314238602E-2</v>
      </c>
      <c r="AX1503" s="17">
        <v>1.46726605361449E-2</v>
      </c>
      <c r="AY1503" s="17">
        <v>7.8979617601665705E-2</v>
      </c>
      <c r="AZ1503" s="17">
        <v>4.0815003791718298E-2</v>
      </c>
    </row>
    <row r="1504" spans="2:52">
      <c r="B1504" t="s">
        <v>360</v>
      </c>
      <c r="C1504" s="17">
        <v>5.2336347193483998E-2</v>
      </c>
      <c r="D1504" s="17">
        <v>5.4941765458392897E-2</v>
      </c>
      <c r="E1504" s="17">
        <v>4.8594525981953497E-2</v>
      </c>
      <c r="F1504" s="17"/>
      <c r="G1504" s="17">
        <v>6.1518882818792697E-2</v>
      </c>
      <c r="H1504" s="17">
        <v>8.7705843867280905E-2</v>
      </c>
      <c r="I1504" s="17">
        <v>7.1120768241189403E-2</v>
      </c>
      <c r="J1504" s="17">
        <v>6.0357620892914299E-2</v>
      </c>
      <c r="K1504" s="17">
        <v>3.16093932926046E-2</v>
      </c>
      <c r="L1504" s="17">
        <v>1.23026745673444E-2</v>
      </c>
      <c r="M1504" s="17"/>
      <c r="N1504" s="17">
        <v>4.2278700160087702E-2</v>
      </c>
      <c r="O1504" s="17">
        <v>4.6926665014073297E-2</v>
      </c>
      <c r="P1504" s="17">
        <v>6.7830386977094898E-2</v>
      </c>
      <c r="Q1504" s="17">
        <v>5.54282013333392E-2</v>
      </c>
      <c r="R1504" s="17"/>
      <c r="S1504" s="17">
        <v>5.6432046018003799E-2</v>
      </c>
      <c r="T1504" s="17">
        <v>1.0745415405943501E-2</v>
      </c>
      <c r="U1504" s="17">
        <v>4.3200258712837697E-2</v>
      </c>
      <c r="V1504" s="17">
        <v>5.7544130551438998E-2</v>
      </c>
      <c r="W1504" s="17">
        <v>4.56540011583568E-2</v>
      </c>
      <c r="X1504" s="17">
        <v>4.9552228222820301E-2</v>
      </c>
      <c r="Y1504" s="17">
        <v>7.0531992355252093E-2</v>
      </c>
      <c r="Z1504" s="17">
        <v>0.10434415842884701</v>
      </c>
      <c r="AA1504" s="17">
        <v>6.6376892489352302E-2</v>
      </c>
      <c r="AB1504" s="17">
        <v>6.5114738654564505E-2</v>
      </c>
      <c r="AC1504" s="17">
        <v>4.3002258984669202E-2</v>
      </c>
      <c r="AD1504" s="17">
        <v>7.0421785038640494E-2</v>
      </c>
      <c r="AE1504" s="17"/>
      <c r="AF1504" s="17">
        <v>4.8007559005237302E-2</v>
      </c>
      <c r="AG1504" s="17">
        <v>4.7388524870051997E-2</v>
      </c>
      <c r="AH1504" s="17">
        <v>6.9542202852347204E-2</v>
      </c>
      <c r="AI1504" s="17"/>
      <c r="AJ1504" s="17">
        <v>5.0786536441349603E-2</v>
      </c>
      <c r="AK1504" s="17">
        <v>4.7180805533880203E-2</v>
      </c>
      <c r="AL1504" s="17">
        <v>4.9679103973779198E-2</v>
      </c>
      <c r="AM1504" s="17">
        <v>0</v>
      </c>
      <c r="AN1504" s="17">
        <v>4.9028105427435603E-2</v>
      </c>
      <c r="AO1504" s="17"/>
      <c r="AP1504" s="17">
        <v>7.0704070172302194E-2</v>
      </c>
      <c r="AQ1504" s="17">
        <v>4.9273311655076903E-2</v>
      </c>
      <c r="AR1504" s="17">
        <v>4.4699308666768502E-2</v>
      </c>
      <c r="AS1504" s="17">
        <v>2.5071664720578399E-2</v>
      </c>
      <c r="AT1504" s="17">
        <v>2.3555817162043101E-2</v>
      </c>
      <c r="AU1504" s="17"/>
      <c r="AV1504" s="17">
        <v>4.4930811541661897E-2</v>
      </c>
      <c r="AW1504" s="17">
        <v>6.14389340945918E-2</v>
      </c>
      <c r="AX1504" s="17">
        <v>5.7076797171841297E-2</v>
      </c>
      <c r="AY1504" s="17">
        <v>5.59089834171278E-2</v>
      </c>
      <c r="AZ1504" s="17">
        <v>0.11596466864477099</v>
      </c>
    </row>
    <row r="1505" spans="2:52">
      <c r="B1505" t="s">
        <v>361</v>
      </c>
      <c r="C1505" s="17">
        <v>2.0895831657949299E-2</v>
      </c>
      <c r="D1505" s="17">
        <v>2.07123333936612E-2</v>
      </c>
      <c r="E1505" s="17">
        <v>2.1167792621775101E-2</v>
      </c>
      <c r="F1505" s="17"/>
      <c r="G1505" s="17">
        <v>3.2601355466635701E-2</v>
      </c>
      <c r="H1505" s="17">
        <v>1.9043181663078699E-2</v>
      </c>
      <c r="I1505" s="17">
        <v>1.9848218353189302E-2</v>
      </c>
      <c r="J1505" s="17">
        <v>1.35489710904735E-2</v>
      </c>
      <c r="K1505" s="17">
        <v>3.6670073657847198E-2</v>
      </c>
      <c r="L1505" s="17">
        <v>1.25123186167128E-2</v>
      </c>
      <c r="M1505" s="17"/>
      <c r="N1505" s="17">
        <v>1.29595817050838E-2</v>
      </c>
      <c r="O1505" s="17">
        <v>4.12182262256802E-2</v>
      </c>
      <c r="P1505" s="17">
        <v>1.8792535608616601E-2</v>
      </c>
      <c r="Q1505" s="17">
        <v>1.07937314536284E-2</v>
      </c>
      <c r="R1505" s="17"/>
      <c r="S1505" s="17">
        <v>3.1158004005146699E-2</v>
      </c>
      <c r="T1505" s="17">
        <v>2.67854784549937E-2</v>
      </c>
      <c r="U1505" s="17">
        <v>2.1813235916533402E-2</v>
      </c>
      <c r="V1505" s="17">
        <v>1.00404898666487E-2</v>
      </c>
      <c r="W1505" s="17">
        <v>2.05750556417418E-2</v>
      </c>
      <c r="X1505" s="17">
        <v>2.18146158523966E-2</v>
      </c>
      <c r="Y1505" s="17">
        <v>1.3833016887595299E-2</v>
      </c>
      <c r="Z1505" s="17">
        <v>2.01283495085046E-2</v>
      </c>
      <c r="AA1505" s="17">
        <v>2.86740222931301E-2</v>
      </c>
      <c r="AB1505" s="17">
        <v>0</v>
      </c>
      <c r="AC1505" s="17">
        <v>3.3853978707186899E-2</v>
      </c>
      <c r="AD1505" s="17">
        <v>0</v>
      </c>
      <c r="AE1505" s="17"/>
      <c r="AF1505" s="17">
        <v>2.58167614203475E-2</v>
      </c>
      <c r="AG1505" s="17">
        <v>1.11664184919696E-2</v>
      </c>
      <c r="AH1505" s="17">
        <v>2.3589583186512698E-2</v>
      </c>
      <c r="AI1505" s="17"/>
      <c r="AJ1505" s="17">
        <v>1.4991334953035699E-2</v>
      </c>
      <c r="AK1505" s="17">
        <v>2.8931791488711601E-2</v>
      </c>
      <c r="AL1505" s="17">
        <v>0</v>
      </c>
      <c r="AM1505" s="17">
        <v>0.15392737591885799</v>
      </c>
      <c r="AN1505" s="17">
        <v>1.24801830948892E-2</v>
      </c>
      <c r="AO1505" s="17"/>
      <c r="AP1505" s="17">
        <v>4.6064581654325799E-3</v>
      </c>
      <c r="AQ1505" s="17">
        <v>2.5100608395671901E-2</v>
      </c>
      <c r="AR1505" s="17">
        <v>2.68004212566351E-2</v>
      </c>
      <c r="AS1505" s="17">
        <v>2.51670738940819E-2</v>
      </c>
      <c r="AT1505" s="17">
        <v>2.8173271485266001E-2</v>
      </c>
      <c r="AU1505" s="17"/>
      <c r="AV1505" s="17">
        <v>2.8973236928137101E-2</v>
      </c>
      <c r="AW1505" s="17">
        <v>1.7398902327194501E-2</v>
      </c>
      <c r="AX1505" s="17">
        <v>2.83533795855434E-2</v>
      </c>
      <c r="AY1505" s="17">
        <v>0</v>
      </c>
      <c r="AZ1505" s="17">
        <v>3.5937259588203797E-2</v>
      </c>
    </row>
    <row r="1506" spans="2:52">
      <c r="B1506" t="s">
        <v>107</v>
      </c>
      <c r="C1506" s="17">
        <v>0.19603036400697901</v>
      </c>
      <c r="D1506" s="17">
        <v>0.15027301591297201</v>
      </c>
      <c r="E1506" s="17">
        <v>0.234951718516171</v>
      </c>
      <c r="F1506" s="17"/>
      <c r="G1506" s="17">
        <v>9.6753528070060393E-2</v>
      </c>
      <c r="H1506" s="17">
        <v>0.14549320284953399</v>
      </c>
      <c r="I1506" s="17">
        <v>0.163590004743633</v>
      </c>
      <c r="J1506" s="17">
        <v>0.24571779301327201</v>
      </c>
      <c r="K1506" s="17">
        <v>0.28535659897106003</v>
      </c>
      <c r="L1506" s="17">
        <v>0.229417464707414</v>
      </c>
      <c r="M1506" s="17"/>
      <c r="N1506" s="17">
        <v>0.16405303663391399</v>
      </c>
      <c r="O1506" s="17">
        <v>0.20344740873013301</v>
      </c>
      <c r="P1506" s="17">
        <v>0.15549923894142201</v>
      </c>
      <c r="Q1506" s="17">
        <v>0.258046722922459</v>
      </c>
      <c r="R1506" s="17"/>
      <c r="S1506" s="17">
        <v>0.17710548569439899</v>
      </c>
      <c r="T1506" s="17">
        <v>0.21230237228676499</v>
      </c>
      <c r="U1506" s="17">
        <v>0.26940780137133302</v>
      </c>
      <c r="V1506" s="17">
        <v>0.22268849202320701</v>
      </c>
      <c r="W1506" s="17">
        <v>0.20352521378739999</v>
      </c>
      <c r="X1506" s="17">
        <v>0.15770366661212301</v>
      </c>
      <c r="Y1506" s="17">
        <v>0.21695078530388101</v>
      </c>
      <c r="Z1506" s="17">
        <v>0.13658613451029999</v>
      </c>
      <c r="AA1506" s="17">
        <v>0.15887445260198199</v>
      </c>
      <c r="AB1506" s="17">
        <v>0.29100023619514997</v>
      </c>
      <c r="AC1506" s="17">
        <v>9.8875612627654694E-2</v>
      </c>
      <c r="AD1506" s="17">
        <v>7.9488602065207095E-2</v>
      </c>
      <c r="AE1506" s="17"/>
      <c r="AF1506" s="17">
        <v>0.18576646064903901</v>
      </c>
      <c r="AG1506" s="17">
        <v>0.18549197947032101</v>
      </c>
      <c r="AH1506" s="17">
        <v>0.243084366757716</v>
      </c>
      <c r="AI1506" s="17"/>
      <c r="AJ1506" s="17">
        <v>0.17723028442300801</v>
      </c>
      <c r="AK1506" s="17">
        <v>0.17728099522690599</v>
      </c>
      <c r="AL1506" s="17">
        <v>0.197046661216009</v>
      </c>
      <c r="AM1506" s="17">
        <v>0.29347342668946902</v>
      </c>
      <c r="AN1506" s="17">
        <v>0.283362596649746</v>
      </c>
      <c r="AO1506" s="17"/>
      <c r="AP1506" s="17">
        <v>0.18238783933248501</v>
      </c>
      <c r="AQ1506" s="17">
        <v>0.13796734023377499</v>
      </c>
      <c r="AR1506" s="17">
        <v>0.17719446210106801</v>
      </c>
      <c r="AS1506" s="17">
        <v>0.15344241101898601</v>
      </c>
      <c r="AT1506" s="17">
        <v>0.39205205263189102</v>
      </c>
      <c r="AU1506" s="17"/>
      <c r="AV1506" s="17">
        <v>0.20011242238465499</v>
      </c>
      <c r="AW1506" s="17">
        <v>0.20470511724596699</v>
      </c>
      <c r="AX1506" s="17">
        <v>0.142778625932931</v>
      </c>
      <c r="AY1506" s="17">
        <v>0.171024064150607</v>
      </c>
      <c r="AZ1506" s="17">
        <v>0.205324920714544</v>
      </c>
    </row>
    <row r="1507" spans="2:52">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row>
    <row r="1508" spans="2:52">
      <c r="B1508" s="6" t="s">
        <v>377</v>
      </c>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c r="AZ1508" s="17"/>
    </row>
    <row r="1509" spans="2:52">
      <c r="B1509" s="24" t="s">
        <v>16</v>
      </c>
      <c r="C1509" s="17"/>
      <c r="D1509" s="17"/>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c r="AZ1509" s="17"/>
    </row>
    <row r="1510" spans="2:52">
      <c r="B1510" t="s">
        <v>378</v>
      </c>
      <c r="C1510" s="17">
        <v>3.9625004655692998E-2</v>
      </c>
      <c r="D1510" s="17">
        <v>5.3758502639088601E-2</v>
      </c>
      <c r="E1510" s="17">
        <v>2.7143745648744201E-2</v>
      </c>
      <c r="F1510" s="17"/>
      <c r="G1510" s="17">
        <v>0.11290900959123901</v>
      </c>
      <c r="H1510" s="17">
        <v>7.6531234857130703E-2</v>
      </c>
      <c r="I1510" s="17">
        <v>3.7005614775507401E-2</v>
      </c>
      <c r="J1510" s="17">
        <v>1.1816787122198601E-2</v>
      </c>
      <c r="K1510" s="17">
        <v>0</v>
      </c>
      <c r="L1510" s="17">
        <v>1.41090677721093E-2</v>
      </c>
      <c r="M1510" s="17"/>
      <c r="N1510" s="17">
        <v>6.0673542939484799E-2</v>
      </c>
      <c r="O1510" s="17">
        <v>1.98623722879031E-2</v>
      </c>
      <c r="P1510" s="17">
        <v>4.2594645643521001E-2</v>
      </c>
      <c r="Q1510" s="17">
        <v>2.9817841118635301E-2</v>
      </c>
      <c r="R1510" s="17"/>
      <c r="S1510" s="17">
        <v>0.102536344096814</v>
      </c>
      <c r="T1510" s="17">
        <v>1.9390444797361201E-2</v>
      </c>
      <c r="U1510" s="17">
        <v>1.83737082272659E-2</v>
      </c>
      <c r="V1510" s="17">
        <v>3.5396866297492099E-2</v>
      </c>
      <c r="W1510" s="17">
        <v>3.8168776619773297E-2</v>
      </c>
      <c r="X1510" s="17">
        <v>4.7381465681086102E-2</v>
      </c>
      <c r="Y1510" s="17">
        <v>1.61857104790652E-2</v>
      </c>
      <c r="Z1510" s="17">
        <v>1.29161573721784E-2</v>
      </c>
      <c r="AA1510" s="17">
        <v>2.2685501376774199E-2</v>
      </c>
      <c r="AB1510" s="17">
        <v>2.4611912130808E-2</v>
      </c>
      <c r="AC1510" s="17">
        <v>5.8116033542619301E-2</v>
      </c>
      <c r="AD1510" s="17">
        <v>7.5007575978758595E-2</v>
      </c>
      <c r="AE1510" s="17"/>
      <c r="AF1510" s="17">
        <v>2.0910048075190701E-2</v>
      </c>
      <c r="AG1510" s="17">
        <v>4.9238552434461701E-2</v>
      </c>
      <c r="AH1510" s="17">
        <v>4.4546161623856398E-2</v>
      </c>
      <c r="AI1510" s="17"/>
      <c r="AJ1510" s="17">
        <v>4.3028966679560299E-2</v>
      </c>
      <c r="AK1510" s="17">
        <v>5.67751362559549E-2</v>
      </c>
      <c r="AL1510" s="17">
        <v>1.7428145052388402E-2</v>
      </c>
      <c r="AM1510" s="17">
        <v>0</v>
      </c>
      <c r="AN1510" s="17">
        <v>1.5176560693542901E-2</v>
      </c>
      <c r="AO1510" s="17"/>
      <c r="AP1510" s="17">
        <v>6.8390817040201696E-2</v>
      </c>
      <c r="AQ1510" s="17">
        <v>4.8875733350222099E-2</v>
      </c>
      <c r="AR1510" s="17">
        <v>3.2996834323436003E-2</v>
      </c>
      <c r="AS1510" s="17">
        <v>1.92367751493643E-2</v>
      </c>
      <c r="AT1510" s="17">
        <v>2.7529576656149898E-2</v>
      </c>
      <c r="AU1510" s="17"/>
      <c r="AV1510" s="17">
        <v>1.5030136035490501E-2</v>
      </c>
      <c r="AW1510" s="17">
        <v>2.2930547311003101E-2</v>
      </c>
      <c r="AX1510" s="17">
        <v>5.9196131766678699E-2</v>
      </c>
      <c r="AY1510" s="17">
        <v>8.4619717986569698E-2</v>
      </c>
      <c r="AZ1510" s="17">
        <v>0.154330290522187</v>
      </c>
    </row>
    <row r="1511" spans="2:52">
      <c r="B1511" t="s">
        <v>379</v>
      </c>
      <c r="C1511" s="17">
        <v>0.11299521524351901</v>
      </c>
      <c r="D1511" s="17">
        <v>0.122496654929867</v>
      </c>
      <c r="E1511" s="17">
        <v>0.103498061657485</v>
      </c>
      <c r="F1511" s="17"/>
      <c r="G1511" s="17">
        <v>0.15574273956545101</v>
      </c>
      <c r="H1511" s="17">
        <v>0.163216548007903</v>
      </c>
      <c r="I1511" s="17">
        <v>0.13989562894479701</v>
      </c>
      <c r="J1511" s="17">
        <v>5.99888831181098E-2</v>
      </c>
      <c r="K1511" s="17">
        <v>7.9970961906006596E-2</v>
      </c>
      <c r="L1511" s="17">
        <v>8.8752136348603003E-2</v>
      </c>
      <c r="M1511" s="17"/>
      <c r="N1511" s="17">
        <v>0.137492377231692</v>
      </c>
      <c r="O1511" s="17">
        <v>8.1889038310500095E-2</v>
      </c>
      <c r="P1511" s="17">
        <v>0.13106159067997999</v>
      </c>
      <c r="Q1511" s="17">
        <v>0.10307522786647599</v>
      </c>
      <c r="R1511" s="17"/>
      <c r="S1511" s="17">
        <v>0.17478975269677199</v>
      </c>
      <c r="T1511" s="17">
        <v>0.100364835325169</v>
      </c>
      <c r="U1511" s="17">
        <v>9.0856139477928602E-2</v>
      </c>
      <c r="V1511" s="17">
        <v>9.1635308698445106E-2</v>
      </c>
      <c r="W1511" s="17">
        <v>0.100849944019006</v>
      </c>
      <c r="X1511" s="17">
        <v>0.105355021816365</v>
      </c>
      <c r="Y1511" s="17">
        <v>8.1716776412878306E-2</v>
      </c>
      <c r="Z1511" s="17">
        <v>0.152680620475276</v>
      </c>
      <c r="AA1511" s="17">
        <v>0.150782250388936</v>
      </c>
      <c r="AB1511" s="17">
        <v>9.5701268570055897E-2</v>
      </c>
      <c r="AC1511" s="17">
        <v>6.3607875011715304E-2</v>
      </c>
      <c r="AD1511" s="17">
        <v>2.7029283316001001E-2</v>
      </c>
      <c r="AE1511" s="17"/>
      <c r="AF1511" s="17">
        <v>0.120459472328977</v>
      </c>
      <c r="AG1511" s="17">
        <v>9.6698612009294804E-2</v>
      </c>
      <c r="AH1511" s="17">
        <v>0.14351121870358199</v>
      </c>
      <c r="AI1511" s="17"/>
      <c r="AJ1511" s="17">
        <v>0.136853204760468</v>
      </c>
      <c r="AK1511" s="17">
        <v>0.115954154336553</v>
      </c>
      <c r="AL1511" s="17">
        <v>3.9427820514660199E-2</v>
      </c>
      <c r="AM1511" s="17">
        <v>6.9943785557037896E-2</v>
      </c>
      <c r="AN1511" s="17">
        <v>9.6102563959478401E-2</v>
      </c>
      <c r="AO1511" s="17"/>
      <c r="AP1511" s="17">
        <v>0.19880485505120399</v>
      </c>
      <c r="AQ1511" s="17">
        <v>0.122257009649286</v>
      </c>
      <c r="AR1511" s="17">
        <v>5.1334821344923003E-2</v>
      </c>
      <c r="AS1511" s="17">
        <v>8.9623339325159396E-2</v>
      </c>
      <c r="AT1511" s="17">
        <v>5.1497428439545599E-2</v>
      </c>
      <c r="AU1511" s="17"/>
      <c r="AV1511" s="17">
        <v>9.3885997207160898E-2</v>
      </c>
      <c r="AW1511" s="17">
        <v>8.3161049625597699E-2</v>
      </c>
      <c r="AX1511" s="17">
        <v>0.128473268516654</v>
      </c>
      <c r="AY1511" s="17">
        <v>0.16725808786489199</v>
      </c>
      <c r="AZ1511" s="17">
        <v>0.16186133532694399</v>
      </c>
    </row>
    <row r="1512" spans="2:52">
      <c r="B1512" t="s">
        <v>380</v>
      </c>
      <c r="C1512" s="17">
        <v>0.170648854888828</v>
      </c>
      <c r="D1512" s="17">
        <v>0.20429010856114299</v>
      </c>
      <c r="E1512" s="17">
        <v>0.13890729325062401</v>
      </c>
      <c r="F1512" s="17"/>
      <c r="G1512" s="17">
        <v>0.150086343969387</v>
      </c>
      <c r="H1512" s="17">
        <v>0.20221104246994601</v>
      </c>
      <c r="I1512" s="17">
        <v>0.177396365907218</v>
      </c>
      <c r="J1512" s="17">
        <v>0.168515129665501</v>
      </c>
      <c r="K1512" s="17">
        <v>0.15780755577352201</v>
      </c>
      <c r="L1512" s="17">
        <v>0.16292343050969799</v>
      </c>
      <c r="M1512" s="17"/>
      <c r="N1512" s="17">
        <v>0.15700303865087401</v>
      </c>
      <c r="O1512" s="17">
        <v>0.17662113276665101</v>
      </c>
      <c r="P1512" s="17">
        <v>0.178042104081792</v>
      </c>
      <c r="Q1512" s="17">
        <v>0.17678851894532299</v>
      </c>
      <c r="R1512" s="17"/>
      <c r="S1512" s="17">
        <v>0.176883303611613</v>
      </c>
      <c r="T1512" s="17">
        <v>0.16439073800784401</v>
      </c>
      <c r="U1512" s="17">
        <v>0.15948763354826301</v>
      </c>
      <c r="V1512" s="17">
        <v>0.19560710185355801</v>
      </c>
      <c r="W1512" s="17">
        <v>0.20018415973981599</v>
      </c>
      <c r="X1512" s="17">
        <v>0.20120640055504299</v>
      </c>
      <c r="Y1512" s="17">
        <v>0.17464788323549699</v>
      </c>
      <c r="Z1512" s="17">
        <v>0.168768595810706</v>
      </c>
      <c r="AA1512" s="17">
        <v>0.148505560866763</v>
      </c>
      <c r="AB1512" s="17">
        <v>0.15173367320265399</v>
      </c>
      <c r="AC1512" s="17">
        <v>0.15486966814854</v>
      </c>
      <c r="AD1512" s="17">
        <v>9.3622906721958901E-2</v>
      </c>
      <c r="AE1512" s="17"/>
      <c r="AF1512" s="17">
        <v>0.19328018441428099</v>
      </c>
      <c r="AG1512" s="17">
        <v>0.14999439125275099</v>
      </c>
      <c r="AH1512" s="17">
        <v>0.18441223480301899</v>
      </c>
      <c r="AI1512" s="17"/>
      <c r="AJ1512" s="17">
        <v>0.18784248479544299</v>
      </c>
      <c r="AK1512" s="17">
        <v>0.143657806087266</v>
      </c>
      <c r="AL1512" s="17">
        <v>0.21373851068367</v>
      </c>
      <c r="AM1512" s="17">
        <v>0.20871570286042301</v>
      </c>
      <c r="AN1512" s="17">
        <v>0.161179971655112</v>
      </c>
      <c r="AO1512" s="17"/>
      <c r="AP1512" s="17">
        <v>0.23017264134726501</v>
      </c>
      <c r="AQ1512" s="17">
        <v>0.16057829268707499</v>
      </c>
      <c r="AR1512" s="17">
        <v>0.19003911664909801</v>
      </c>
      <c r="AS1512" s="17">
        <v>0.134616874781083</v>
      </c>
      <c r="AT1512" s="17">
        <v>0.129359317209366</v>
      </c>
      <c r="AU1512" s="17"/>
      <c r="AV1512" s="17">
        <v>0.16446310275409701</v>
      </c>
      <c r="AW1512" s="17">
        <v>0.18252638316933101</v>
      </c>
      <c r="AX1512" s="17">
        <v>0.16715676282804401</v>
      </c>
      <c r="AY1512" s="17">
        <v>0.168836816956595</v>
      </c>
      <c r="AZ1512" s="17">
        <v>0.22044455144694799</v>
      </c>
    </row>
    <row r="1513" spans="2:52">
      <c r="B1513" t="s">
        <v>381</v>
      </c>
      <c r="C1513" s="17">
        <v>0.32001868206638101</v>
      </c>
      <c r="D1513" s="17">
        <v>0.316004233868173</v>
      </c>
      <c r="E1513" s="17">
        <v>0.32547675996754999</v>
      </c>
      <c r="F1513" s="17"/>
      <c r="G1513" s="17">
        <v>0.29878974899201499</v>
      </c>
      <c r="H1513" s="17">
        <v>0.25090136876325497</v>
      </c>
      <c r="I1513" s="17">
        <v>0.32750268621434803</v>
      </c>
      <c r="J1513" s="17">
        <v>0.320580652898104</v>
      </c>
      <c r="K1513" s="17">
        <v>0.32382207996983298</v>
      </c>
      <c r="L1513" s="17">
        <v>0.380696283632593</v>
      </c>
      <c r="M1513" s="17"/>
      <c r="N1513" s="17">
        <v>0.355121975550868</v>
      </c>
      <c r="O1513" s="17">
        <v>0.35749611465752701</v>
      </c>
      <c r="P1513" s="17">
        <v>0.27100137431368199</v>
      </c>
      <c r="Q1513" s="17">
        <v>0.25841423543266201</v>
      </c>
      <c r="R1513" s="17"/>
      <c r="S1513" s="17">
        <v>0.25298884371834601</v>
      </c>
      <c r="T1513" s="17">
        <v>0.32226494036942199</v>
      </c>
      <c r="U1513" s="17">
        <v>0.32207058955267498</v>
      </c>
      <c r="V1513" s="17">
        <v>0.271987225327742</v>
      </c>
      <c r="W1513" s="17">
        <v>0.36475171691251501</v>
      </c>
      <c r="X1513" s="17">
        <v>0.28512213150568699</v>
      </c>
      <c r="Y1513" s="17">
        <v>0.38868133022226697</v>
      </c>
      <c r="Z1513" s="17">
        <v>0.33398838367782302</v>
      </c>
      <c r="AA1513" s="17">
        <v>0.31456058968991901</v>
      </c>
      <c r="AB1513" s="17">
        <v>0.42458355027537598</v>
      </c>
      <c r="AC1513" s="17">
        <v>0.31283485015252899</v>
      </c>
      <c r="AD1513" s="17">
        <v>0.25745859377769598</v>
      </c>
      <c r="AE1513" s="17"/>
      <c r="AF1513" s="17">
        <v>0.32005812689562402</v>
      </c>
      <c r="AG1513" s="17">
        <v>0.35161117929921298</v>
      </c>
      <c r="AH1513" s="17">
        <v>0.23994981743414301</v>
      </c>
      <c r="AI1513" s="17"/>
      <c r="AJ1513" s="17">
        <v>0.33506579599742298</v>
      </c>
      <c r="AK1513" s="17">
        <v>0.29031017385018498</v>
      </c>
      <c r="AL1513" s="17">
        <v>0.33388405755813699</v>
      </c>
      <c r="AM1513" s="17">
        <v>0.262770289878267</v>
      </c>
      <c r="AN1513" s="17">
        <v>0.29636558596044499</v>
      </c>
      <c r="AO1513" s="17"/>
      <c r="AP1513" s="17">
        <v>0.32988142697668599</v>
      </c>
      <c r="AQ1513" s="17">
        <v>0.28868106475845001</v>
      </c>
      <c r="AR1513" s="17">
        <v>0.32093155700218601</v>
      </c>
      <c r="AS1513" s="17">
        <v>0.35300436046536599</v>
      </c>
      <c r="AT1513" s="17">
        <v>0.41038320529697297</v>
      </c>
      <c r="AU1513" s="17"/>
      <c r="AV1513" s="17">
        <v>0.31319565257051402</v>
      </c>
      <c r="AW1513" s="17">
        <v>0.31238354166281002</v>
      </c>
      <c r="AX1513" s="17">
        <v>0.34070509185610798</v>
      </c>
      <c r="AY1513" s="17">
        <v>0.309740317289116</v>
      </c>
      <c r="AZ1513" s="17">
        <v>0.21020973241425001</v>
      </c>
    </row>
    <row r="1514" spans="2:52">
      <c r="B1514" t="s">
        <v>382</v>
      </c>
      <c r="C1514" s="17">
        <v>0.32313782073557101</v>
      </c>
      <c r="D1514" s="17">
        <v>0.28236125212227903</v>
      </c>
      <c r="E1514" s="17">
        <v>0.36186923936446103</v>
      </c>
      <c r="F1514" s="17"/>
      <c r="G1514" s="17">
        <v>0.239833254317142</v>
      </c>
      <c r="H1514" s="17">
        <v>0.25096921680546702</v>
      </c>
      <c r="I1514" s="17">
        <v>0.28108665390019899</v>
      </c>
      <c r="J1514" s="17">
        <v>0.399047473261819</v>
      </c>
      <c r="K1514" s="17">
        <v>0.41438750596230201</v>
      </c>
      <c r="L1514" s="17">
        <v>0.346144621232994</v>
      </c>
      <c r="M1514" s="17"/>
      <c r="N1514" s="17">
        <v>0.27469569124301302</v>
      </c>
      <c r="O1514" s="17">
        <v>0.333683128615192</v>
      </c>
      <c r="P1514" s="17">
        <v>0.35196459005754199</v>
      </c>
      <c r="Q1514" s="17">
        <v>0.36082248462734201</v>
      </c>
      <c r="R1514" s="17"/>
      <c r="S1514" s="17">
        <v>0.247106059864033</v>
      </c>
      <c r="T1514" s="17">
        <v>0.35325495231019599</v>
      </c>
      <c r="U1514" s="17">
        <v>0.37880629502236601</v>
      </c>
      <c r="V1514" s="17">
        <v>0.36310926305882801</v>
      </c>
      <c r="W1514" s="17">
        <v>0.28980830201162999</v>
      </c>
      <c r="X1514" s="17">
        <v>0.31726310435678701</v>
      </c>
      <c r="Y1514" s="17">
        <v>0.31096659416648298</v>
      </c>
      <c r="Z1514" s="17">
        <v>0.33164624266401699</v>
      </c>
      <c r="AA1514" s="17">
        <v>0.33412305523917102</v>
      </c>
      <c r="AB1514" s="17">
        <v>0.26998182584649</v>
      </c>
      <c r="AC1514" s="17">
        <v>0.37900005996772201</v>
      </c>
      <c r="AD1514" s="17">
        <v>0.48995734063726898</v>
      </c>
      <c r="AE1514" s="17"/>
      <c r="AF1514" s="17">
        <v>0.32789598167645001</v>
      </c>
      <c r="AG1514" s="17">
        <v>0.33120750464659399</v>
      </c>
      <c r="AH1514" s="17">
        <v>0.30751598017037302</v>
      </c>
      <c r="AI1514" s="17"/>
      <c r="AJ1514" s="17">
        <v>0.28198067035517999</v>
      </c>
      <c r="AK1514" s="17">
        <v>0.36326674533291398</v>
      </c>
      <c r="AL1514" s="17">
        <v>0.38187830141089402</v>
      </c>
      <c r="AM1514" s="17">
        <v>0.45857022170427197</v>
      </c>
      <c r="AN1514" s="17">
        <v>0.34626518360333902</v>
      </c>
      <c r="AO1514" s="17"/>
      <c r="AP1514" s="17">
        <v>0.157778099493359</v>
      </c>
      <c r="AQ1514" s="17">
        <v>0.35451979817421098</v>
      </c>
      <c r="AR1514" s="17">
        <v>0.37980060914919</v>
      </c>
      <c r="AS1514" s="17">
        <v>0.38884623272282898</v>
      </c>
      <c r="AT1514" s="17">
        <v>0.30839359136787597</v>
      </c>
      <c r="AU1514" s="17"/>
      <c r="AV1514" s="17">
        <v>0.36837867803468899</v>
      </c>
      <c r="AW1514" s="17">
        <v>0.35182233435132898</v>
      </c>
      <c r="AX1514" s="17">
        <v>0.28339263957713201</v>
      </c>
      <c r="AY1514" s="17">
        <v>0.24972750438028099</v>
      </c>
      <c r="AZ1514" s="17">
        <v>0.21344122134294399</v>
      </c>
    </row>
    <row r="1515" spans="2:52">
      <c r="B1515" t="s">
        <v>107</v>
      </c>
      <c r="C1515" s="17">
        <v>3.3574422410006702E-2</v>
      </c>
      <c r="D1515" s="17">
        <v>2.1089247879448499E-2</v>
      </c>
      <c r="E1515" s="17">
        <v>4.3104900111135998E-2</v>
      </c>
      <c r="F1515" s="17"/>
      <c r="G1515" s="17">
        <v>4.2638903564766399E-2</v>
      </c>
      <c r="H1515" s="17">
        <v>5.6170589096299003E-2</v>
      </c>
      <c r="I1515" s="17">
        <v>3.7113050257930297E-2</v>
      </c>
      <c r="J1515" s="17">
        <v>4.0051073934266997E-2</v>
      </c>
      <c r="K1515" s="17">
        <v>2.4011896388336E-2</v>
      </c>
      <c r="L1515" s="17">
        <v>7.3744605040035197E-3</v>
      </c>
      <c r="M1515" s="17"/>
      <c r="N1515" s="17">
        <v>1.50133743840684E-2</v>
      </c>
      <c r="O1515" s="17">
        <v>3.0448213362227101E-2</v>
      </c>
      <c r="P1515" s="17">
        <v>2.5335695223483799E-2</v>
      </c>
      <c r="Q1515" s="17">
        <v>7.1081692009562297E-2</v>
      </c>
      <c r="R1515" s="17"/>
      <c r="S1515" s="17">
        <v>4.5695696012422099E-2</v>
      </c>
      <c r="T1515" s="17">
        <v>4.0334089190007701E-2</v>
      </c>
      <c r="U1515" s="17">
        <v>3.04056341715013E-2</v>
      </c>
      <c r="V1515" s="17">
        <v>4.2264234763934698E-2</v>
      </c>
      <c r="W1515" s="17">
        <v>6.2371006972598399E-3</v>
      </c>
      <c r="X1515" s="17">
        <v>4.3671876085032403E-2</v>
      </c>
      <c r="Y1515" s="17">
        <v>2.7801705483809901E-2</v>
      </c>
      <c r="Z1515" s="17">
        <v>0</v>
      </c>
      <c r="AA1515" s="17">
        <v>2.9343042438436901E-2</v>
      </c>
      <c r="AB1515" s="17">
        <v>3.3387769974616302E-2</v>
      </c>
      <c r="AC1515" s="17">
        <v>3.1571513176873699E-2</v>
      </c>
      <c r="AD1515" s="17">
        <v>5.6924299568315802E-2</v>
      </c>
      <c r="AE1515" s="17"/>
      <c r="AF1515" s="17">
        <v>1.7396186609478E-2</v>
      </c>
      <c r="AG1515" s="17">
        <v>2.1249760357686099E-2</v>
      </c>
      <c r="AH1515" s="17">
        <v>8.0064587265026493E-2</v>
      </c>
      <c r="AI1515" s="17"/>
      <c r="AJ1515" s="17">
        <v>1.52288774119257E-2</v>
      </c>
      <c r="AK1515" s="17">
        <v>3.0035984137125601E-2</v>
      </c>
      <c r="AL1515" s="17">
        <v>1.36431647802501E-2</v>
      </c>
      <c r="AM1515" s="17">
        <v>0</v>
      </c>
      <c r="AN1515" s="17">
        <v>8.49101341280835E-2</v>
      </c>
      <c r="AO1515" s="17"/>
      <c r="AP1515" s="17">
        <v>1.49721600912838E-2</v>
      </c>
      <c r="AQ1515" s="17">
        <v>2.5088101380755699E-2</v>
      </c>
      <c r="AR1515" s="17">
        <v>2.4897061531167001E-2</v>
      </c>
      <c r="AS1515" s="17">
        <v>1.46724175561987E-2</v>
      </c>
      <c r="AT1515" s="17">
        <v>7.2836881030089007E-2</v>
      </c>
      <c r="AU1515" s="17"/>
      <c r="AV1515" s="17">
        <v>4.5046433398049798E-2</v>
      </c>
      <c r="AW1515" s="17">
        <v>4.7176143879928099E-2</v>
      </c>
      <c r="AX1515" s="17">
        <v>2.1076105455382899E-2</v>
      </c>
      <c r="AY1515" s="17">
        <v>1.98175555225466E-2</v>
      </c>
      <c r="AZ1515" s="17">
        <v>3.9712868946727903E-2</v>
      </c>
    </row>
    <row r="1516" spans="2:52">
      <c r="C1516" s="17"/>
      <c r="D1516" s="17"/>
      <c r="E1516" s="17"/>
      <c r="F1516" s="17"/>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7"/>
      <c r="AZ1516" s="17"/>
    </row>
    <row r="1517" spans="2:52">
      <c r="B1517" s="6" t="s">
        <v>383</v>
      </c>
      <c r="C1517" s="17"/>
      <c r="D1517" s="17"/>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c r="AZ1517" s="17"/>
    </row>
    <row r="1518" spans="2:52">
      <c r="B1518" s="24" t="s">
        <v>16</v>
      </c>
      <c r="C1518" s="17"/>
      <c r="D1518" s="17"/>
      <c r="E1518" s="17"/>
      <c r="F1518" s="17"/>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c r="AP1518" s="17"/>
      <c r="AQ1518" s="17"/>
      <c r="AR1518" s="17"/>
      <c r="AS1518" s="17"/>
      <c r="AT1518" s="17"/>
      <c r="AU1518" s="17"/>
      <c r="AV1518" s="17"/>
      <c r="AW1518" s="17"/>
      <c r="AX1518" s="17"/>
      <c r="AY1518" s="17"/>
      <c r="AZ1518" s="17"/>
    </row>
    <row r="1519" spans="2:52">
      <c r="B1519" t="s">
        <v>378</v>
      </c>
      <c r="C1519" s="17">
        <v>4.0309105232266398E-2</v>
      </c>
      <c r="D1519" s="17">
        <v>5.1623334203382297E-2</v>
      </c>
      <c r="E1519" s="17">
        <v>3.0389006927997599E-2</v>
      </c>
      <c r="F1519" s="17"/>
      <c r="G1519" s="17">
        <v>8.0774099922023404E-2</v>
      </c>
      <c r="H1519" s="17">
        <v>8.2694531597331505E-2</v>
      </c>
      <c r="I1519" s="17">
        <v>6.2047403008624401E-2</v>
      </c>
      <c r="J1519" s="17">
        <v>1.56849473912988E-2</v>
      </c>
      <c r="K1519" s="17">
        <v>0</v>
      </c>
      <c r="L1519" s="17">
        <v>9.2061192969531795E-3</v>
      </c>
      <c r="M1519" s="17"/>
      <c r="N1519" s="17">
        <v>6.6910590857757204E-2</v>
      </c>
      <c r="O1519" s="17">
        <v>2.35188455451956E-2</v>
      </c>
      <c r="P1519" s="17">
        <v>3.2532578400987E-2</v>
      </c>
      <c r="Q1519" s="17">
        <v>3.06535484885814E-2</v>
      </c>
      <c r="R1519" s="17"/>
      <c r="S1519" s="17">
        <v>8.8812485948047207E-2</v>
      </c>
      <c r="T1519" s="17">
        <v>3.2264192231189197E-2</v>
      </c>
      <c r="U1519" s="17">
        <v>2.5200472616831799E-2</v>
      </c>
      <c r="V1519" s="17">
        <v>3.05173796559523E-2</v>
      </c>
      <c r="W1519" s="17">
        <v>2.6502717942570399E-2</v>
      </c>
      <c r="X1519" s="17">
        <v>4.8066270377636097E-2</v>
      </c>
      <c r="Y1519" s="17">
        <v>1.61857104790652E-2</v>
      </c>
      <c r="Z1519" s="17">
        <v>6.3420491072506302E-2</v>
      </c>
      <c r="AA1519" s="17">
        <v>2.60213715089197E-2</v>
      </c>
      <c r="AB1519" s="17">
        <v>4.14950033461646E-2</v>
      </c>
      <c r="AC1519" s="17">
        <v>3.2043137728585601E-2</v>
      </c>
      <c r="AD1519" s="17">
        <v>1.9830655921278199E-2</v>
      </c>
      <c r="AE1519" s="17"/>
      <c r="AF1519" s="17">
        <v>1.94019266660128E-2</v>
      </c>
      <c r="AG1519" s="17">
        <v>5.4704136911722601E-2</v>
      </c>
      <c r="AH1519" s="17">
        <v>4.1951128093734399E-2</v>
      </c>
      <c r="AI1519" s="17"/>
      <c r="AJ1519" s="17">
        <v>4.50218307684907E-2</v>
      </c>
      <c r="AK1519" s="17">
        <v>5.5554522967537802E-2</v>
      </c>
      <c r="AL1519" s="17">
        <v>2.6288736007134401E-2</v>
      </c>
      <c r="AM1519" s="17">
        <v>3.3865570753034403E-2</v>
      </c>
      <c r="AN1519" s="17">
        <v>1.5870212032859099E-2</v>
      </c>
      <c r="AO1519" s="17"/>
      <c r="AP1519" s="17">
        <v>6.0918510833735798E-2</v>
      </c>
      <c r="AQ1519" s="17">
        <v>5.8132178165440501E-2</v>
      </c>
      <c r="AR1519" s="17">
        <v>3.2617988093889001E-2</v>
      </c>
      <c r="AS1519" s="17">
        <v>2.15997121408547E-2</v>
      </c>
      <c r="AT1519" s="17">
        <v>8.6527212699078707E-3</v>
      </c>
      <c r="AU1519" s="17"/>
      <c r="AV1519" s="17">
        <v>1.3556919545583201E-2</v>
      </c>
      <c r="AW1519" s="17">
        <v>2.45885390330631E-2</v>
      </c>
      <c r="AX1519" s="17">
        <v>6.1562311693915003E-2</v>
      </c>
      <c r="AY1519" s="17">
        <v>6.9833997586402796E-2</v>
      </c>
      <c r="AZ1519" s="17">
        <v>0.23340729640386301</v>
      </c>
    </row>
    <row r="1520" spans="2:52">
      <c r="B1520" t="s">
        <v>379</v>
      </c>
      <c r="C1520" s="17">
        <v>0.14678269875595101</v>
      </c>
      <c r="D1520" s="17">
        <v>0.153204408264103</v>
      </c>
      <c r="E1520" s="17">
        <v>0.14038629019345999</v>
      </c>
      <c r="F1520" s="17"/>
      <c r="G1520" s="17">
        <v>0.221545110863481</v>
      </c>
      <c r="H1520" s="17">
        <v>0.20634730376112101</v>
      </c>
      <c r="I1520" s="17">
        <v>0.17997877902252099</v>
      </c>
      <c r="J1520" s="17">
        <v>0.10129972083175801</v>
      </c>
      <c r="K1520" s="17">
        <v>0.112249323354057</v>
      </c>
      <c r="L1520" s="17">
        <v>8.3914429451943995E-2</v>
      </c>
      <c r="M1520" s="17"/>
      <c r="N1520" s="17">
        <v>0.16460301200400901</v>
      </c>
      <c r="O1520" s="17">
        <v>0.121247930906075</v>
      </c>
      <c r="P1520" s="17">
        <v>0.17205454573969101</v>
      </c>
      <c r="Q1520" s="17">
        <v>0.125821763009935</v>
      </c>
      <c r="R1520" s="17"/>
      <c r="S1520" s="17">
        <v>0.244787062386253</v>
      </c>
      <c r="T1520" s="17">
        <v>0.12568870028444801</v>
      </c>
      <c r="U1520" s="17">
        <v>0.14728673400487899</v>
      </c>
      <c r="V1520" s="17">
        <v>0.140422206645755</v>
      </c>
      <c r="W1520" s="17">
        <v>0.18240347072791499</v>
      </c>
      <c r="X1520" s="17">
        <v>0.114240911804266</v>
      </c>
      <c r="Y1520" s="17">
        <v>9.4485429800566095E-2</v>
      </c>
      <c r="Z1520" s="17">
        <v>0.18930864725736701</v>
      </c>
      <c r="AA1520" s="17">
        <v>0.115917491910681</v>
      </c>
      <c r="AB1520" s="17">
        <v>0.118053364983031</v>
      </c>
      <c r="AC1520" s="17">
        <v>0.108585943254765</v>
      </c>
      <c r="AD1520" s="17">
        <v>0.11590981688768499</v>
      </c>
      <c r="AE1520" s="17"/>
      <c r="AF1520" s="17">
        <v>0.12978259194715999</v>
      </c>
      <c r="AG1520" s="17">
        <v>0.15731148498894601</v>
      </c>
      <c r="AH1520" s="17">
        <v>0.15409578944328201</v>
      </c>
      <c r="AI1520" s="17"/>
      <c r="AJ1520" s="17">
        <v>0.16086102241229699</v>
      </c>
      <c r="AK1520" s="17">
        <v>0.16000855148759499</v>
      </c>
      <c r="AL1520" s="17">
        <v>0.13090864024364299</v>
      </c>
      <c r="AM1520" s="17">
        <v>9.2997660777865102E-2</v>
      </c>
      <c r="AN1520" s="17">
        <v>0.108972124984172</v>
      </c>
      <c r="AO1520" s="17"/>
      <c r="AP1520" s="17">
        <v>0.21007756000774999</v>
      </c>
      <c r="AQ1520" s="17">
        <v>0.152139947421117</v>
      </c>
      <c r="AR1520" s="17">
        <v>0.171309306885846</v>
      </c>
      <c r="AS1520" s="17">
        <v>8.8692479496021506E-2</v>
      </c>
      <c r="AT1520" s="17">
        <v>9.1533190200288606E-2</v>
      </c>
      <c r="AU1520" s="17"/>
      <c r="AV1520" s="17">
        <v>0.100978819389365</v>
      </c>
      <c r="AW1520" s="17">
        <v>0.15422679406496101</v>
      </c>
      <c r="AX1520" s="17">
        <v>0.171262127046134</v>
      </c>
      <c r="AY1520" s="17">
        <v>0.18564237165796099</v>
      </c>
      <c r="AZ1520" s="17">
        <v>0.13080925447085601</v>
      </c>
    </row>
    <row r="1521" spans="2:52">
      <c r="B1521" t="s">
        <v>380</v>
      </c>
      <c r="C1521" s="17">
        <v>0.45527708121888599</v>
      </c>
      <c r="D1521" s="17">
        <v>0.46352762792274399</v>
      </c>
      <c r="E1521" s="17">
        <v>0.44891904861231502</v>
      </c>
      <c r="F1521" s="17"/>
      <c r="G1521" s="17">
        <v>0.340499920885798</v>
      </c>
      <c r="H1521" s="17">
        <v>0.35343046822549201</v>
      </c>
      <c r="I1521" s="17">
        <v>0.40915023311447302</v>
      </c>
      <c r="J1521" s="17">
        <v>0.47578005493360698</v>
      </c>
      <c r="K1521" s="17">
        <v>0.53340479019584797</v>
      </c>
      <c r="L1521" s="17">
        <v>0.580963541260482</v>
      </c>
      <c r="M1521" s="17"/>
      <c r="N1521" s="17">
        <v>0.44165091066467099</v>
      </c>
      <c r="O1521" s="17">
        <v>0.465296309272064</v>
      </c>
      <c r="P1521" s="17">
        <v>0.51080320174224902</v>
      </c>
      <c r="Q1521" s="17">
        <v>0.41454660681600802</v>
      </c>
      <c r="R1521" s="17"/>
      <c r="S1521" s="17">
        <v>0.31045423218184398</v>
      </c>
      <c r="T1521" s="17">
        <v>0.45069838193823802</v>
      </c>
      <c r="U1521" s="17">
        <v>0.525758647653227</v>
      </c>
      <c r="V1521" s="17">
        <v>0.420789152674999</v>
      </c>
      <c r="W1521" s="17">
        <v>0.52225052585500398</v>
      </c>
      <c r="X1521" s="17">
        <v>0.51663126721896202</v>
      </c>
      <c r="Y1521" s="17">
        <v>0.53422681015861595</v>
      </c>
      <c r="Z1521" s="17">
        <v>0.46236056602793502</v>
      </c>
      <c r="AA1521" s="17">
        <v>0.48950260580113703</v>
      </c>
      <c r="AB1521" s="17">
        <v>0.43358411927969198</v>
      </c>
      <c r="AC1521" s="17">
        <v>0.49080206455597802</v>
      </c>
      <c r="AD1521" s="17">
        <v>0.388722122253569</v>
      </c>
      <c r="AE1521" s="17"/>
      <c r="AF1521" s="17">
        <v>0.54875924770176898</v>
      </c>
      <c r="AG1521" s="17">
        <v>0.42969262242900602</v>
      </c>
      <c r="AH1521" s="17">
        <v>0.371165891081285</v>
      </c>
      <c r="AI1521" s="17"/>
      <c r="AJ1521" s="17">
        <v>0.52400175710274299</v>
      </c>
      <c r="AK1521" s="17">
        <v>0.41631152015422002</v>
      </c>
      <c r="AL1521" s="17">
        <v>0.46817772701415999</v>
      </c>
      <c r="AM1521" s="17">
        <v>0.43651417714091101</v>
      </c>
      <c r="AN1521" s="17">
        <v>0.39558553841696698</v>
      </c>
      <c r="AO1521" s="17"/>
      <c r="AP1521" s="17">
        <v>0.52166917691571602</v>
      </c>
      <c r="AQ1521" s="17">
        <v>0.44478679457564502</v>
      </c>
      <c r="AR1521" s="17">
        <v>0.47457025707803802</v>
      </c>
      <c r="AS1521" s="17">
        <v>0.51029669693049395</v>
      </c>
      <c r="AT1521" s="17">
        <v>0.40583439139190502</v>
      </c>
      <c r="AU1521" s="17"/>
      <c r="AV1521" s="17">
        <v>0.50989501315528396</v>
      </c>
      <c r="AW1521" s="17">
        <v>0.44448238981320498</v>
      </c>
      <c r="AX1521" s="17">
        <v>0.43871332225736598</v>
      </c>
      <c r="AY1521" s="17">
        <v>0.36797346463507602</v>
      </c>
      <c r="AZ1521" s="17">
        <v>0.26693206458108998</v>
      </c>
    </row>
    <row r="1522" spans="2:52">
      <c r="B1522" t="s">
        <v>381</v>
      </c>
      <c r="C1522" s="17">
        <v>0.16213020779944601</v>
      </c>
      <c r="D1522" s="17">
        <v>0.15525062137253601</v>
      </c>
      <c r="E1522" s="17">
        <v>0.167924607333968</v>
      </c>
      <c r="F1522" s="17"/>
      <c r="G1522" s="17">
        <v>0.16147080752962101</v>
      </c>
      <c r="H1522" s="17">
        <v>0.153014987941792</v>
      </c>
      <c r="I1522" s="17">
        <v>0.16039523167615299</v>
      </c>
      <c r="J1522" s="17">
        <v>0.166323211559566</v>
      </c>
      <c r="K1522" s="17">
        <v>0.168943635183915</v>
      </c>
      <c r="L1522" s="17">
        <v>0.16338422129381799</v>
      </c>
      <c r="M1522" s="17"/>
      <c r="N1522" s="17">
        <v>0.19654430376434801</v>
      </c>
      <c r="O1522" s="17">
        <v>0.17866586895971001</v>
      </c>
      <c r="P1522" s="17">
        <v>0.13385193899881401</v>
      </c>
      <c r="Q1522" s="17">
        <v>0.11490382471911199</v>
      </c>
      <c r="R1522" s="17"/>
      <c r="S1522" s="17">
        <v>0.16964620366215299</v>
      </c>
      <c r="T1522" s="17">
        <v>0.17043940673781599</v>
      </c>
      <c r="U1522" s="17">
        <v>0.13301599034481201</v>
      </c>
      <c r="V1522" s="17">
        <v>0.157684375768367</v>
      </c>
      <c r="W1522" s="17">
        <v>0.134462055800042</v>
      </c>
      <c r="X1522" s="17">
        <v>0.12614529732664001</v>
      </c>
      <c r="Y1522" s="17">
        <v>0.18532680587377001</v>
      </c>
      <c r="Z1522" s="17">
        <v>0.12915665312962399</v>
      </c>
      <c r="AA1522" s="17">
        <v>0.16724281975091401</v>
      </c>
      <c r="AB1522" s="17">
        <v>0.21596891909520799</v>
      </c>
      <c r="AC1522" s="17">
        <v>0.13284206481983199</v>
      </c>
      <c r="AD1522" s="17">
        <v>0.210279156209181</v>
      </c>
      <c r="AE1522" s="17"/>
      <c r="AF1522" s="17">
        <v>0.114451789924936</v>
      </c>
      <c r="AG1522" s="17">
        <v>0.202558077491999</v>
      </c>
      <c r="AH1522" s="17">
        <v>0.130042631329573</v>
      </c>
      <c r="AI1522" s="17"/>
      <c r="AJ1522" s="17">
        <v>0.12754125982156</v>
      </c>
      <c r="AK1522" s="17">
        <v>0.180464425382797</v>
      </c>
      <c r="AL1522" s="17">
        <v>0.21161896305745601</v>
      </c>
      <c r="AM1522" s="17">
        <v>5.5755439637154201E-2</v>
      </c>
      <c r="AN1522" s="17">
        <v>0.14478129225192901</v>
      </c>
      <c r="AO1522" s="17"/>
      <c r="AP1522" s="17">
        <v>0.109677909074766</v>
      </c>
      <c r="AQ1522" s="17">
        <v>0.17006626030137301</v>
      </c>
      <c r="AR1522" s="17">
        <v>0.165411692807686</v>
      </c>
      <c r="AS1522" s="17">
        <v>0.13957328741314001</v>
      </c>
      <c r="AT1522" s="17">
        <v>0.204951353146967</v>
      </c>
      <c r="AU1522" s="17"/>
      <c r="AV1522" s="17">
        <v>0.11954589181917399</v>
      </c>
      <c r="AW1522" s="17">
        <v>0.15042354803983099</v>
      </c>
      <c r="AX1522" s="17">
        <v>0.18564508868308</v>
      </c>
      <c r="AY1522" s="17">
        <v>0.22600774111466301</v>
      </c>
      <c r="AZ1522" s="17">
        <v>0.184286378443202</v>
      </c>
    </row>
    <row r="1523" spans="2:52">
      <c r="B1523" t="s">
        <v>382</v>
      </c>
      <c r="C1523" s="17">
        <v>8.63985402915705E-2</v>
      </c>
      <c r="D1523" s="17">
        <v>9.0547605189522595E-2</v>
      </c>
      <c r="E1523" s="17">
        <v>8.3356708026989801E-2</v>
      </c>
      <c r="F1523" s="17"/>
      <c r="G1523" s="17">
        <v>9.8674398461243595E-2</v>
      </c>
      <c r="H1523" s="17">
        <v>8.1810167240451898E-2</v>
      </c>
      <c r="I1523" s="17">
        <v>9.8495834157255796E-2</v>
      </c>
      <c r="J1523" s="17">
        <v>9.9468126285009201E-2</v>
      </c>
      <c r="K1523" s="17">
        <v>7.2662399673607603E-2</v>
      </c>
      <c r="L1523" s="17">
        <v>7.0436415724042897E-2</v>
      </c>
      <c r="M1523" s="17"/>
      <c r="N1523" s="17">
        <v>7.5005944146605996E-2</v>
      </c>
      <c r="O1523" s="17">
        <v>9.7678672229011707E-2</v>
      </c>
      <c r="P1523" s="17">
        <v>4.3395063850697899E-2</v>
      </c>
      <c r="Q1523" s="17">
        <v>0.12944836105367999</v>
      </c>
      <c r="R1523" s="17"/>
      <c r="S1523" s="17">
        <v>0.107611732882885</v>
      </c>
      <c r="T1523" s="17">
        <v>7.0063549292918206E-2</v>
      </c>
      <c r="U1523" s="17">
        <v>8.9661987122812897E-2</v>
      </c>
      <c r="V1523" s="17">
        <v>0.117642818148801</v>
      </c>
      <c r="W1523" s="17">
        <v>4.5613049392951702E-2</v>
      </c>
      <c r="X1523" s="17">
        <v>8.2604542904289299E-2</v>
      </c>
      <c r="Y1523" s="17">
        <v>6.5534450782743101E-2</v>
      </c>
      <c r="Z1523" s="17">
        <v>0.105105746705183</v>
      </c>
      <c r="AA1523" s="17">
        <v>9.66140303958226E-2</v>
      </c>
      <c r="AB1523" s="17">
        <v>6.8474281998462505E-2</v>
      </c>
      <c r="AC1523" s="17">
        <v>9.6108037355911793E-2</v>
      </c>
      <c r="AD1523" s="17">
        <v>0.105550773029012</v>
      </c>
      <c r="AE1523" s="17"/>
      <c r="AF1523" s="17">
        <v>7.1789061305301105E-2</v>
      </c>
      <c r="AG1523" s="17">
        <v>8.4227463541192996E-2</v>
      </c>
      <c r="AH1523" s="17">
        <v>0.111884621069844</v>
      </c>
      <c r="AI1523" s="17"/>
      <c r="AJ1523" s="17">
        <v>4.6475506433852599E-2</v>
      </c>
      <c r="AK1523" s="17">
        <v>0.119601463576871</v>
      </c>
      <c r="AL1523" s="17">
        <v>8.3891768739381103E-2</v>
      </c>
      <c r="AM1523" s="17">
        <v>0.21479103487519999</v>
      </c>
      <c r="AN1523" s="17">
        <v>0.10657232504981699</v>
      </c>
      <c r="AO1523" s="17"/>
      <c r="AP1523" s="17">
        <v>2.8316225442324101E-2</v>
      </c>
      <c r="AQ1523" s="17">
        <v>9.6926011625626002E-2</v>
      </c>
      <c r="AR1523" s="17">
        <v>8.2730071892567605E-2</v>
      </c>
      <c r="AS1523" s="17">
        <v>0.105204841335303</v>
      </c>
      <c r="AT1523" s="17">
        <v>6.7821733472813103E-2</v>
      </c>
      <c r="AU1523" s="17"/>
      <c r="AV1523" s="17">
        <v>7.3199485844307299E-2</v>
      </c>
      <c r="AW1523" s="17">
        <v>9.0270027963531604E-2</v>
      </c>
      <c r="AX1523" s="17">
        <v>8.5211326299550902E-2</v>
      </c>
      <c r="AY1523" s="17">
        <v>0.105651212007609</v>
      </c>
      <c r="AZ1523" s="17">
        <v>0.124118527125593</v>
      </c>
    </row>
    <row r="1524" spans="2:52">
      <c r="B1524" t="s">
        <v>107</v>
      </c>
      <c r="C1524" s="17">
        <v>0.10910236670188</v>
      </c>
      <c r="D1524" s="17">
        <v>8.5846403047711795E-2</v>
      </c>
      <c r="E1524" s="17">
        <v>0.12902433890526999</v>
      </c>
      <c r="F1524" s="17"/>
      <c r="G1524" s="17">
        <v>9.7035662337832201E-2</v>
      </c>
      <c r="H1524" s="17">
        <v>0.122702541233811</v>
      </c>
      <c r="I1524" s="17">
        <v>8.9932519020972407E-2</v>
      </c>
      <c r="J1524" s="17">
        <v>0.14144393899876001</v>
      </c>
      <c r="K1524" s="17">
        <v>0.11273985159257301</v>
      </c>
      <c r="L1524" s="17">
        <v>9.2095272972759698E-2</v>
      </c>
      <c r="M1524" s="17"/>
      <c r="N1524" s="17">
        <v>5.5285238562609598E-2</v>
      </c>
      <c r="O1524" s="17">
        <v>0.113592373087944</v>
      </c>
      <c r="P1524" s="17">
        <v>0.10736267126755999</v>
      </c>
      <c r="Q1524" s="17">
        <v>0.184625895912683</v>
      </c>
      <c r="R1524" s="17"/>
      <c r="S1524" s="17">
        <v>7.8688282938818396E-2</v>
      </c>
      <c r="T1524" s="17">
        <v>0.15084576951539</v>
      </c>
      <c r="U1524" s="17">
        <v>7.9076168257437393E-2</v>
      </c>
      <c r="V1524" s="17">
        <v>0.132944067106125</v>
      </c>
      <c r="W1524" s="17">
        <v>8.8768180281517201E-2</v>
      </c>
      <c r="X1524" s="17">
        <v>0.112311710368207</v>
      </c>
      <c r="Y1524" s="17">
        <v>0.10424079290524001</v>
      </c>
      <c r="Z1524" s="17">
        <v>5.0647895807384297E-2</v>
      </c>
      <c r="AA1524" s="17">
        <v>0.104701680632526</v>
      </c>
      <c r="AB1524" s="17">
        <v>0.12242431129744299</v>
      </c>
      <c r="AC1524" s="17">
        <v>0.13961875228492701</v>
      </c>
      <c r="AD1524" s="17">
        <v>0.15970747569927499</v>
      </c>
      <c r="AE1524" s="17"/>
      <c r="AF1524" s="17">
        <v>0.11581538245482099</v>
      </c>
      <c r="AG1524" s="17">
        <v>7.1506214637133206E-2</v>
      </c>
      <c r="AH1524" s="17">
        <v>0.19085993898228201</v>
      </c>
      <c r="AI1524" s="17"/>
      <c r="AJ1524" s="17">
        <v>9.6098623461057006E-2</v>
      </c>
      <c r="AK1524" s="17">
        <v>6.8059516430980099E-2</v>
      </c>
      <c r="AL1524" s="17">
        <v>7.9114164938224596E-2</v>
      </c>
      <c r="AM1524" s="17">
        <v>0.16607611681583501</v>
      </c>
      <c r="AN1524" s="17">
        <v>0.22821850726425499</v>
      </c>
      <c r="AO1524" s="17"/>
      <c r="AP1524" s="17">
        <v>6.9340617725708098E-2</v>
      </c>
      <c r="AQ1524" s="17">
        <v>7.7948807910798404E-2</v>
      </c>
      <c r="AR1524" s="17">
        <v>7.3360683241972993E-2</v>
      </c>
      <c r="AS1524" s="17">
        <v>0.134632982684186</v>
      </c>
      <c r="AT1524" s="17">
        <v>0.22120661051811799</v>
      </c>
      <c r="AU1524" s="17"/>
      <c r="AV1524" s="17">
        <v>0.18282387024628599</v>
      </c>
      <c r="AW1524" s="17">
        <v>0.136008701085407</v>
      </c>
      <c r="AX1524" s="17">
        <v>5.7605824019954198E-2</v>
      </c>
      <c r="AY1524" s="17">
        <v>4.4891212998288799E-2</v>
      </c>
      <c r="AZ1524" s="17">
        <v>6.04464789753964E-2</v>
      </c>
    </row>
    <row r="1525" spans="2:52">
      <c r="C1525" s="17"/>
      <c r="D1525" s="17"/>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c r="AP1525" s="17"/>
      <c r="AQ1525" s="17"/>
      <c r="AR1525" s="17"/>
      <c r="AS1525" s="17"/>
      <c r="AT1525" s="17"/>
      <c r="AU1525" s="17"/>
      <c r="AV1525" s="17"/>
      <c r="AW1525" s="17"/>
      <c r="AX1525" s="17"/>
      <c r="AY1525" s="17"/>
      <c r="AZ1525" s="17"/>
    </row>
    <row r="1526" spans="2:52">
      <c r="B1526" s="6" t="s">
        <v>384</v>
      </c>
      <c r="C1526" s="17"/>
      <c r="D1526" s="17"/>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c r="AY1526" s="17"/>
      <c r="AZ1526" s="17"/>
    </row>
    <row r="1527" spans="2:52">
      <c r="B1527" s="24" t="s">
        <v>16</v>
      </c>
      <c r="C1527" s="17"/>
      <c r="D1527" s="17"/>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c r="AY1527" s="17"/>
      <c r="AZ1527" s="17"/>
    </row>
    <row r="1528" spans="2:52">
      <c r="B1528" t="s">
        <v>378</v>
      </c>
      <c r="C1528" s="17">
        <v>3.15412053813999E-2</v>
      </c>
      <c r="D1528" s="17">
        <v>3.9575127497430598E-2</v>
      </c>
      <c r="E1528" s="17">
        <v>2.4521507198150199E-2</v>
      </c>
      <c r="F1528" s="17"/>
      <c r="G1528" s="17">
        <v>7.7189511999847901E-2</v>
      </c>
      <c r="H1528" s="17">
        <v>5.7866867592827997E-2</v>
      </c>
      <c r="I1528" s="17">
        <v>3.6127510011707401E-2</v>
      </c>
      <c r="J1528" s="17">
        <v>1.51070237504481E-2</v>
      </c>
      <c r="K1528" s="17">
        <v>7.16566942045319E-3</v>
      </c>
      <c r="L1528" s="17">
        <v>6.8845678755631301E-3</v>
      </c>
      <c r="M1528" s="17"/>
      <c r="N1528" s="17">
        <v>4.9081171763982398E-2</v>
      </c>
      <c r="O1528" s="17">
        <v>1.47443392558156E-2</v>
      </c>
      <c r="P1528" s="17">
        <v>3.6241194745825003E-2</v>
      </c>
      <c r="Q1528" s="17">
        <v>2.3855179366523701E-2</v>
      </c>
      <c r="R1528" s="17"/>
      <c r="S1528" s="17">
        <v>8.1635888779888297E-2</v>
      </c>
      <c r="T1528" s="17">
        <v>2.2685932149396501E-2</v>
      </c>
      <c r="U1528" s="17">
        <v>1.7572164698381399E-2</v>
      </c>
      <c r="V1528" s="17">
        <v>2.00204164150985E-2</v>
      </c>
      <c r="W1528" s="17">
        <v>2.9913522504540799E-2</v>
      </c>
      <c r="X1528" s="17">
        <v>3.2090424514767603E-2</v>
      </c>
      <c r="Y1528" s="17">
        <v>9.32195327910206E-3</v>
      </c>
      <c r="Z1528" s="17">
        <v>3.3992947215969099E-2</v>
      </c>
      <c r="AA1528" s="17">
        <v>1.73618056980493E-2</v>
      </c>
      <c r="AB1528" s="17">
        <v>2.87318506697842E-2</v>
      </c>
      <c r="AC1528" s="17">
        <v>3.2912864684388102E-2</v>
      </c>
      <c r="AD1528" s="17">
        <v>1.9830655921278199E-2</v>
      </c>
      <c r="AE1528" s="17"/>
      <c r="AF1528" s="17">
        <v>2.4961324689064101E-2</v>
      </c>
      <c r="AG1528" s="17">
        <v>3.4470624642261298E-2</v>
      </c>
      <c r="AH1528" s="17">
        <v>3.6356595375073603E-2</v>
      </c>
      <c r="AI1528" s="17"/>
      <c r="AJ1528" s="17">
        <v>3.0025249816860399E-2</v>
      </c>
      <c r="AK1528" s="17">
        <v>5.2343512317702699E-2</v>
      </c>
      <c r="AL1528" s="17">
        <v>1.42600485425665E-2</v>
      </c>
      <c r="AM1528" s="17">
        <v>3.4677968265112498E-2</v>
      </c>
      <c r="AN1528" s="17">
        <v>1.4734143711616E-2</v>
      </c>
      <c r="AO1528" s="17"/>
      <c r="AP1528" s="17">
        <v>4.4167223869214102E-2</v>
      </c>
      <c r="AQ1528" s="17">
        <v>4.7006732253888003E-2</v>
      </c>
      <c r="AR1528" s="17">
        <v>2.6519342963591101E-2</v>
      </c>
      <c r="AS1528" s="17">
        <v>1.9068047155376001E-2</v>
      </c>
      <c r="AT1528" s="17">
        <v>7.2073154203072202E-3</v>
      </c>
      <c r="AU1528" s="17"/>
      <c r="AV1528" s="17">
        <v>1.31017697430792E-2</v>
      </c>
      <c r="AW1528" s="17">
        <v>1.9556354285454401E-2</v>
      </c>
      <c r="AX1528" s="17">
        <v>5.1702730161607403E-2</v>
      </c>
      <c r="AY1528" s="17">
        <v>6.4618304177762098E-2</v>
      </c>
      <c r="AZ1528" s="17">
        <v>4.9619228126394202E-2</v>
      </c>
    </row>
    <row r="1529" spans="2:52">
      <c r="B1529" t="s">
        <v>379</v>
      </c>
      <c r="C1529" s="17">
        <v>9.2812067186629002E-2</v>
      </c>
      <c r="D1529" s="17">
        <v>0.115964116705292</v>
      </c>
      <c r="E1529" s="17">
        <v>7.2598748122223694E-2</v>
      </c>
      <c r="F1529" s="17"/>
      <c r="G1529" s="17">
        <v>0.103762286595526</v>
      </c>
      <c r="H1529" s="17">
        <v>0.156785523491171</v>
      </c>
      <c r="I1529" s="17">
        <v>0.12845783407480901</v>
      </c>
      <c r="J1529" s="17">
        <v>6.4445771331968896E-2</v>
      </c>
      <c r="K1529" s="17">
        <v>6.2715684495024196E-2</v>
      </c>
      <c r="L1529" s="17">
        <v>4.80962828958241E-2</v>
      </c>
      <c r="M1529" s="17"/>
      <c r="N1529" s="17">
        <v>0.121923125853088</v>
      </c>
      <c r="O1529" s="17">
        <v>7.5237846465734504E-2</v>
      </c>
      <c r="P1529" s="17">
        <v>0.112077269653825</v>
      </c>
      <c r="Q1529" s="17">
        <v>5.6526158212734399E-2</v>
      </c>
      <c r="R1529" s="17"/>
      <c r="S1529" s="17">
        <v>0.15634675723475699</v>
      </c>
      <c r="T1529" s="17">
        <v>7.0731394390113805E-2</v>
      </c>
      <c r="U1529" s="17">
        <v>7.7280968124346094E-2</v>
      </c>
      <c r="V1529" s="17">
        <v>7.6968124650203598E-2</v>
      </c>
      <c r="W1529" s="17">
        <v>8.6044824891247096E-2</v>
      </c>
      <c r="X1529" s="17">
        <v>9.1864347319416395E-2</v>
      </c>
      <c r="Y1529" s="17">
        <v>0.101321210228506</v>
      </c>
      <c r="Z1529" s="17">
        <v>0.11761410315819799</v>
      </c>
      <c r="AA1529" s="17">
        <v>8.7981481152958604E-2</v>
      </c>
      <c r="AB1529" s="17">
        <v>8.4207546878478506E-2</v>
      </c>
      <c r="AC1529" s="17">
        <v>3.7497539373560998E-2</v>
      </c>
      <c r="AD1529" s="17">
        <v>4.5800002926012898E-2</v>
      </c>
      <c r="AE1529" s="17"/>
      <c r="AF1529" s="17">
        <v>0.103001261637898</v>
      </c>
      <c r="AG1529" s="17">
        <v>8.6106975032435404E-2</v>
      </c>
      <c r="AH1529" s="17">
        <v>0.110131560799651</v>
      </c>
      <c r="AI1529" s="17"/>
      <c r="AJ1529" s="17">
        <v>0.11237434990207799</v>
      </c>
      <c r="AK1529" s="17">
        <v>0.10306244441833801</v>
      </c>
      <c r="AL1529" s="17">
        <v>6.8049036853768397E-2</v>
      </c>
      <c r="AM1529" s="17">
        <v>3.1444076294970098E-2</v>
      </c>
      <c r="AN1529" s="17">
        <v>8.21786492483495E-2</v>
      </c>
      <c r="AO1529" s="17"/>
      <c r="AP1529" s="17">
        <v>0.176982443526954</v>
      </c>
      <c r="AQ1529" s="17">
        <v>0.102345493582298</v>
      </c>
      <c r="AR1529" s="17">
        <v>5.6873217630841001E-2</v>
      </c>
      <c r="AS1529" s="17">
        <v>4.9124811544148703E-2</v>
      </c>
      <c r="AT1529" s="17">
        <v>4.9776740055786799E-2</v>
      </c>
      <c r="AU1529" s="17"/>
      <c r="AV1529" s="17">
        <v>5.5264576311610802E-2</v>
      </c>
      <c r="AW1529" s="17">
        <v>5.9720449937692197E-2</v>
      </c>
      <c r="AX1529" s="17">
        <v>0.111219018035498</v>
      </c>
      <c r="AY1529" s="17">
        <v>0.171378998931209</v>
      </c>
      <c r="AZ1529" s="17">
        <v>0.226415421967717</v>
      </c>
    </row>
    <row r="1530" spans="2:52">
      <c r="B1530" t="s">
        <v>380</v>
      </c>
      <c r="C1530" s="17">
        <v>0.140267409029393</v>
      </c>
      <c r="D1530" s="17">
        <v>0.17031356723256</v>
      </c>
      <c r="E1530" s="17">
        <v>0.111497299015417</v>
      </c>
      <c r="F1530" s="17"/>
      <c r="G1530" s="17">
        <v>0.16667500253929601</v>
      </c>
      <c r="H1530" s="17">
        <v>0.166792374610501</v>
      </c>
      <c r="I1530" s="17">
        <v>0.13990876821849299</v>
      </c>
      <c r="J1530" s="17">
        <v>0.115893513804104</v>
      </c>
      <c r="K1530" s="17">
        <v>0.12866510093938099</v>
      </c>
      <c r="L1530" s="17">
        <v>0.13008405522248601</v>
      </c>
      <c r="M1530" s="17"/>
      <c r="N1530" s="17">
        <v>0.1329365961574</v>
      </c>
      <c r="O1530" s="17">
        <v>0.129856455284067</v>
      </c>
      <c r="P1530" s="17">
        <v>0.13094350359144499</v>
      </c>
      <c r="Q1530" s="17">
        <v>0.173587083215447</v>
      </c>
      <c r="R1530" s="17"/>
      <c r="S1530" s="17">
        <v>0.18093320040472499</v>
      </c>
      <c r="T1530" s="17">
        <v>0.11052879746983101</v>
      </c>
      <c r="U1530" s="17">
        <v>0.107874393258294</v>
      </c>
      <c r="V1530" s="17">
        <v>0.185331612684831</v>
      </c>
      <c r="W1530" s="17">
        <v>0.142321948489329</v>
      </c>
      <c r="X1530" s="17">
        <v>0.14657696788826399</v>
      </c>
      <c r="Y1530" s="17">
        <v>0.14731040170837401</v>
      </c>
      <c r="Z1530" s="17">
        <v>0.179626683855584</v>
      </c>
      <c r="AA1530" s="17">
        <v>0.12833069963181301</v>
      </c>
      <c r="AB1530" s="17">
        <v>0.12335408552891799</v>
      </c>
      <c r="AC1530" s="17">
        <v>5.15555684007728E-2</v>
      </c>
      <c r="AD1530" s="17">
        <v>0.16551344721669001</v>
      </c>
      <c r="AE1530" s="17"/>
      <c r="AF1530" s="17">
        <v>0.158269780777788</v>
      </c>
      <c r="AG1530" s="17">
        <v>0.119403563774167</v>
      </c>
      <c r="AH1530" s="17">
        <v>0.137107589354272</v>
      </c>
      <c r="AI1530" s="17"/>
      <c r="AJ1530" s="17">
        <v>0.15594855661600601</v>
      </c>
      <c r="AK1530" s="17">
        <v>0.123770405538819</v>
      </c>
      <c r="AL1530" s="17">
        <v>0.12536855163028199</v>
      </c>
      <c r="AM1530" s="17">
        <v>0.31598676903964601</v>
      </c>
      <c r="AN1530" s="17">
        <v>0.13134179776075899</v>
      </c>
      <c r="AO1530" s="17"/>
      <c r="AP1530" s="17">
        <v>0.20714998217889999</v>
      </c>
      <c r="AQ1530" s="17">
        <v>0.118505174571095</v>
      </c>
      <c r="AR1530" s="17">
        <v>0.106450237395708</v>
      </c>
      <c r="AS1530" s="17">
        <v>0.141007367352944</v>
      </c>
      <c r="AT1530" s="17">
        <v>9.9753429163866994E-2</v>
      </c>
      <c r="AU1530" s="17"/>
      <c r="AV1530" s="17">
        <v>0.129857763998905</v>
      </c>
      <c r="AW1530" s="17">
        <v>0.12652909701904699</v>
      </c>
      <c r="AX1530" s="17">
        <v>0.142126320336943</v>
      </c>
      <c r="AY1530" s="17">
        <v>0.175017475430954</v>
      </c>
      <c r="AZ1530" s="17">
        <v>0.122621965688021</v>
      </c>
    </row>
    <row r="1531" spans="2:52">
      <c r="B1531" t="s">
        <v>381</v>
      </c>
      <c r="C1531" s="17">
        <v>0.32957227734112199</v>
      </c>
      <c r="D1531" s="17">
        <v>0.31980445508059302</v>
      </c>
      <c r="E1531" s="17">
        <v>0.34032488552574103</v>
      </c>
      <c r="F1531" s="17"/>
      <c r="G1531" s="17">
        <v>0.27919900719041701</v>
      </c>
      <c r="H1531" s="17">
        <v>0.247103061050957</v>
      </c>
      <c r="I1531" s="17">
        <v>0.311981593501372</v>
      </c>
      <c r="J1531" s="17">
        <v>0.31225575227816099</v>
      </c>
      <c r="K1531" s="17">
        <v>0.334804896274981</v>
      </c>
      <c r="L1531" s="17">
        <v>0.45442513735567303</v>
      </c>
      <c r="M1531" s="17"/>
      <c r="N1531" s="17">
        <v>0.348653797921402</v>
      </c>
      <c r="O1531" s="17">
        <v>0.35951446072596199</v>
      </c>
      <c r="P1531" s="17">
        <v>0.32202277197998702</v>
      </c>
      <c r="Q1531" s="17">
        <v>0.26907944816887303</v>
      </c>
      <c r="R1531" s="17"/>
      <c r="S1531" s="17">
        <v>0.24732104451046699</v>
      </c>
      <c r="T1531" s="17">
        <v>0.39013674495030898</v>
      </c>
      <c r="U1531" s="17">
        <v>0.33471364987394298</v>
      </c>
      <c r="V1531" s="17">
        <v>0.31447529031541499</v>
      </c>
      <c r="W1531" s="17">
        <v>0.417562036681277</v>
      </c>
      <c r="X1531" s="17">
        <v>0.24395166609063601</v>
      </c>
      <c r="Y1531" s="17">
        <v>0.40192464928282001</v>
      </c>
      <c r="Z1531" s="17">
        <v>0.31949569284171903</v>
      </c>
      <c r="AA1531" s="17">
        <v>0.33923933904326897</v>
      </c>
      <c r="AB1531" s="17">
        <v>0.306330379835978</v>
      </c>
      <c r="AC1531" s="17">
        <v>0.39311191636482501</v>
      </c>
      <c r="AD1531" s="17">
        <v>0.185909599816236</v>
      </c>
      <c r="AE1531" s="17"/>
      <c r="AF1531" s="17">
        <v>0.33660378550757403</v>
      </c>
      <c r="AG1531" s="17">
        <v>0.34133172097014502</v>
      </c>
      <c r="AH1531" s="17">
        <v>0.29235071124670198</v>
      </c>
      <c r="AI1531" s="17"/>
      <c r="AJ1531" s="17">
        <v>0.385493432122688</v>
      </c>
      <c r="AK1531" s="17">
        <v>0.27967553924894201</v>
      </c>
      <c r="AL1531" s="17">
        <v>0.373521275255213</v>
      </c>
      <c r="AM1531" s="17">
        <v>0.22463270838011501</v>
      </c>
      <c r="AN1531" s="17">
        <v>0.29071843865644298</v>
      </c>
      <c r="AO1531" s="17"/>
      <c r="AP1531" s="17">
        <v>0.39930564135692398</v>
      </c>
      <c r="AQ1531" s="17">
        <v>0.30212492128872598</v>
      </c>
      <c r="AR1531" s="17">
        <v>0.37779743713665698</v>
      </c>
      <c r="AS1531" s="17">
        <v>0.33670092989872202</v>
      </c>
      <c r="AT1531" s="17">
        <v>0.34752035028172301</v>
      </c>
      <c r="AU1531" s="17"/>
      <c r="AV1531" s="17">
        <v>0.33663530837670103</v>
      </c>
      <c r="AW1531" s="17">
        <v>0.31650423003501599</v>
      </c>
      <c r="AX1531" s="17">
        <v>0.35648613939440399</v>
      </c>
      <c r="AY1531" s="17">
        <v>0.27623459419741803</v>
      </c>
      <c r="AZ1531" s="17">
        <v>0.25576158319196901</v>
      </c>
    </row>
    <row r="1532" spans="2:52">
      <c r="B1532" t="s">
        <v>382</v>
      </c>
      <c r="C1532" s="17">
        <v>0.37135648354793699</v>
      </c>
      <c r="D1532" s="17">
        <v>0.33600437557580698</v>
      </c>
      <c r="E1532" s="17">
        <v>0.403781592467513</v>
      </c>
      <c r="F1532" s="17"/>
      <c r="G1532" s="17">
        <v>0.31456235238470098</v>
      </c>
      <c r="H1532" s="17">
        <v>0.32013769791991198</v>
      </c>
      <c r="I1532" s="17">
        <v>0.35028697982578499</v>
      </c>
      <c r="J1532" s="17">
        <v>0.45014179243649</v>
      </c>
      <c r="K1532" s="17">
        <v>0.45204339133967902</v>
      </c>
      <c r="L1532" s="17">
        <v>0.34764079406598197</v>
      </c>
      <c r="M1532" s="17"/>
      <c r="N1532" s="17">
        <v>0.33074803928622898</v>
      </c>
      <c r="O1532" s="17">
        <v>0.38833698287719598</v>
      </c>
      <c r="P1532" s="17">
        <v>0.38077028496655402</v>
      </c>
      <c r="Q1532" s="17">
        <v>0.39984893250973402</v>
      </c>
      <c r="R1532" s="17"/>
      <c r="S1532" s="17">
        <v>0.29324407817659398</v>
      </c>
      <c r="T1532" s="17">
        <v>0.366060214503237</v>
      </c>
      <c r="U1532" s="17">
        <v>0.43029679465270898</v>
      </c>
      <c r="V1532" s="17">
        <v>0.36835043080514202</v>
      </c>
      <c r="W1532" s="17">
        <v>0.292763628419838</v>
      </c>
      <c r="X1532" s="17">
        <v>0.44184471810188403</v>
      </c>
      <c r="Y1532" s="17">
        <v>0.32810491387490998</v>
      </c>
      <c r="Z1532" s="17">
        <v>0.34927057292853098</v>
      </c>
      <c r="AA1532" s="17">
        <v>0.394638643034255</v>
      </c>
      <c r="AB1532" s="17">
        <v>0.42471990257786202</v>
      </c>
      <c r="AC1532" s="17">
        <v>0.42254818374148501</v>
      </c>
      <c r="AD1532" s="17">
        <v>0.52602199455146603</v>
      </c>
      <c r="AE1532" s="17"/>
      <c r="AF1532" s="17">
        <v>0.35414654602242501</v>
      </c>
      <c r="AG1532" s="17">
        <v>0.39745054580417999</v>
      </c>
      <c r="AH1532" s="17">
        <v>0.35481950089451803</v>
      </c>
      <c r="AI1532" s="17"/>
      <c r="AJ1532" s="17">
        <v>0.29641093649757599</v>
      </c>
      <c r="AK1532" s="17">
        <v>0.41122281286295398</v>
      </c>
      <c r="AL1532" s="17">
        <v>0.41098124856188001</v>
      </c>
      <c r="AM1532" s="17">
        <v>0.36061127530367498</v>
      </c>
      <c r="AN1532" s="17">
        <v>0.42094519277100101</v>
      </c>
      <c r="AO1532" s="17"/>
      <c r="AP1532" s="17">
        <v>0.15259441338206001</v>
      </c>
      <c r="AQ1532" s="17">
        <v>0.39905906960057902</v>
      </c>
      <c r="AR1532" s="17">
        <v>0.425407827593695</v>
      </c>
      <c r="AS1532" s="17">
        <v>0.43588309983315499</v>
      </c>
      <c r="AT1532" s="17">
        <v>0.40515711943947202</v>
      </c>
      <c r="AU1532" s="17"/>
      <c r="AV1532" s="17">
        <v>0.41619909918151898</v>
      </c>
      <c r="AW1532" s="17">
        <v>0.43159088934895001</v>
      </c>
      <c r="AX1532" s="17">
        <v>0.31733628684770399</v>
      </c>
      <c r="AY1532" s="17">
        <v>0.28540084343460498</v>
      </c>
      <c r="AZ1532" s="17">
        <v>0.34558180102589903</v>
      </c>
    </row>
    <row r="1533" spans="2:52">
      <c r="B1533" t="s">
        <v>107</v>
      </c>
      <c r="C1533" s="17">
        <v>3.4450557513519803E-2</v>
      </c>
      <c r="D1533" s="17">
        <v>1.8338357908317299E-2</v>
      </c>
      <c r="E1533" s="17">
        <v>4.7275967670955203E-2</v>
      </c>
      <c r="F1533" s="17"/>
      <c r="G1533" s="17">
        <v>5.8611839290211902E-2</v>
      </c>
      <c r="H1533" s="17">
        <v>5.1314475334631099E-2</v>
      </c>
      <c r="I1533" s="17">
        <v>3.32373143678346E-2</v>
      </c>
      <c r="J1533" s="17">
        <v>4.2156146398828399E-2</v>
      </c>
      <c r="K1533" s="17">
        <v>1.4605257530480999E-2</v>
      </c>
      <c r="L1533" s="17">
        <v>1.28691625844722E-2</v>
      </c>
      <c r="M1533" s="17"/>
      <c r="N1533" s="17">
        <v>1.66572690178989E-2</v>
      </c>
      <c r="O1533" s="17">
        <v>3.23099153912247E-2</v>
      </c>
      <c r="P1533" s="17">
        <v>1.7944975062363401E-2</v>
      </c>
      <c r="Q1533" s="17">
        <v>7.7103198526687594E-2</v>
      </c>
      <c r="R1533" s="17"/>
      <c r="S1533" s="17">
        <v>4.0519030893569202E-2</v>
      </c>
      <c r="T1533" s="17">
        <v>3.9856916537112097E-2</v>
      </c>
      <c r="U1533" s="17">
        <v>3.2262029392326801E-2</v>
      </c>
      <c r="V1533" s="17">
        <v>3.48541251293095E-2</v>
      </c>
      <c r="W1533" s="17">
        <v>3.1394039013768499E-2</v>
      </c>
      <c r="X1533" s="17">
        <v>4.3671876085032403E-2</v>
      </c>
      <c r="Y1533" s="17">
        <v>1.20168716262879E-2</v>
      </c>
      <c r="Z1533" s="17">
        <v>0</v>
      </c>
      <c r="AA1533" s="17">
        <v>3.24480314396553E-2</v>
      </c>
      <c r="AB1533" s="17">
        <v>3.2656234508980198E-2</v>
      </c>
      <c r="AC1533" s="17">
        <v>6.2373927434967801E-2</v>
      </c>
      <c r="AD1533" s="17">
        <v>5.6924299568315802E-2</v>
      </c>
      <c r="AE1533" s="17"/>
      <c r="AF1533" s="17">
        <v>2.3017301365251201E-2</v>
      </c>
      <c r="AG1533" s="17">
        <v>2.1236569776810502E-2</v>
      </c>
      <c r="AH1533" s="17">
        <v>6.9234042329783196E-2</v>
      </c>
      <c r="AI1533" s="17"/>
      <c r="AJ1533" s="17">
        <v>1.9747475044791699E-2</v>
      </c>
      <c r="AK1533" s="17">
        <v>2.9925285613244701E-2</v>
      </c>
      <c r="AL1533" s="17">
        <v>7.8198391562897106E-3</v>
      </c>
      <c r="AM1533" s="17">
        <v>3.2647202716481201E-2</v>
      </c>
      <c r="AN1533" s="17">
        <v>6.0081777851832101E-2</v>
      </c>
      <c r="AO1533" s="17"/>
      <c r="AP1533" s="17">
        <v>1.9800295685947399E-2</v>
      </c>
      <c r="AQ1533" s="17">
        <v>3.0958608703414402E-2</v>
      </c>
      <c r="AR1533" s="17">
        <v>6.9519372795076402E-3</v>
      </c>
      <c r="AS1533" s="17">
        <v>1.8215744215653602E-2</v>
      </c>
      <c r="AT1533" s="17">
        <v>9.0585045638843301E-2</v>
      </c>
      <c r="AU1533" s="17"/>
      <c r="AV1533" s="17">
        <v>4.8941482388184201E-2</v>
      </c>
      <c r="AW1533" s="17">
        <v>4.6098979373839902E-2</v>
      </c>
      <c r="AX1533" s="17">
        <v>2.1129505223844401E-2</v>
      </c>
      <c r="AY1533" s="17">
        <v>2.7349783828052799E-2</v>
      </c>
      <c r="AZ1533" s="17">
        <v>0</v>
      </c>
    </row>
    <row r="1534" spans="2:52">
      <c r="C1534" s="17"/>
      <c r="D1534" s="17"/>
      <c r="E1534" s="17"/>
      <c r="F1534" s="17"/>
      <c r="G1534" s="17"/>
      <c r="H1534" s="17"/>
      <c r="I1534" s="17"/>
      <c r="J1534" s="17"/>
      <c r="K1534" s="17"/>
      <c r="L1534" s="17"/>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7"/>
      <c r="AI1534" s="17"/>
      <c r="AJ1534" s="17"/>
      <c r="AK1534" s="17"/>
      <c r="AL1534" s="17"/>
      <c r="AM1534" s="17"/>
      <c r="AN1534" s="17"/>
      <c r="AO1534" s="17"/>
      <c r="AP1534" s="17"/>
      <c r="AQ1534" s="17"/>
      <c r="AR1534" s="17"/>
      <c r="AS1534" s="17"/>
      <c r="AT1534" s="17"/>
      <c r="AU1534" s="17"/>
      <c r="AV1534" s="17"/>
      <c r="AW1534" s="17"/>
      <c r="AX1534" s="17"/>
      <c r="AY1534" s="17"/>
      <c r="AZ1534" s="17"/>
    </row>
    <row r="1535" spans="2:52">
      <c r="B1535" s="6" t="s">
        <v>385</v>
      </c>
      <c r="C1535" s="17"/>
      <c r="D1535" s="17"/>
      <c r="E1535" s="17"/>
      <c r="F1535" s="17"/>
      <c r="G1535" s="17"/>
      <c r="H1535" s="17"/>
      <c r="I1535" s="17"/>
      <c r="J1535" s="17"/>
      <c r="K1535" s="17"/>
      <c r="L1535" s="17"/>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7"/>
      <c r="AI1535" s="17"/>
      <c r="AJ1535" s="17"/>
      <c r="AK1535" s="17"/>
      <c r="AL1535" s="17"/>
      <c r="AM1535" s="17"/>
      <c r="AN1535" s="17"/>
      <c r="AO1535" s="17"/>
      <c r="AP1535" s="17"/>
      <c r="AQ1535" s="17"/>
      <c r="AR1535" s="17"/>
      <c r="AS1535" s="17"/>
      <c r="AT1535" s="17"/>
      <c r="AU1535" s="17"/>
      <c r="AV1535" s="17"/>
      <c r="AW1535" s="17"/>
      <c r="AX1535" s="17"/>
      <c r="AY1535" s="17"/>
      <c r="AZ1535" s="17"/>
    </row>
    <row r="1536" spans="2:52">
      <c r="B1536" s="24" t="s">
        <v>16</v>
      </c>
      <c r="C1536" s="17"/>
      <c r="D1536" s="17"/>
      <c r="E1536" s="17"/>
      <c r="F1536" s="17"/>
      <c r="G1536" s="17"/>
      <c r="H1536" s="17"/>
      <c r="I1536" s="17"/>
      <c r="J1536" s="17"/>
      <c r="K1536" s="17"/>
      <c r="L1536" s="17"/>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7"/>
      <c r="AI1536" s="17"/>
      <c r="AJ1536" s="17"/>
      <c r="AK1536" s="17"/>
      <c r="AL1536" s="17"/>
      <c r="AM1536" s="17"/>
      <c r="AN1536" s="17"/>
      <c r="AO1536" s="17"/>
      <c r="AP1536" s="17"/>
      <c r="AQ1536" s="17"/>
      <c r="AR1536" s="17"/>
      <c r="AS1536" s="17"/>
      <c r="AT1536" s="17"/>
      <c r="AU1536" s="17"/>
      <c r="AV1536" s="17"/>
      <c r="AW1536" s="17"/>
      <c r="AX1536" s="17"/>
      <c r="AY1536" s="17"/>
      <c r="AZ1536" s="17"/>
    </row>
    <row r="1537" spans="2:52">
      <c r="B1537" t="s">
        <v>378</v>
      </c>
      <c r="C1537" s="17">
        <v>2.66589133491749E-2</v>
      </c>
      <c r="D1537" s="17">
        <v>3.4291882007658897E-2</v>
      </c>
      <c r="E1537" s="17">
        <v>1.9962021063563401E-2</v>
      </c>
      <c r="F1537" s="17"/>
      <c r="G1537" s="17">
        <v>8.7455474421001503E-2</v>
      </c>
      <c r="H1537" s="17">
        <v>5.3510747602693198E-2</v>
      </c>
      <c r="I1537" s="17">
        <v>3.07858803756864E-2</v>
      </c>
      <c r="J1537" s="17">
        <v>0</v>
      </c>
      <c r="K1537" s="17">
        <v>3.45557430608847E-3</v>
      </c>
      <c r="L1537" s="17">
        <v>0</v>
      </c>
      <c r="M1537" s="17"/>
      <c r="N1537" s="17">
        <v>4.1479476670618902E-2</v>
      </c>
      <c r="O1537" s="17">
        <v>1.4469034056354199E-2</v>
      </c>
      <c r="P1537" s="17">
        <v>3.2028783861217699E-2</v>
      </c>
      <c r="Q1537" s="17">
        <v>1.6215863161873699E-2</v>
      </c>
      <c r="R1537" s="17"/>
      <c r="S1537" s="17">
        <v>5.4228974155118299E-2</v>
      </c>
      <c r="T1537" s="17">
        <v>2.2711046986131599E-2</v>
      </c>
      <c r="U1537" s="17">
        <v>7.9662640156527107E-3</v>
      </c>
      <c r="V1537" s="17">
        <v>3.4124546269597197E-2</v>
      </c>
      <c r="W1537" s="17">
        <v>2.14232577879983E-2</v>
      </c>
      <c r="X1537" s="17">
        <v>2.12312104204808E-2</v>
      </c>
      <c r="Y1537" s="17">
        <v>1.27869172654089E-2</v>
      </c>
      <c r="Z1537" s="17">
        <v>5.4659049749712502E-2</v>
      </c>
      <c r="AA1537" s="17">
        <v>2.4812413034722602E-2</v>
      </c>
      <c r="AB1537" s="17">
        <v>7.2021833603376001E-3</v>
      </c>
      <c r="AC1537" s="17">
        <v>3.2043137728585601E-2</v>
      </c>
      <c r="AD1537" s="17">
        <v>1.9830655921278199E-2</v>
      </c>
      <c r="AE1537" s="17"/>
      <c r="AF1537" s="17">
        <v>1.07378059354627E-2</v>
      </c>
      <c r="AG1537" s="17">
        <v>4.0216859594507298E-2</v>
      </c>
      <c r="AH1537" s="17">
        <v>2.0384200221954401E-2</v>
      </c>
      <c r="AI1537" s="17"/>
      <c r="AJ1537" s="17">
        <v>3.21805058246495E-2</v>
      </c>
      <c r="AK1537" s="17">
        <v>4.1584480711389503E-2</v>
      </c>
      <c r="AL1537" s="17">
        <v>7.0837344712963001E-3</v>
      </c>
      <c r="AM1537" s="17">
        <v>0</v>
      </c>
      <c r="AN1537" s="17">
        <v>7.9870165716935098E-3</v>
      </c>
      <c r="AO1537" s="17"/>
      <c r="AP1537" s="17">
        <v>4.58904874736848E-2</v>
      </c>
      <c r="AQ1537" s="17">
        <v>3.3590382161267598E-2</v>
      </c>
      <c r="AR1537" s="17">
        <v>2.0139507736239699E-2</v>
      </c>
      <c r="AS1537" s="17">
        <v>1.70319315715666E-2</v>
      </c>
      <c r="AT1537" s="17">
        <v>0</v>
      </c>
      <c r="AU1537" s="17"/>
      <c r="AV1537" s="17">
        <v>1.01002610523658E-2</v>
      </c>
      <c r="AW1537" s="17">
        <v>1.54401791892061E-2</v>
      </c>
      <c r="AX1537" s="17">
        <v>3.9859544459567998E-2</v>
      </c>
      <c r="AY1537" s="17">
        <v>6.3579043231680704E-2</v>
      </c>
      <c r="AZ1537" s="17">
        <v>7.3903485694981494E-2</v>
      </c>
    </row>
    <row r="1538" spans="2:52">
      <c r="B1538" t="s">
        <v>379</v>
      </c>
      <c r="C1538" s="17">
        <v>7.8664822362368103E-2</v>
      </c>
      <c r="D1538" s="17">
        <v>9.8176048626062898E-2</v>
      </c>
      <c r="E1538" s="17">
        <v>6.0680725784556501E-2</v>
      </c>
      <c r="F1538" s="17"/>
      <c r="G1538" s="17">
        <v>0.10607342184558</v>
      </c>
      <c r="H1538" s="17">
        <v>0.15655427007739101</v>
      </c>
      <c r="I1538" s="17">
        <v>9.2863854515800703E-2</v>
      </c>
      <c r="J1538" s="17">
        <v>5.0817174838379497E-2</v>
      </c>
      <c r="K1538" s="17">
        <v>3.7785238300833301E-2</v>
      </c>
      <c r="L1538" s="17">
        <v>3.6361597984878598E-2</v>
      </c>
      <c r="M1538" s="17"/>
      <c r="N1538" s="17">
        <v>0.110894686579986</v>
      </c>
      <c r="O1538" s="17">
        <v>5.74578147934693E-2</v>
      </c>
      <c r="P1538" s="17">
        <v>8.4469909840118304E-2</v>
      </c>
      <c r="Q1538" s="17">
        <v>5.4654346904423903E-2</v>
      </c>
      <c r="R1538" s="17"/>
      <c r="S1538" s="17">
        <v>0.13154025911685499</v>
      </c>
      <c r="T1538" s="17">
        <v>8.1996127920812803E-2</v>
      </c>
      <c r="U1538" s="17">
        <v>3.9732218971571899E-2</v>
      </c>
      <c r="V1538" s="17">
        <v>5.1013575909187203E-2</v>
      </c>
      <c r="W1538" s="17">
        <v>8.0899485122342907E-2</v>
      </c>
      <c r="X1538" s="17">
        <v>4.0771508212470997E-2</v>
      </c>
      <c r="Y1538" s="17">
        <v>5.0760959963192798E-2</v>
      </c>
      <c r="Z1538" s="17">
        <v>9.7557043144799294E-2</v>
      </c>
      <c r="AA1538" s="17">
        <v>7.4173164758205803E-2</v>
      </c>
      <c r="AB1538" s="17">
        <v>0.108576881758168</v>
      </c>
      <c r="AC1538" s="17">
        <v>7.4815377861785895E-2</v>
      </c>
      <c r="AD1538" s="17">
        <v>8.2206203373481404E-2</v>
      </c>
      <c r="AE1538" s="17"/>
      <c r="AF1538" s="17">
        <v>7.7354435352543605E-2</v>
      </c>
      <c r="AG1538" s="17">
        <v>6.7500737132143204E-2</v>
      </c>
      <c r="AH1538" s="17">
        <v>0.11358001928711201</v>
      </c>
      <c r="AI1538" s="17"/>
      <c r="AJ1538" s="17">
        <v>8.8944555919008003E-2</v>
      </c>
      <c r="AK1538" s="17">
        <v>0.10024777312741</v>
      </c>
      <c r="AL1538" s="17">
        <v>3.4195409139790897E-2</v>
      </c>
      <c r="AM1538" s="17">
        <v>0</v>
      </c>
      <c r="AN1538" s="17">
        <v>6.1649237206596597E-2</v>
      </c>
      <c r="AO1538" s="17"/>
      <c r="AP1538" s="17">
        <v>0.14140535647934799</v>
      </c>
      <c r="AQ1538" s="17">
        <v>9.7260593221754094E-2</v>
      </c>
      <c r="AR1538" s="17">
        <v>3.2899961921708701E-2</v>
      </c>
      <c r="AS1538" s="17">
        <v>2.49485592679464E-2</v>
      </c>
      <c r="AT1538" s="17">
        <v>5.7638269176247398E-2</v>
      </c>
      <c r="AU1538" s="17"/>
      <c r="AV1538" s="17">
        <v>4.0225562619753998E-2</v>
      </c>
      <c r="AW1538" s="17">
        <v>4.9193779739317302E-2</v>
      </c>
      <c r="AX1538" s="17">
        <v>0.11367247429281301</v>
      </c>
      <c r="AY1538" s="17">
        <v>0.13710726960169001</v>
      </c>
      <c r="AZ1538" s="17">
        <v>0.14708418575600099</v>
      </c>
    </row>
    <row r="1539" spans="2:52">
      <c r="B1539" t="s">
        <v>380</v>
      </c>
      <c r="C1539" s="17">
        <v>0.18906032697294101</v>
      </c>
      <c r="D1539" s="17">
        <v>0.20758871647936999</v>
      </c>
      <c r="E1539" s="17">
        <v>0.172089502726997</v>
      </c>
      <c r="F1539" s="17"/>
      <c r="G1539" s="17">
        <v>0.16653392875502901</v>
      </c>
      <c r="H1539" s="17">
        <v>0.23165414507372301</v>
      </c>
      <c r="I1539" s="17">
        <v>0.239738802973402</v>
      </c>
      <c r="J1539" s="17">
        <v>0.17559921579609999</v>
      </c>
      <c r="K1539" s="17">
        <v>0.17977876481358901</v>
      </c>
      <c r="L1539" s="17">
        <v>0.14467849631621699</v>
      </c>
      <c r="M1539" s="17"/>
      <c r="N1539" s="17">
        <v>0.16752530316547801</v>
      </c>
      <c r="O1539" s="17">
        <v>0.18917588655269699</v>
      </c>
      <c r="P1539" s="17">
        <v>0.20034922069462899</v>
      </c>
      <c r="Q1539" s="17">
        <v>0.21170380199500699</v>
      </c>
      <c r="R1539" s="17"/>
      <c r="S1539" s="17">
        <v>0.19719519084597101</v>
      </c>
      <c r="T1539" s="17">
        <v>0.167013000315618</v>
      </c>
      <c r="U1539" s="17">
        <v>0.19539491343785301</v>
      </c>
      <c r="V1539" s="17">
        <v>0.20815782934254301</v>
      </c>
      <c r="W1539" s="17">
        <v>0.16181199254894801</v>
      </c>
      <c r="X1539" s="17">
        <v>0.24322757482524501</v>
      </c>
      <c r="Y1539" s="17">
        <v>0.178004700183375</v>
      </c>
      <c r="Z1539" s="17">
        <v>0.24873935490971899</v>
      </c>
      <c r="AA1539" s="17">
        <v>0.19171749310063499</v>
      </c>
      <c r="AB1539" s="17">
        <v>0.14075393712996501</v>
      </c>
      <c r="AC1539" s="17">
        <v>0.188036822540364</v>
      </c>
      <c r="AD1539" s="17">
        <v>0.176832486736552</v>
      </c>
      <c r="AE1539" s="17"/>
      <c r="AF1539" s="17">
        <v>0.212177113900127</v>
      </c>
      <c r="AG1539" s="17">
        <v>0.16311135821291101</v>
      </c>
      <c r="AH1539" s="17">
        <v>0.23028655906298801</v>
      </c>
      <c r="AI1539" s="17"/>
      <c r="AJ1539" s="17">
        <v>0.216581721419076</v>
      </c>
      <c r="AK1539" s="17">
        <v>0.165117608108865</v>
      </c>
      <c r="AL1539" s="17">
        <v>0.155899190247824</v>
      </c>
      <c r="AM1539" s="17">
        <v>0.28067648409830398</v>
      </c>
      <c r="AN1539" s="17">
        <v>0.19007859336972999</v>
      </c>
      <c r="AO1539" s="17"/>
      <c r="AP1539" s="17">
        <v>0.26642659949117098</v>
      </c>
      <c r="AQ1539" s="17">
        <v>0.18755296446290401</v>
      </c>
      <c r="AR1539" s="17">
        <v>0.16725890767292101</v>
      </c>
      <c r="AS1539" s="17">
        <v>0.124635218887441</v>
      </c>
      <c r="AT1539" s="17">
        <v>0.143938803470891</v>
      </c>
      <c r="AU1539" s="17"/>
      <c r="AV1539" s="17">
        <v>0.183863516962845</v>
      </c>
      <c r="AW1539" s="17">
        <v>0.165781536578927</v>
      </c>
      <c r="AX1539" s="17">
        <v>0.208771422533436</v>
      </c>
      <c r="AY1539" s="17">
        <v>0.19739846649580101</v>
      </c>
      <c r="AZ1539" s="17">
        <v>0.18960092570559001</v>
      </c>
    </row>
    <row r="1540" spans="2:52">
      <c r="B1540" t="s">
        <v>381</v>
      </c>
      <c r="C1540" s="17">
        <v>0.31455549842601899</v>
      </c>
      <c r="D1540" s="17">
        <v>0.30089629028841097</v>
      </c>
      <c r="E1540" s="17">
        <v>0.32871040395137302</v>
      </c>
      <c r="F1540" s="17"/>
      <c r="G1540" s="17">
        <v>0.29051518733458598</v>
      </c>
      <c r="H1540" s="17">
        <v>0.22030166796198</v>
      </c>
      <c r="I1540" s="17">
        <v>0.27803734384009898</v>
      </c>
      <c r="J1540" s="17">
        <v>0.33184699385659999</v>
      </c>
      <c r="K1540" s="17">
        <v>0.31522042474956002</v>
      </c>
      <c r="L1540" s="17">
        <v>0.42168113586578199</v>
      </c>
      <c r="M1540" s="17"/>
      <c r="N1540" s="17">
        <v>0.30287503627904899</v>
      </c>
      <c r="O1540" s="17">
        <v>0.33194500062288701</v>
      </c>
      <c r="P1540" s="17">
        <v>0.33454514505243799</v>
      </c>
      <c r="Q1540" s="17">
        <v>0.29098428053284697</v>
      </c>
      <c r="R1540" s="17"/>
      <c r="S1540" s="17">
        <v>0.26131409572938902</v>
      </c>
      <c r="T1540" s="17">
        <v>0.34027954156323198</v>
      </c>
      <c r="U1540" s="17">
        <v>0.31720305945766197</v>
      </c>
      <c r="V1540" s="17">
        <v>0.319961394073279</v>
      </c>
      <c r="W1540" s="17">
        <v>0.38546588043291802</v>
      </c>
      <c r="X1540" s="17">
        <v>0.26260840569704602</v>
      </c>
      <c r="Y1540" s="17">
        <v>0.42193315103201801</v>
      </c>
      <c r="Z1540" s="17">
        <v>0.28007777025575398</v>
      </c>
      <c r="AA1540" s="17">
        <v>0.27921998392487501</v>
      </c>
      <c r="AB1540" s="17">
        <v>0.32186935683183698</v>
      </c>
      <c r="AC1540" s="17">
        <v>0.30632819116597798</v>
      </c>
      <c r="AD1540" s="17">
        <v>0.23494870149036201</v>
      </c>
      <c r="AE1540" s="17"/>
      <c r="AF1540" s="17">
        <v>0.33266436982452102</v>
      </c>
      <c r="AG1540" s="17">
        <v>0.32555358099680398</v>
      </c>
      <c r="AH1540" s="17">
        <v>0.254105668480339</v>
      </c>
      <c r="AI1540" s="17"/>
      <c r="AJ1540" s="17">
        <v>0.36326824893089199</v>
      </c>
      <c r="AK1540" s="17">
        <v>0.27923111024421399</v>
      </c>
      <c r="AL1540" s="17">
        <v>0.38076145799133498</v>
      </c>
      <c r="AM1540" s="17">
        <v>0.37478826025530199</v>
      </c>
      <c r="AN1540" s="17">
        <v>0.29899332608439799</v>
      </c>
      <c r="AO1540" s="17"/>
      <c r="AP1540" s="17">
        <v>0.37173027010718401</v>
      </c>
      <c r="AQ1540" s="17">
        <v>0.30102356051114898</v>
      </c>
      <c r="AR1540" s="17">
        <v>0.32374701154931301</v>
      </c>
      <c r="AS1540" s="17">
        <v>0.31380978168763801</v>
      </c>
      <c r="AT1540" s="17">
        <v>0.35553110797587101</v>
      </c>
      <c r="AU1540" s="17"/>
      <c r="AV1540" s="17">
        <v>0.35612693958896902</v>
      </c>
      <c r="AW1540" s="17">
        <v>0.32696213658506601</v>
      </c>
      <c r="AX1540" s="17">
        <v>0.29440711708859402</v>
      </c>
      <c r="AY1540" s="17">
        <v>0.28837865679756702</v>
      </c>
      <c r="AZ1540" s="17">
        <v>0.199055232541443</v>
      </c>
    </row>
    <row r="1541" spans="2:52">
      <c r="B1541" t="s">
        <v>382</v>
      </c>
      <c r="C1541" s="17">
        <v>0.34136422830228902</v>
      </c>
      <c r="D1541" s="17">
        <v>0.32724893233114599</v>
      </c>
      <c r="E1541" s="17">
        <v>0.35429007834208298</v>
      </c>
      <c r="F1541" s="17"/>
      <c r="G1541" s="17">
        <v>0.28204112573902401</v>
      </c>
      <c r="H1541" s="17">
        <v>0.264322610509934</v>
      </c>
      <c r="I1541" s="17">
        <v>0.30833637036296702</v>
      </c>
      <c r="J1541" s="17">
        <v>0.39440928249483298</v>
      </c>
      <c r="K1541" s="17">
        <v>0.42451414165360501</v>
      </c>
      <c r="L1541" s="17">
        <v>0.36998282110090303</v>
      </c>
      <c r="M1541" s="17"/>
      <c r="N1541" s="17">
        <v>0.35246819641260602</v>
      </c>
      <c r="O1541" s="17">
        <v>0.34828494666779403</v>
      </c>
      <c r="P1541" s="17">
        <v>0.31826674715895897</v>
      </c>
      <c r="Q1541" s="17">
        <v>0.335291558060414</v>
      </c>
      <c r="R1541" s="17"/>
      <c r="S1541" s="17">
        <v>0.29158631267128599</v>
      </c>
      <c r="T1541" s="17">
        <v>0.32620952925306801</v>
      </c>
      <c r="U1541" s="17">
        <v>0.40929790994575999</v>
      </c>
      <c r="V1541" s="17">
        <v>0.33940922128232198</v>
      </c>
      <c r="W1541" s="17">
        <v>0.299668703445649</v>
      </c>
      <c r="X1541" s="17">
        <v>0.36427433815317201</v>
      </c>
      <c r="Y1541" s="17">
        <v>0.30209156969905698</v>
      </c>
      <c r="Z1541" s="17">
        <v>0.30793832230463902</v>
      </c>
      <c r="AA1541" s="17">
        <v>0.37947224140139302</v>
      </c>
      <c r="AB1541" s="17">
        <v>0.38986042986143399</v>
      </c>
      <c r="AC1541" s="17">
        <v>0.33546447697958098</v>
      </c>
      <c r="AD1541" s="17">
        <v>0.429257652910011</v>
      </c>
      <c r="AE1541" s="17"/>
      <c r="AF1541" s="17">
        <v>0.336378162522672</v>
      </c>
      <c r="AG1541" s="17">
        <v>0.36690672922664702</v>
      </c>
      <c r="AH1541" s="17">
        <v>0.27902934540936702</v>
      </c>
      <c r="AI1541" s="17"/>
      <c r="AJ1541" s="17">
        <v>0.27454415845547098</v>
      </c>
      <c r="AK1541" s="17">
        <v>0.36783501437449001</v>
      </c>
      <c r="AL1541" s="17">
        <v>0.394601212008931</v>
      </c>
      <c r="AM1541" s="17">
        <v>0.27441128574326401</v>
      </c>
      <c r="AN1541" s="17">
        <v>0.34438715810730802</v>
      </c>
      <c r="AO1541" s="17"/>
      <c r="AP1541" s="17">
        <v>0.151616539687119</v>
      </c>
      <c r="AQ1541" s="17">
        <v>0.34357269205587898</v>
      </c>
      <c r="AR1541" s="17">
        <v>0.41327084025202598</v>
      </c>
      <c r="AS1541" s="17">
        <v>0.48369265954783502</v>
      </c>
      <c r="AT1541" s="17">
        <v>0.33361385741945299</v>
      </c>
      <c r="AU1541" s="17"/>
      <c r="AV1541" s="17">
        <v>0.35283558426303002</v>
      </c>
      <c r="AW1541" s="17">
        <v>0.372471433357696</v>
      </c>
      <c r="AX1541" s="17">
        <v>0.30844452096566499</v>
      </c>
      <c r="AY1541" s="17">
        <v>0.28048132552977301</v>
      </c>
      <c r="AZ1541" s="17">
        <v>0.35064330135525701</v>
      </c>
    </row>
    <row r="1542" spans="2:52">
      <c r="B1542" t="s">
        <v>107</v>
      </c>
      <c r="C1542" s="17">
        <v>4.9696210587208002E-2</v>
      </c>
      <c r="D1542" s="17">
        <v>3.1798130267350601E-2</v>
      </c>
      <c r="E1542" s="17">
        <v>6.4267268131426594E-2</v>
      </c>
      <c r="F1542" s="17"/>
      <c r="G1542" s="17">
        <v>6.7380861904780404E-2</v>
      </c>
      <c r="H1542" s="17">
        <v>7.3656558774278597E-2</v>
      </c>
      <c r="I1542" s="17">
        <v>5.0237747932043997E-2</v>
      </c>
      <c r="J1542" s="17">
        <v>4.73273330140873E-2</v>
      </c>
      <c r="K1542" s="17">
        <v>3.9245856176324902E-2</v>
      </c>
      <c r="L1542" s="17">
        <v>2.7295948732219199E-2</v>
      </c>
      <c r="M1542" s="17"/>
      <c r="N1542" s="17">
        <v>2.47573008922621E-2</v>
      </c>
      <c r="O1542" s="17">
        <v>5.8667317306799499E-2</v>
      </c>
      <c r="P1542" s="17">
        <v>3.0340193392637899E-2</v>
      </c>
      <c r="Q1542" s="17">
        <v>9.1150149345434001E-2</v>
      </c>
      <c r="R1542" s="17"/>
      <c r="S1542" s="17">
        <v>6.4135167481380206E-2</v>
      </c>
      <c r="T1542" s="17">
        <v>6.1790753961137701E-2</v>
      </c>
      <c r="U1542" s="17">
        <v>3.04056341715013E-2</v>
      </c>
      <c r="V1542" s="17">
        <v>4.7333433123070298E-2</v>
      </c>
      <c r="W1542" s="17">
        <v>5.0730680662144201E-2</v>
      </c>
      <c r="X1542" s="17">
        <v>6.7886962691585798E-2</v>
      </c>
      <c r="Y1542" s="17">
        <v>3.4422701856949102E-2</v>
      </c>
      <c r="Z1542" s="17">
        <v>1.10284596353762E-2</v>
      </c>
      <c r="AA1542" s="17">
        <v>5.0604703780167397E-2</v>
      </c>
      <c r="AB1542" s="17">
        <v>3.1737211058258601E-2</v>
      </c>
      <c r="AC1542" s="17">
        <v>6.3311993723704399E-2</v>
      </c>
      <c r="AD1542" s="17">
        <v>5.6924299568315802E-2</v>
      </c>
      <c r="AE1542" s="17"/>
      <c r="AF1542" s="17">
        <v>3.0688112464673799E-2</v>
      </c>
      <c r="AG1542" s="17">
        <v>3.6710734836987703E-2</v>
      </c>
      <c r="AH1542" s="17">
        <v>0.10261420753823899</v>
      </c>
      <c r="AI1542" s="17"/>
      <c r="AJ1542" s="17">
        <v>2.44808094509033E-2</v>
      </c>
      <c r="AK1542" s="17">
        <v>4.59840134336316E-2</v>
      </c>
      <c r="AL1542" s="17">
        <v>2.7458996140822499E-2</v>
      </c>
      <c r="AM1542" s="17">
        <v>7.0123969903129704E-2</v>
      </c>
      <c r="AN1542" s="17">
        <v>9.6904668660274196E-2</v>
      </c>
      <c r="AO1542" s="17"/>
      <c r="AP1542" s="17">
        <v>2.2930746761492701E-2</v>
      </c>
      <c r="AQ1542" s="17">
        <v>3.69998075870469E-2</v>
      </c>
      <c r="AR1542" s="17">
        <v>4.2683770867790502E-2</v>
      </c>
      <c r="AS1542" s="17">
        <v>3.5881849037572702E-2</v>
      </c>
      <c r="AT1542" s="17">
        <v>0.109277961957537</v>
      </c>
      <c r="AU1542" s="17"/>
      <c r="AV1542" s="17">
        <v>5.6848135513035997E-2</v>
      </c>
      <c r="AW1542" s="17">
        <v>7.0150934549788199E-2</v>
      </c>
      <c r="AX1542" s="17">
        <v>3.48449206599237E-2</v>
      </c>
      <c r="AY1542" s="17">
        <v>3.3055238343488599E-2</v>
      </c>
      <c r="AZ1542" s="17">
        <v>3.9712868946727903E-2</v>
      </c>
    </row>
    <row r="1543" spans="2:52">
      <c r="C1543" s="17"/>
      <c r="D1543" s="17"/>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c r="AP1543" s="17"/>
      <c r="AQ1543" s="17"/>
      <c r="AR1543" s="17"/>
      <c r="AS1543" s="17"/>
      <c r="AT1543" s="17"/>
      <c r="AU1543" s="17"/>
      <c r="AV1543" s="17"/>
      <c r="AW1543" s="17"/>
      <c r="AX1543" s="17"/>
      <c r="AY1543" s="17"/>
      <c r="AZ1543" s="17"/>
    </row>
    <row r="1544" spans="2:52">
      <c r="B1544" s="6" t="s">
        <v>386</v>
      </c>
      <c r="C1544" s="17"/>
      <c r="D1544" s="17"/>
      <c r="E1544" s="17"/>
      <c r="F1544" s="17"/>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c r="AI1544" s="17"/>
      <c r="AJ1544" s="17"/>
      <c r="AK1544" s="17"/>
      <c r="AL1544" s="17"/>
      <c r="AM1544" s="17"/>
      <c r="AN1544" s="17"/>
      <c r="AO1544" s="17"/>
      <c r="AP1544" s="17"/>
      <c r="AQ1544" s="17"/>
      <c r="AR1544" s="17"/>
      <c r="AS1544" s="17"/>
      <c r="AT1544" s="17"/>
      <c r="AU1544" s="17"/>
      <c r="AV1544" s="17"/>
      <c r="AW1544" s="17"/>
      <c r="AX1544" s="17"/>
      <c r="AY1544" s="17"/>
      <c r="AZ1544" s="17"/>
    </row>
    <row r="1545" spans="2:52">
      <c r="B1545" s="24" t="s">
        <v>16</v>
      </c>
      <c r="C1545" s="17"/>
      <c r="D1545" s="17"/>
      <c r="E1545" s="17"/>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c r="AP1545" s="17"/>
      <c r="AQ1545" s="17"/>
      <c r="AR1545" s="17"/>
      <c r="AS1545" s="17"/>
      <c r="AT1545" s="17"/>
      <c r="AU1545" s="17"/>
      <c r="AV1545" s="17"/>
      <c r="AW1545" s="17"/>
      <c r="AX1545" s="17"/>
      <c r="AY1545" s="17"/>
      <c r="AZ1545" s="17"/>
    </row>
    <row r="1546" spans="2:52">
      <c r="B1546" t="s">
        <v>378</v>
      </c>
      <c r="C1546" s="17">
        <v>4.2353510656592E-2</v>
      </c>
      <c r="D1546" s="17">
        <v>5.4796507662065203E-2</v>
      </c>
      <c r="E1546" s="17">
        <v>3.1427277442953101E-2</v>
      </c>
      <c r="F1546" s="17"/>
      <c r="G1546" s="17">
        <v>9.5605762639189698E-2</v>
      </c>
      <c r="H1546" s="17">
        <v>6.8794078939363804E-2</v>
      </c>
      <c r="I1546" s="17">
        <v>3.90537363565314E-2</v>
      </c>
      <c r="J1546" s="17">
        <v>2.07156342294211E-2</v>
      </c>
      <c r="K1546" s="17">
        <v>9.7884525029704097E-3</v>
      </c>
      <c r="L1546" s="17">
        <v>2.89504645989659E-2</v>
      </c>
      <c r="M1546" s="17"/>
      <c r="N1546" s="17">
        <v>7.3365558706041403E-2</v>
      </c>
      <c r="O1546" s="17">
        <v>2.5601597265154898E-2</v>
      </c>
      <c r="P1546" s="17">
        <v>3.47355852657956E-2</v>
      </c>
      <c r="Q1546" s="17">
        <v>2.5931795293905099E-2</v>
      </c>
      <c r="R1546" s="17"/>
      <c r="S1546" s="17">
        <v>8.5390409197307296E-2</v>
      </c>
      <c r="T1546" s="17">
        <v>3.97170523610419E-2</v>
      </c>
      <c r="U1546" s="17">
        <v>3.05870028452183E-2</v>
      </c>
      <c r="V1546" s="17">
        <v>3.5322563570236901E-2</v>
      </c>
      <c r="W1546" s="17">
        <v>1.8312268942942099E-2</v>
      </c>
      <c r="X1546" s="17">
        <v>4.02994749070099E-2</v>
      </c>
      <c r="Y1546" s="17">
        <v>4.5179852258095302E-2</v>
      </c>
      <c r="Z1546" s="17">
        <v>4.6303613407555302E-2</v>
      </c>
      <c r="AA1546" s="17">
        <v>4.3720904510403003E-2</v>
      </c>
      <c r="AB1546" s="17">
        <v>1.4446808480095601E-2</v>
      </c>
      <c r="AC1546" s="17">
        <v>3.2912864684388102E-2</v>
      </c>
      <c r="AD1546" s="17">
        <v>3.8601375531289998E-2</v>
      </c>
      <c r="AE1546" s="17"/>
      <c r="AF1546" s="17">
        <v>3.1814869891090197E-2</v>
      </c>
      <c r="AG1546" s="17">
        <v>4.8063080783675001E-2</v>
      </c>
      <c r="AH1546" s="17">
        <v>4.3394563188398398E-2</v>
      </c>
      <c r="AI1546" s="17"/>
      <c r="AJ1546" s="17">
        <v>5.1650358954410301E-2</v>
      </c>
      <c r="AK1546" s="17">
        <v>5.2789791784377899E-2</v>
      </c>
      <c r="AL1546" s="17">
        <v>2.95889370833201E-2</v>
      </c>
      <c r="AM1546" s="17">
        <v>0</v>
      </c>
      <c r="AN1546" s="17">
        <v>1.8839974595280799E-2</v>
      </c>
      <c r="AO1546" s="17"/>
      <c r="AP1546" s="17">
        <v>8.9627388737783295E-2</v>
      </c>
      <c r="AQ1546" s="17">
        <v>4.6020420825652199E-2</v>
      </c>
      <c r="AR1546" s="17">
        <v>3.06710859400007E-2</v>
      </c>
      <c r="AS1546" s="17">
        <v>2.04332667532298E-2</v>
      </c>
      <c r="AT1546" s="17">
        <v>1.5070545210129399E-2</v>
      </c>
      <c r="AU1546" s="17"/>
      <c r="AV1546" s="17">
        <v>3.2982148615405098E-2</v>
      </c>
      <c r="AW1546" s="17">
        <v>2.02631181209872E-2</v>
      </c>
      <c r="AX1546" s="17">
        <v>4.5013182713797999E-2</v>
      </c>
      <c r="AY1546" s="17">
        <v>9.9488160619728705E-2</v>
      </c>
      <c r="AZ1546" s="17">
        <v>0.21913102254516501</v>
      </c>
    </row>
    <row r="1547" spans="2:52">
      <c r="B1547" t="s">
        <v>379</v>
      </c>
      <c r="C1547" s="17">
        <v>0.22222608787655701</v>
      </c>
      <c r="D1547" s="17">
        <v>0.206621565489573</v>
      </c>
      <c r="E1547" s="17">
        <v>0.23650401146501801</v>
      </c>
      <c r="F1547" s="17"/>
      <c r="G1547" s="17">
        <v>0.24200474730719099</v>
      </c>
      <c r="H1547" s="17">
        <v>0.25242569536695603</v>
      </c>
      <c r="I1547" s="17">
        <v>0.22921875595031599</v>
      </c>
      <c r="J1547" s="17">
        <v>0.17588022651715901</v>
      </c>
      <c r="K1547" s="17">
        <v>0.16872141206456101</v>
      </c>
      <c r="L1547" s="17">
        <v>0.25329679930133198</v>
      </c>
      <c r="M1547" s="17"/>
      <c r="N1547" s="17">
        <v>0.20398883010569999</v>
      </c>
      <c r="O1547" s="17">
        <v>0.21505271377258001</v>
      </c>
      <c r="P1547" s="17">
        <v>0.246600016813152</v>
      </c>
      <c r="Q1547" s="17">
        <v>0.235550487572983</v>
      </c>
      <c r="R1547" s="17"/>
      <c r="S1547" s="17">
        <v>0.21806227619685201</v>
      </c>
      <c r="T1547" s="17">
        <v>0.20162777195461701</v>
      </c>
      <c r="U1547" s="17">
        <v>0.19142481124944599</v>
      </c>
      <c r="V1547" s="17">
        <v>0.213522282022032</v>
      </c>
      <c r="W1547" s="17">
        <v>0.27028534818863897</v>
      </c>
      <c r="X1547" s="17">
        <v>0.16575373017651501</v>
      </c>
      <c r="Y1547" s="17">
        <v>0.236713908783942</v>
      </c>
      <c r="Z1547" s="17">
        <v>0.30617907771434</v>
      </c>
      <c r="AA1547" s="17">
        <v>0.26761190430868098</v>
      </c>
      <c r="AB1547" s="17">
        <v>0.20783617084878001</v>
      </c>
      <c r="AC1547" s="17">
        <v>0.18123676868479499</v>
      </c>
      <c r="AD1547" s="17">
        <v>0.26028019763236698</v>
      </c>
      <c r="AE1547" s="17"/>
      <c r="AF1547" s="17">
        <v>0.26380069649964799</v>
      </c>
      <c r="AG1547" s="17">
        <v>0.18943418069804599</v>
      </c>
      <c r="AH1547" s="17">
        <v>0.21893275041593099</v>
      </c>
      <c r="AI1547" s="17"/>
      <c r="AJ1547" s="17">
        <v>0.27249551687339402</v>
      </c>
      <c r="AK1547" s="17">
        <v>0.20837751398365001</v>
      </c>
      <c r="AL1547" s="17">
        <v>0.14459356555337399</v>
      </c>
      <c r="AM1547" s="17">
        <v>0.17411284308155101</v>
      </c>
      <c r="AN1547" s="17">
        <v>0.19724826892873901</v>
      </c>
      <c r="AO1547" s="17"/>
      <c r="AP1547" s="17">
        <v>0.31662178981991901</v>
      </c>
      <c r="AQ1547" s="17">
        <v>0.23038146023432601</v>
      </c>
      <c r="AR1547" s="17">
        <v>0.161773928691819</v>
      </c>
      <c r="AS1547" s="17">
        <v>0.18708108771690499</v>
      </c>
      <c r="AT1547" s="17">
        <v>0.18791830351185601</v>
      </c>
      <c r="AU1547" s="17"/>
      <c r="AV1547" s="17">
        <v>0.19752502628501001</v>
      </c>
      <c r="AW1547" s="17">
        <v>0.22570855075506899</v>
      </c>
      <c r="AX1547" s="17">
        <v>0.226158801409159</v>
      </c>
      <c r="AY1547" s="17">
        <v>0.21219903074351801</v>
      </c>
      <c r="AZ1547" s="17">
        <v>9.5631001030131196E-2</v>
      </c>
    </row>
    <row r="1548" spans="2:52">
      <c r="B1548" t="s">
        <v>380</v>
      </c>
      <c r="C1548" s="17">
        <v>0.392707402551002</v>
      </c>
      <c r="D1548" s="17">
        <v>0.41716883128383198</v>
      </c>
      <c r="E1548" s="17">
        <v>0.37205343185864598</v>
      </c>
      <c r="F1548" s="17"/>
      <c r="G1548" s="17">
        <v>0.308228960141254</v>
      </c>
      <c r="H1548" s="17">
        <v>0.34138607965673401</v>
      </c>
      <c r="I1548" s="17">
        <v>0.40840179602769799</v>
      </c>
      <c r="J1548" s="17">
        <v>0.41869624058963101</v>
      </c>
      <c r="K1548" s="17">
        <v>0.447137854156343</v>
      </c>
      <c r="L1548" s="17">
        <v>0.418145040159635</v>
      </c>
      <c r="M1548" s="17"/>
      <c r="N1548" s="17">
        <v>0.41301670248942102</v>
      </c>
      <c r="O1548" s="17">
        <v>0.40653445649904502</v>
      </c>
      <c r="P1548" s="17">
        <v>0.38846411799802999</v>
      </c>
      <c r="Q1548" s="17">
        <v>0.34720115414413699</v>
      </c>
      <c r="R1548" s="17"/>
      <c r="S1548" s="17">
        <v>0.37362000529781397</v>
      </c>
      <c r="T1548" s="17">
        <v>0.37038052881739397</v>
      </c>
      <c r="U1548" s="17">
        <v>0.41059369234648402</v>
      </c>
      <c r="V1548" s="17">
        <v>0.46956281095962399</v>
      </c>
      <c r="W1548" s="17">
        <v>0.47660714890135297</v>
      </c>
      <c r="X1548" s="17">
        <v>0.37825775019973701</v>
      </c>
      <c r="Y1548" s="17">
        <v>0.39646697864082697</v>
      </c>
      <c r="Z1548" s="17">
        <v>0.33617788485188199</v>
      </c>
      <c r="AA1548" s="17">
        <v>0.34253190434116199</v>
      </c>
      <c r="AB1548" s="17">
        <v>0.35192886202059098</v>
      </c>
      <c r="AC1548" s="17">
        <v>0.49348467014011999</v>
      </c>
      <c r="AD1548" s="17">
        <v>0.34181846684893502</v>
      </c>
      <c r="AE1548" s="17"/>
      <c r="AF1548" s="17">
        <v>0.41796376200529201</v>
      </c>
      <c r="AG1548" s="17">
        <v>0.413387869456038</v>
      </c>
      <c r="AH1548" s="17">
        <v>0.32922007544599002</v>
      </c>
      <c r="AI1548" s="17"/>
      <c r="AJ1548" s="17">
        <v>0.43003017225755602</v>
      </c>
      <c r="AK1548" s="17">
        <v>0.37348945305099801</v>
      </c>
      <c r="AL1548" s="17">
        <v>0.48003400842177202</v>
      </c>
      <c r="AM1548" s="17">
        <v>0.32011215198632997</v>
      </c>
      <c r="AN1548" s="17">
        <v>0.354920616665376</v>
      </c>
      <c r="AO1548" s="17"/>
      <c r="AP1548" s="17">
        <v>0.42286732148878797</v>
      </c>
      <c r="AQ1548" s="17">
        <v>0.38643281224916298</v>
      </c>
      <c r="AR1548" s="17">
        <v>0.40959525654435203</v>
      </c>
      <c r="AS1548" s="17">
        <v>0.42359303115574998</v>
      </c>
      <c r="AT1548" s="17">
        <v>0.37246715784222301</v>
      </c>
      <c r="AU1548" s="17"/>
      <c r="AV1548" s="17">
        <v>0.39737581218046197</v>
      </c>
      <c r="AW1548" s="17">
        <v>0.40040104629148399</v>
      </c>
      <c r="AX1548" s="17">
        <v>0.41467104591313197</v>
      </c>
      <c r="AY1548" s="17">
        <v>0.37047363778251702</v>
      </c>
      <c r="AZ1548" s="17">
        <v>0.22352457005680501</v>
      </c>
    </row>
    <row r="1549" spans="2:52">
      <c r="B1549" t="s">
        <v>381</v>
      </c>
      <c r="C1549" s="17">
        <v>0.138476367736379</v>
      </c>
      <c r="D1549" s="17">
        <v>0.14637525194175</v>
      </c>
      <c r="E1549" s="17">
        <v>0.13059700551866299</v>
      </c>
      <c r="F1549" s="17"/>
      <c r="G1549" s="17">
        <v>0.169837308229565</v>
      </c>
      <c r="H1549" s="17">
        <v>0.139213254238468</v>
      </c>
      <c r="I1549" s="17">
        <v>0.12739775621673199</v>
      </c>
      <c r="J1549" s="17">
        <v>0.14689382196311099</v>
      </c>
      <c r="K1549" s="17">
        <v>0.16537617562419399</v>
      </c>
      <c r="L1549" s="17">
        <v>0.10204549955714901</v>
      </c>
      <c r="M1549" s="17"/>
      <c r="N1549" s="17">
        <v>0.14064663057006099</v>
      </c>
      <c r="O1549" s="17">
        <v>0.14499118817463799</v>
      </c>
      <c r="P1549" s="17">
        <v>0.14586714969724701</v>
      </c>
      <c r="Q1549" s="17">
        <v>0.119810452902075</v>
      </c>
      <c r="R1549" s="17"/>
      <c r="S1549" s="17">
        <v>0.14202333894258001</v>
      </c>
      <c r="T1549" s="17">
        <v>0.14820379473391901</v>
      </c>
      <c r="U1549" s="17">
        <v>0.14918444606775699</v>
      </c>
      <c r="V1549" s="17">
        <v>8.1055197916783797E-2</v>
      </c>
      <c r="W1549" s="17">
        <v>0.114324035053912</v>
      </c>
      <c r="X1549" s="17">
        <v>0.18971043330632001</v>
      </c>
      <c r="Y1549" s="17">
        <v>0.124460946455919</v>
      </c>
      <c r="Z1549" s="17">
        <v>0.146863970797705</v>
      </c>
      <c r="AA1549" s="17">
        <v>0.13851549410317199</v>
      </c>
      <c r="AB1549" s="17">
        <v>0.17607279394768199</v>
      </c>
      <c r="AC1549" s="17">
        <v>9.8984761618353803E-2</v>
      </c>
      <c r="AD1549" s="17">
        <v>0.119798274314258</v>
      </c>
      <c r="AE1549" s="17"/>
      <c r="AF1549" s="17">
        <v>9.7902039879190994E-2</v>
      </c>
      <c r="AG1549" s="17">
        <v>0.17224822085805799</v>
      </c>
      <c r="AH1549" s="17">
        <v>0.107465446885449</v>
      </c>
      <c r="AI1549" s="17"/>
      <c r="AJ1549" s="17">
        <v>9.8916361054745106E-2</v>
      </c>
      <c r="AK1549" s="17">
        <v>0.17368500645884599</v>
      </c>
      <c r="AL1549" s="17">
        <v>0.12281215969824</v>
      </c>
      <c r="AM1549" s="17">
        <v>0.23287772711458099</v>
      </c>
      <c r="AN1549" s="17">
        <v>0.10824457036669199</v>
      </c>
      <c r="AO1549" s="17"/>
      <c r="AP1549" s="17">
        <v>7.8443900222617394E-2</v>
      </c>
      <c r="AQ1549" s="17">
        <v>0.168568665389074</v>
      </c>
      <c r="AR1549" s="17">
        <v>0.1645153986699</v>
      </c>
      <c r="AS1549" s="17">
        <v>0.13725591406151699</v>
      </c>
      <c r="AT1549" s="17">
        <v>8.09148053145268E-2</v>
      </c>
      <c r="AU1549" s="17"/>
      <c r="AV1549" s="17">
        <v>0.129727424770262</v>
      </c>
      <c r="AW1549" s="17">
        <v>0.13603911567528801</v>
      </c>
      <c r="AX1549" s="17">
        <v>0.14341712250531999</v>
      </c>
      <c r="AY1549" s="17">
        <v>0.15751176576854101</v>
      </c>
      <c r="AZ1549" s="17">
        <v>0.20581321512357101</v>
      </c>
    </row>
    <row r="1550" spans="2:52">
      <c r="B1550" t="s">
        <v>382</v>
      </c>
      <c r="C1550" s="17">
        <v>4.8227583907133102E-2</v>
      </c>
      <c r="D1550" s="17">
        <v>5.4710180962966197E-2</v>
      </c>
      <c r="E1550" s="17">
        <v>4.27529146158587E-2</v>
      </c>
      <c r="F1550" s="17"/>
      <c r="G1550" s="17">
        <v>4.6022996783451203E-2</v>
      </c>
      <c r="H1550" s="17">
        <v>4.7336139183192003E-2</v>
      </c>
      <c r="I1550" s="17">
        <v>5.6044799945942698E-2</v>
      </c>
      <c r="J1550" s="17">
        <v>5.9822938805091701E-2</v>
      </c>
      <c r="K1550" s="17">
        <v>4.9466371046762998E-2</v>
      </c>
      <c r="L1550" s="17">
        <v>3.3432479796648297E-2</v>
      </c>
      <c r="M1550" s="17"/>
      <c r="N1550" s="17">
        <v>3.0663356101594399E-2</v>
      </c>
      <c r="O1550" s="17">
        <v>3.75912651502813E-2</v>
      </c>
      <c r="P1550" s="17">
        <v>4.5438983011635903E-2</v>
      </c>
      <c r="Q1550" s="17">
        <v>9.2084454792960194E-2</v>
      </c>
      <c r="R1550" s="17"/>
      <c r="S1550" s="17">
        <v>3.6371161389500098E-2</v>
      </c>
      <c r="T1550" s="17">
        <v>5.8349427586989702E-2</v>
      </c>
      <c r="U1550" s="17">
        <v>5.0784387072659899E-2</v>
      </c>
      <c r="V1550" s="17">
        <v>5.5477067190044499E-2</v>
      </c>
      <c r="W1550" s="17">
        <v>7.2137036162306803E-3</v>
      </c>
      <c r="X1550" s="17">
        <v>6.7768000295117994E-2</v>
      </c>
      <c r="Y1550" s="17">
        <v>4.0107790711324802E-2</v>
      </c>
      <c r="Z1550" s="17">
        <v>7.39357598775503E-2</v>
      </c>
      <c r="AA1550" s="17">
        <v>5.8274213996408801E-2</v>
      </c>
      <c r="AB1550" s="17">
        <v>3.3770993151931002E-2</v>
      </c>
      <c r="AC1550" s="17">
        <v>3.6765319643529699E-2</v>
      </c>
      <c r="AD1550" s="17">
        <v>0.11141068891467799</v>
      </c>
      <c r="AE1550" s="17"/>
      <c r="AF1550" s="17">
        <v>4.8731041847430601E-2</v>
      </c>
      <c r="AG1550" s="17">
        <v>3.74413574282626E-2</v>
      </c>
      <c r="AH1550" s="17">
        <v>6.8371579149706402E-2</v>
      </c>
      <c r="AI1550" s="17"/>
      <c r="AJ1550" s="17">
        <v>1.6719253162448801E-2</v>
      </c>
      <c r="AK1550" s="17">
        <v>6.5971669117382503E-2</v>
      </c>
      <c r="AL1550" s="17">
        <v>6.5051704132614796E-2</v>
      </c>
      <c r="AM1550" s="17">
        <v>3.4677968265112498E-2</v>
      </c>
      <c r="AN1550" s="17">
        <v>6.2548160435546604E-2</v>
      </c>
      <c r="AO1550" s="17"/>
      <c r="AP1550" s="17">
        <v>5.2362070238272801E-3</v>
      </c>
      <c r="AQ1550" s="17">
        <v>4.9103229116706198E-2</v>
      </c>
      <c r="AR1550" s="17">
        <v>3.7857975989632302E-2</v>
      </c>
      <c r="AS1550" s="17">
        <v>7.9503885938392402E-2</v>
      </c>
      <c r="AT1550" s="17">
        <v>3.3269772099045303E-2</v>
      </c>
      <c r="AU1550" s="17"/>
      <c r="AV1550" s="17">
        <v>5.9716219119746602E-2</v>
      </c>
      <c r="AW1550" s="17">
        <v>3.8758857617078098E-2</v>
      </c>
      <c r="AX1550" s="17">
        <v>3.70907127387059E-2</v>
      </c>
      <c r="AY1550" s="17">
        <v>5.7923842641801497E-2</v>
      </c>
      <c r="AZ1550" s="17">
        <v>8.5988107643564501E-2</v>
      </c>
    </row>
    <row r="1551" spans="2:52">
      <c r="B1551" t="s">
        <v>107</v>
      </c>
      <c r="C1551" s="17">
        <v>0.156009047272337</v>
      </c>
      <c r="D1551" s="17">
        <v>0.120327662659814</v>
      </c>
      <c r="E1551" s="17">
        <v>0.18666535909886101</v>
      </c>
      <c r="F1551" s="17"/>
      <c r="G1551" s="17">
        <v>0.13830022489934901</v>
      </c>
      <c r="H1551" s="17">
        <v>0.15084475261528599</v>
      </c>
      <c r="I1551" s="17">
        <v>0.13988315550277899</v>
      </c>
      <c r="J1551" s="17">
        <v>0.17799113789558599</v>
      </c>
      <c r="K1551" s="17">
        <v>0.15950973460516801</v>
      </c>
      <c r="L1551" s="17">
        <v>0.16412971658627001</v>
      </c>
      <c r="M1551" s="17"/>
      <c r="N1551" s="17">
        <v>0.13831892202718299</v>
      </c>
      <c r="O1551" s="17">
        <v>0.17022877913830201</v>
      </c>
      <c r="P1551" s="17">
        <v>0.13889414721413901</v>
      </c>
      <c r="Q1551" s="17">
        <v>0.17942165529394</v>
      </c>
      <c r="R1551" s="17"/>
      <c r="S1551" s="17">
        <v>0.144532808975948</v>
      </c>
      <c r="T1551" s="17">
        <v>0.18172142454603801</v>
      </c>
      <c r="U1551" s="17">
        <v>0.16742566041843401</v>
      </c>
      <c r="V1551" s="17">
        <v>0.14506007834127899</v>
      </c>
      <c r="W1551" s="17">
        <v>0.113257495296923</v>
      </c>
      <c r="X1551" s="17">
        <v>0.15821061111529999</v>
      </c>
      <c r="Y1551" s="17">
        <v>0.15707052314989201</v>
      </c>
      <c r="Z1551" s="17">
        <v>9.0539693350966302E-2</v>
      </c>
      <c r="AA1551" s="17">
        <v>0.14934557874017301</v>
      </c>
      <c r="AB1551" s="17">
        <v>0.215944371550921</v>
      </c>
      <c r="AC1551" s="17">
        <v>0.15661561522881301</v>
      </c>
      <c r="AD1551" s="17">
        <v>0.12809099675847199</v>
      </c>
      <c r="AE1551" s="17"/>
      <c r="AF1551" s="17">
        <v>0.13978758987734799</v>
      </c>
      <c r="AG1551" s="17">
        <v>0.13942529077592</v>
      </c>
      <c r="AH1551" s="17">
        <v>0.232615584914525</v>
      </c>
      <c r="AI1551" s="17"/>
      <c r="AJ1551" s="17">
        <v>0.130188337697446</v>
      </c>
      <c r="AK1551" s="17">
        <v>0.125686565604746</v>
      </c>
      <c r="AL1551" s="17">
        <v>0.157919625110679</v>
      </c>
      <c r="AM1551" s="17">
        <v>0.23821930955242601</v>
      </c>
      <c r="AN1551" s="17">
        <v>0.25819840900836599</v>
      </c>
      <c r="AO1551" s="17"/>
      <c r="AP1551" s="17">
        <v>8.7203392707065605E-2</v>
      </c>
      <c r="AQ1551" s="17">
        <v>0.119493412185078</v>
      </c>
      <c r="AR1551" s="17">
        <v>0.19558635416429601</v>
      </c>
      <c r="AS1551" s="17">
        <v>0.152132814374207</v>
      </c>
      <c r="AT1551" s="17">
        <v>0.31035941602222</v>
      </c>
      <c r="AU1551" s="17"/>
      <c r="AV1551" s="17">
        <v>0.18267336902911399</v>
      </c>
      <c r="AW1551" s="17">
        <v>0.17882931154009399</v>
      </c>
      <c r="AX1551" s="17">
        <v>0.13364913471988599</v>
      </c>
      <c r="AY1551" s="17">
        <v>0.10240356244389399</v>
      </c>
      <c r="AZ1551" s="17">
        <v>0.16991208360076299</v>
      </c>
    </row>
    <row r="1552" spans="2:52">
      <c r="C1552" s="17"/>
      <c r="D1552" s="17"/>
      <c r="E1552" s="17"/>
      <c r="F1552" s="17"/>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7"/>
      <c r="AI1552" s="17"/>
      <c r="AJ1552" s="17"/>
      <c r="AK1552" s="17"/>
      <c r="AL1552" s="17"/>
      <c r="AM1552" s="17"/>
      <c r="AN1552" s="17"/>
      <c r="AO1552" s="17"/>
      <c r="AP1552" s="17"/>
      <c r="AQ1552" s="17"/>
      <c r="AR1552" s="17"/>
      <c r="AS1552" s="17"/>
      <c r="AT1552" s="17"/>
      <c r="AU1552" s="17"/>
      <c r="AV1552" s="17"/>
      <c r="AW1552" s="17"/>
      <c r="AX1552" s="17"/>
      <c r="AY1552" s="17"/>
      <c r="AZ1552" s="17"/>
    </row>
    <row r="1553" spans="2:52">
      <c r="B1553" s="6" t="s">
        <v>387</v>
      </c>
      <c r="C1553" s="17"/>
      <c r="D1553" s="17"/>
      <c r="E1553" s="17"/>
      <c r="F1553" s="17"/>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7"/>
      <c r="AI1553" s="17"/>
      <c r="AJ1553" s="17"/>
      <c r="AK1553" s="17"/>
      <c r="AL1553" s="17"/>
      <c r="AM1553" s="17"/>
      <c r="AN1553" s="17"/>
      <c r="AO1553" s="17"/>
      <c r="AP1553" s="17"/>
      <c r="AQ1553" s="17"/>
      <c r="AR1553" s="17"/>
      <c r="AS1553" s="17"/>
      <c r="AT1553" s="17"/>
      <c r="AU1553" s="17"/>
      <c r="AV1553" s="17"/>
      <c r="AW1553" s="17"/>
      <c r="AX1553" s="17"/>
      <c r="AY1553" s="17"/>
      <c r="AZ1553" s="17"/>
    </row>
    <row r="1554" spans="2:52">
      <c r="B1554" s="24" t="s">
        <v>16</v>
      </c>
      <c r="C1554" s="17"/>
      <c r="D1554" s="17"/>
      <c r="E1554" s="17"/>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7"/>
      <c r="AI1554" s="17"/>
      <c r="AJ1554" s="17"/>
      <c r="AK1554" s="17"/>
      <c r="AL1554" s="17"/>
      <c r="AM1554" s="17"/>
      <c r="AN1554" s="17"/>
      <c r="AO1554" s="17"/>
      <c r="AP1554" s="17"/>
      <c r="AQ1554" s="17"/>
      <c r="AR1554" s="17"/>
      <c r="AS1554" s="17"/>
      <c r="AT1554" s="17"/>
      <c r="AU1554" s="17"/>
      <c r="AV1554" s="17"/>
      <c r="AW1554" s="17"/>
      <c r="AX1554" s="17"/>
      <c r="AY1554" s="17"/>
      <c r="AZ1554" s="17"/>
    </row>
    <row r="1555" spans="2:52">
      <c r="B1555" t="s">
        <v>378</v>
      </c>
      <c r="C1555" s="17">
        <v>3.6762616777950299E-2</v>
      </c>
      <c r="D1555" s="17">
        <v>4.91702258186094E-2</v>
      </c>
      <c r="E1555" s="17">
        <v>2.5821933311613102E-2</v>
      </c>
      <c r="F1555" s="17"/>
      <c r="G1555" s="17">
        <v>0.102730153487382</v>
      </c>
      <c r="H1555" s="17">
        <v>7.5960648294175495E-2</v>
      </c>
      <c r="I1555" s="17">
        <v>3.6877481938906602E-2</v>
      </c>
      <c r="J1555" s="17">
        <v>7.1716412906301999E-3</v>
      </c>
      <c r="K1555" s="17">
        <v>1.3008871841133101E-2</v>
      </c>
      <c r="L1555" s="17">
        <v>2.8597538859552098E-3</v>
      </c>
      <c r="M1555" s="17"/>
      <c r="N1555" s="17">
        <v>5.3585521926473402E-2</v>
      </c>
      <c r="O1555" s="17">
        <v>1.9207611635842999E-2</v>
      </c>
      <c r="P1555" s="17">
        <v>5.1781178865928701E-2</v>
      </c>
      <c r="Q1555" s="17">
        <v>2.1775118541945901E-2</v>
      </c>
      <c r="R1555" s="17"/>
      <c r="S1555" s="17">
        <v>9.1553792353925204E-2</v>
      </c>
      <c r="T1555" s="17">
        <v>1.5656442289653499E-2</v>
      </c>
      <c r="U1555" s="17">
        <v>3.09113940010287E-2</v>
      </c>
      <c r="V1555" s="17">
        <v>3.9820804252359399E-2</v>
      </c>
      <c r="W1555" s="17">
        <v>3.4249652899296101E-2</v>
      </c>
      <c r="X1555" s="17">
        <v>4.2960391859156399E-2</v>
      </c>
      <c r="Y1555" s="17">
        <v>3.3346974749973599E-2</v>
      </c>
      <c r="Z1555" s="17">
        <v>2.4200285875358E-2</v>
      </c>
      <c r="AA1555" s="17">
        <v>2.38541766403704E-2</v>
      </c>
      <c r="AB1555" s="17">
        <v>1.6751121866740399E-2</v>
      </c>
      <c r="AC1555" s="17">
        <v>8.5416753989774694E-3</v>
      </c>
      <c r="AD1555" s="17">
        <v>3.8459262223846102E-2</v>
      </c>
      <c r="AE1555" s="17"/>
      <c r="AF1555" s="17">
        <v>2.73640451526895E-2</v>
      </c>
      <c r="AG1555" s="17">
        <v>3.5106017231424397E-2</v>
      </c>
      <c r="AH1555" s="17">
        <v>5.2224798094669102E-2</v>
      </c>
      <c r="AI1555" s="17"/>
      <c r="AJ1555" s="17">
        <v>4.8718612815320098E-2</v>
      </c>
      <c r="AK1555" s="17">
        <v>3.7809121800521199E-2</v>
      </c>
      <c r="AL1555" s="17">
        <v>2.7400635200653198E-2</v>
      </c>
      <c r="AM1555" s="17">
        <v>3.6542159550779899E-2</v>
      </c>
      <c r="AN1555" s="17">
        <v>1.1051947746622401E-2</v>
      </c>
      <c r="AO1555" s="17"/>
      <c r="AP1555" s="17">
        <v>6.7010839981802503E-2</v>
      </c>
      <c r="AQ1555" s="17">
        <v>4.1090526661709398E-2</v>
      </c>
      <c r="AR1555" s="17">
        <v>2.68433998010396E-2</v>
      </c>
      <c r="AS1555" s="17">
        <v>2.6010842904787199E-2</v>
      </c>
      <c r="AT1555" s="17">
        <v>1.7913923962714101E-2</v>
      </c>
      <c r="AU1555" s="17"/>
      <c r="AV1555" s="17">
        <v>2.1502808669134899E-2</v>
      </c>
      <c r="AW1555" s="17">
        <v>1.6894303459504999E-2</v>
      </c>
      <c r="AX1555" s="17">
        <v>4.4495447159969399E-2</v>
      </c>
      <c r="AY1555" s="17">
        <v>9.2501617075788203E-2</v>
      </c>
      <c r="AZ1555" s="17">
        <v>0.18753844072536199</v>
      </c>
    </row>
    <row r="1556" spans="2:52">
      <c r="B1556" t="s">
        <v>379</v>
      </c>
      <c r="C1556" s="17">
        <v>0.11194257156382501</v>
      </c>
      <c r="D1556" s="17">
        <v>0.119943154099671</v>
      </c>
      <c r="E1556" s="17">
        <v>0.104825885140898</v>
      </c>
      <c r="F1556" s="17"/>
      <c r="G1556" s="17">
        <v>0.156813975711287</v>
      </c>
      <c r="H1556" s="17">
        <v>0.19457859438713901</v>
      </c>
      <c r="I1556" s="17">
        <v>0.140263339001862</v>
      </c>
      <c r="J1556" s="17">
        <v>8.9751563786303598E-2</v>
      </c>
      <c r="K1556" s="17">
        <v>5.8265708426164298E-2</v>
      </c>
      <c r="L1556" s="17">
        <v>4.6677762606711901E-2</v>
      </c>
      <c r="M1556" s="17"/>
      <c r="N1556" s="17">
        <v>0.121001594286638</v>
      </c>
      <c r="O1556" s="17">
        <v>0.112024363118509</v>
      </c>
      <c r="P1556" s="17">
        <v>0.10663572131413</v>
      </c>
      <c r="Q1556" s="17">
        <v>0.102715482540974</v>
      </c>
      <c r="R1556" s="17"/>
      <c r="S1556" s="17">
        <v>0.17090123789387901</v>
      </c>
      <c r="T1556" s="17">
        <v>0.109084398087052</v>
      </c>
      <c r="U1556" s="17">
        <v>6.3219250447714107E-2</v>
      </c>
      <c r="V1556" s="17">
        <v>9.5510679161425693E-2</v>
      </c>
      <c r="W1556" s="17">
        <v>0.12065034853729401</v>
      </c>
      <c r="X1556" s="17">
        <v>8.0871596196572498E-2</v>
      </c>
      <c r="Y1556" s="17">
        <v>0.107313206713554</v>
      </c>
      <c r="Z1556" s="17">
        <v>0.154575165187292</v>
      </c>
      <c r="AA1556" s="17">
        <v>0.102218394861133</v>
      </c>
      <c r="AB1556" s="17">
        <v>0.10988011202029201</v>
      </c>
      <c r="AC1556" s="17">
        <v>0.113374330322678</v>
      </c>
      <c r="AD1556" s="17">
        <v>5.9856387991071597E-2</v>
      </c>
      <c r="AE1556" s="17"/>
      <c r="AF1556" s="17">
        <v>0.106292037518485</v>
      </c>
      <c r="AG1556" s="17">
        <v>0.10115126583844999</v>
      </c>
      <c r="AH1556" s="17">
        <v>0.125618220858387</v>
      </c>
      <c r="AI1556" s="17"/>
      <c r="AJ1556" s="17">
        <v>0.112013086898476</v>
      </c>
      <c r="AK1556" s="17">
        <v>0.14040221079450699</v>
      </c>
      <c r="AL1556" s="17">
        <v>6.0523950671082301E-2</v>
      </c>
      <c r="AM1556" s="17">
        <v>0</v>
      </c>
      <c r="AN1556" s="17">
        <v>8.2473588397717595E-2</v>
      </c>
      <c r="AO1556" s="17"/>
      <c r="AP1556" s="17">
        <v>0.18356084919287</v>
      </c>
      <c r="AQ1556" s="17">
        <v>0.14003553437615299</v>
      </c>
      <c r="AR1556" s="17">
        <v>6.7405901509326502E-2</v>
      </c>
      <c r="AS1556" s="17">
        <v>2.18001401863702E-2</v>
      </c>
      <c r="AT1556" s="17">
        <v>5.2003859312113397E-2</v>
      </c>
      <c r="AU1556" s="17"/>
      <c r="AV1556" s="17">
        <v>0.10868869881608501</v>
      </c>
      <c r="AW1556" s="17">
        <v>8.6745716107498802E-2</v>
      </c>
      <c r="AX1556" s="17">
        <v>0.13502439665673599</v>
      </c>
      <c r="AY1556" s="17">
        <v>0.157316738326744</v>
      </c>
      <c r="AZ1556" s="17">
        <v>0.13182401348131101</v>
      </c>
    </row>
    <row r="1557" spans="2:52">
      <c r="B1557" t="s">
        <v>380</v>
      </c>
      <c r="C1557" s="17">
        <v>0.27880181713532498</v>
      </c>
      <c r="D1557" s="17">
        <v>0.23248172636400699</v>
      </c>
      <c r="E1557" s="17">
        <v>0.32036397766196401</v>
      </c>
      <c r="F1557" s="17"/>
      <c r="G1557" s="17">
        <v>0.30596254718789501</v>
      </c>
      <c r="H1557" s="17">
        <v>0.29753594458751698</v>
      </c>
      <c r="I1557" s="17">
        <v>0.369841408587335</v>
      </c>
      <c r="J1557" s="17">
        <v>0.29514517074426599</v>
      </c>
      <c r="K1557" s="17">
        <v>0.22963580818264101</v>
      </c>
      <c r="L1557" s="17">
        <v>0.190126647926562</v>
      </c>
      <c r="M1557" s="17"/>
      <c r="N1557" s="17">
        <v>0.26162140483326002</v>
      </c>
      <c r="O1557" s="17">
        <v>0.29643160999943302</v>
      </c>
      <c r="P1557" s="17">
        <v>0.277326295633395</v>
      </c>
      <c r="Q1557" s="17">
        <v>0.28477660448250702</v>
      </c>
      <c r="R1557" s="17"/>
      <c r="S1557" s="17">
        <v>0.25104251572699499</v>
      </c>
      <c r="T1557" s="17">
        <v>0.26783778780359502</v>
      </c>
      <c r="U1557" s="17">
        <v>0.21250196922151601</v>
      </c>
      <c r="V1557" s="17">
        <v>0.31390912689821598</v>
      </c>
      <c r="W1557" s="17">
        <v>0.30689238683367398</v>
      </c>
      <c r="X1557" s="17">
        <v>0.28890539112479002</v>
      </c>
      <c r="Y1557" s="17">
        <v>0.34101911540895002</v>
      </c>
      <c r="Z1557" s="17">
        <v>0.225785522067944</v>
      </c>
      <c r="AA1557" s="17">
        <v>0.27050615067469003</v>
      </c>
      <c r="AB1557" s="17">
        <v>0.30226121082873297</v>
      </c>
      <c r="AC1557" s="17">
        <v>0.27137094061491102</v>
      </c>
      <c r="AD1557" s="17">
        <v>0.32659514628151098</v>
      </c>
      <c r="AE1557" s="17"/>
      <c r="AF1557" s="17">
        <v>0.24166137230065299</v>
      </c>
      <c r="AG1557" s="17">
        <v>0.30160882348699403</v>
      </c>
      <c r="AH1557" s="17">
        <v>0.27920558423150799</v>
      </c>
      <c r="AI1557" s="17"/>
      <c r="AJ1557" s="17">
        <v>0.241416296033787</v>
      </c>
      <c r="AK1557" s="17">
        <v>0.31489002644695502</v>
      </c>
      <c r="AL1557" s="17">
        <v>0.317234276518291</v>
      </c>
      <c r="AM1557" s="17">
        <v>0.29880401234672199</v>
      </c>
      <c r="AN1557" s="17">
        <v>0.30824993070131101</v>
      </c>
      <c r="AO1557" s="17"/>
      <c r="AP1557" s="17">
        <v>0.26419507684079702</v>
      </c>
      <c r="AQ1557" s="17">
        <v>0.308397876070442</v>
      </c>
      <c r="AR1557" s="17">
        <v>0.28046157612228201</v>
      </c>
      <c r="AS1557" s="17">
        <v>0.19267305027560599</v>
      </c>
      <c r="AT1557" s="17">
        <v>0.27832868422228701</v>
      </c>
      <c r="AU1557" s="17"/>
      <c r="AV1557" s="17">
        <v>0.25990575093810098</v>
      </c>
      <c r="AW1557" s="17">
        <v>0.28586354916567402</v>
      </c>
      <c r="AX1557" s="17">
        <v>0.29647413694423602</v>
      </c>
      <c r="AY1557" s="17">
        <v>0.26018741876637802</v>
      </c>
      <c r="AZ1557" s="17">
        <v>0.244223896563763</v>
      </c>
    </row>
    <row r="1558" spans="2:52">
      <c r="B1558" t="s">
        <v>381</v>
      </c>
      <c r="C1558" s="17">
        <v>0.286828358737581</v>
      </c>
      <c r="D1558" s="17">
        <v>0.31291165291196299</v>
      </c>
      <c r="E1558" s="17">
        <v>0.262856786403317</v>
      </c>
      <c r="F1558" s="17"/>
      <c r="G1558" s="17">
        <v>0.188894886280222</v>
      </c>
      <c r="H1558" s="17">
        <v>0.18032624322219301</v>
      </c>
      <c r="I1558" s="17">
        <v>0.20050619168776501</v>
      </c>
      <c r="J1558" s="17">
        <v>0.301225919839752</v>
      </c>
      <c r="K1558" s="17">
        <v>0.367024177470886</v>
      </c>
      <c r="L1558" s="17">
        <v>0.44223190425471298</v>
      </c>
      <c r="M1558" s="17"/>
      <c r="N1558" s="17">
        <v>0.30045259412043401</v>
      </c>
      <c r="O1558" s="17">
        <v>0.275811336846008</v>
      </c>
      <c r="P1558" s="17">
        <v>0.30594757519461702</v>
      </c>
      <c r="Q1558" s="17">
        <v>0.26365993352661699</v>
      </c>
      <c r="R1558" s="17"/>
      <c r="S1558" s="17">
        <v>0.209781528507827</v>
      </c>
      <c r="T1558" s="17">
        <v>0.30047400573698801</v>
      </c>
      <c r="U1558" s="17">
        <v>0.330899902057182</v>
      </c>
      <c r="V1558" s="17">
        <v>0.24030830244657</v>
      </c>
      <c r="W1558" s="17">
        <v>0.31110670710551702</v>
      </c>
      <c r="X1558" s="17">
        <v>0.28412890744344799</v>
      </c>
      <c r="Y1558" s="17">
        <v>0.26695435604505202</v>
      </c>
      <c r="Z1558" s="17">
        <v>0.40328838826373198</v>
      </c>
      <c r="AA1558" s="17">
        <v>0.28936453216520902</v>
      </c>
      <c r="AB1558" s="17">
        <v>0.32726808549453701</v>
      </c>
      <c r="AC1558" s="17">
        <v>0.38748319297073602</v>
      </c>
      <c r="AD1558" s="17">
        <v>0.15018789769573099</v>
      </c>
      <c r="AE1558" s="17"/>
      <c r="AF1558" s="17">
        <v>0.33506566521939901</v>
      </c>
      <c r="AG1558" s="17">
        <v>0.30614854503898198</v>
      </c>
      <c r="AH1558" s="17">
        <v>0.20955040038356099</v>
      </c>
      <c r="AI1558" s="17"/>
      <c r="AJ1558" s="17">
        <v>0.33588697476875501</v>
      </c>
      <c r="AK1558" s="17">
        <v>0.25894052948291002</v>
      </c>
      <c r="AL1558" s="17">
        <v>0.33812319891147402</v>
      </c>
      <c r="AM1558" s="17">
        <v>0.25037445617981502</v>
      </c>
      <c r="AN1558" s="17">
        <v>0.232826824208415</v>
      </c>
      <c r="AO1558" s="17"/>
      <c r="AP1558" s="17">
        <v>0.317665178739447</v>
      </c>
      <c r="AQ1558" s="17">
        <v>0.24796219998212299</v>
      </c>
      <c r="AR1558" s="17">
        <v>0.31885569636953398</v>
      </c>
      <c r="AS1558" s="17">
        <v>0.37764088116022498</v>
      </c>
      <c r="AT1558" s="17">
        <v>0.31536788005423999</v>
      </c>
      <c r="AU1558" s="17"/>
      <c r="AV1558" s="17">
        <v>0.32641890398694001</v>
      </c>
      <c r="AW1558" s="17">
        <v>0.29023397352536701</v>
      </c>
      <c r="AX1558" s="17">
        <v>0.25472509919250702</v>
      </c>
      <c r="AY1558" s="17">
        <v>0.25404919042850499</v>
      </c>
      <c r="AZ1558" s="17">
        <v>0.16095781006622301</v>
      </c>
    </row>
    <row r="1559" spans="2:52">
      <c r="B1559" t="s">
        <v>382</v>
      </c>
      <c r="C1559" s="17">
        <v>0.18125149505950799</v>
      </c>
      <c r="D1559" s="17">
        <v>0.220813860479357</v>
      </c>
      <c r="E1559" s="17">
        <v>0.14585442608815599</v>
      </c>
      <c r="F1559" s="17"/>
      <c r="G1559" s="17">
        <v>7.2901289214863801E-2</v>
      </c>
      <c r="H1559" s="17">
        <v>0.108549139054104</v>
      </c>
      <c r="I1559" s="17">
        <v>0.12929068865292501</v>
      </c>
      <c r="J1559" s="17">
        <v>0.214832100633537</v>
      </c>
      <c r="K1559" s="17">
        <v>0.277920053432196</v>
      </c>
      <c r="L1559" s="17">
        <v>0.26074833499501499</v>
      </c>
      <c r="M1559" s="17"/>
      <c r="N1559" s="17">
        <v>0.18744665832431701</v>
      </c>
      <c r="O1559" s="17">
        <v>0.174540886551494</v>
      </c>
      <c r="P1559" s="17">
        <v>0.17200257682786199</v>
      </c>
      <c r="Q1559" s="17">
        <v>0.184875863913748</v>
      </c>
      <c r="R1559" s="17"/>
      <c r="S1559" s="17">
        <v>0.136892712809009</v>
      </c>
      <c r="T1559" s="17">
        <v>0.212155168179227</v>
      </c>
      <c r="U1559" s="17">
        <v>0.25181975702760001</v>
      </c>
      <c r="V1559" s="17">
        <v>0.18934776666431299</v>
      </c>
      <c r="W1559" s="17">
        <v>0.16622255717496701</v>
      </c>
      <c r="X1559" s="17">
        <v>0.17422685142685401</v>
      </c>
      <c r="Y1559" s="17">
        <v>0.158581536790255</v>
      </c>
      <c r="Z1559" s="17">
        <v>0.16778145485155899</v>
      </c>
      <c r="AA1559" s="17">
        <v>0.189213631754068</v>
      </c>
      <c r="AB1559" s="17">
        <v>0.167860130700863</v>
      </c>
      <c r="AC1559" s="17">
        <v>0.123279588775006</v>
      </c>
      <c r="AD1559" s="17">
        <v>0.31399779751397799</v>
      </c>
      <c r="AE1559" s="17"/>
      <c r="AF1559" s="17">
        <v>0.23882703697548099</v>
      </c>
      <c r="AG1559" s="17">
        <v>0.16593341668362699</v>
      </c>
      <c r="AH1559" s="17">
        <v>0.15575104381709401</v>
      </c>
      <c r="AI1559" s="17"/>
      <c r="AJ1559" s="17">
        <v>0.19793039002781301</v>
      </c>
      <c r="AK1559" s="17">
        <v>0.159683391780712</v>
      </c>
      <c r="AL1559" s="17">
        <v>0.16335747350327301</v>
      </c>
      <c r="AM1559" s="17">
        <v>0.30778218069248398</v>
      </c>
      <c r="AN1559" s="17">
        <v>0.176235802239954</v>
      </c>
      <c r="AO1559" s="17"/>
      <c r="AP1559" s="17">
        <v>0.12518342882005601</v>
      </c>
      <c r="AQ1559" s="17">
        <v>0.16256450371863401</v>
      </c>
      <c r="AR1559" s="17">
        <v>0.17467266928473599</v>
      </c>
      <c r="AS1559" s="17">
        <v>0.33324995184040002</v>
      </c>
      <c r="AT1559" s="17">
        <v>0.17935909457844901</v>
      </c>
      <c r="AU1559" s="17"/>
      <c r="AV1559" s="17">
        <v>0.18470599907043</v>
      </c>
      <c r="AW1559" s="17">
        <v>0.18382340801854299</v>
      </c>
      <c r="AX1559" s="17">
        <v>0.16885686153995999</v>
      </c>
      <c r="AY1559" s="17">
        <v>0.14396873159419701</v>
      </c>
      <c r="AZ1559" s="17">
        <v>0.142621398623449</v>
      </c>
    </row>
    <row r="1560" spans="2:52">
      <c r="B1560" t="s">
        <v>107</v>
      </c>
      <c r="C1560" s="17">
        <v>0.104413140725811</v>
      </c>
      <c r="D1560" s="17">
        <v>6.4679380326392893E-2</v>
      </c>
      <c r="E1560" s="17">
        <v>0.140276991394053</v>
      </c>
      <c r="F1560" s="17"/>
      <c r="G1560" s="17">
        <v>0.17269714811835099</v>
      </c>
      <c r="H1560" s="17">
        <v>0.14304943045487101</v>
      </c>
      <c r="I1560" s="17">
        <v>0.123220890131206</v>
      </c>
      <c r="J1560" s="17">
        <v>9.1873603705510204E-2</v>
      </c>
      <c r="K1560" s="17">
        <v>5.41453806469799E-2</v>
      </c>
      <c r="L1560" s="17">
        <v>5.7355596331043097E-2</v>
      </c>
      <c r="M1560" s="17"/>
      <c r="N1560" s="17">
        <v>7.5892226508877197E-2</v>
      </c>
      <c r="O1560" s="17">
        <v>0.121984191848712</v>
      </c>
      <c r="P1560" s="17">
        <v>8.6306652164067799E-2</v>
      </c>
      <c r="Q1560" s="17">
        <v>0.14219699699420699</v>
      </c>
      <c r="R1560" s="17"/>
      <c r="S1560" s="17">
        <v>0.13982821270836501</v>
      </c>
      <c r="T1560" s="17">
        <v>9.4792197903484698E-2</v>
      </c>
      <c r="U1560" s="17">
        <v>0.110647727244959</v>
      </c>
      <c r="V1560" s="17">
        <v>0.12110332057711599</v>
      </c>
      <c r="W1560" s="17">
        <v>6.08783474492509E-2</v>
      </c>
      <c r="X1560" s="17">
        <v>0.128906861949179</v>
      </c>
      <c r="Y1560" s="17">
        <v>9.27848102922154E-2</v>
      </c>
      <c r="Z1560" s="17">
        <v>2.43691837541157E-2</v>
      </c>
      <c r="AA1560" s="17">
        <v>0.12484311390453</v>
      </c>
      <c r="AB1560" s="17">
        <v>7.5979339088834599E-2</v>
      </c>
      <c r="AC1560" s="17">
        <v>9.5950271917691496E-2</v>
      </c>
      <c r="AD1560" s="17">
        <v>0.110903508293861</v>
      </c>
      <c r="AE1560" s="17"/>
      <c r="AF1560" s="17">
        <v>5.0789842833292798E-2</v>
      </c>
      <c r="AG1560" s="17">
        <v>9.0051931720523004E-2</v>
      </c>
      <c r="AH1560" s="17">
        <v>0.17764995261478</v>
      </c>
      <c r="AI1560" s="17"/>
      <c r="AJ1560" s="17">
        <v>6.4034639455849196E-2</v>
      </c>
      <c r="AK1560" s="17">
        <v>8.8274719694394196E-2</v>
      </c>
      <c r="AL1560" s="17">
        <v>9.33604651952262E-2</v>
      </c>
      <c r="AM1560" s="17">
        <v>0.1064971912302</v>
      </c>
      <c r="AN1560" s="17">
        <v>0.18916190670597999</v>
      </c>
      <c r="AO1560" s="17"/>
      <c r="AP1560" s="17">
        <v>4.2384626425028001E-2</v>
      </c>
      <c r="AQ1560" s="17">
        <v>9.9949359190938905E-2</v>
      </c>
      <c r="AR1560" s="17">
        <v>0.13176075691308201</v>
      </c>
      <c r="AS1560" s="17">
        <v>4.86251336326117E-2</v>
      </c>
      <c r="AT1560" s="17">
        <v>0.15702655787019701</v>
      </c>
      <c r="AU1560" s="17"/>
      <c r="AV1560" s="17">
        <v>9.8777838519309602E-2</v>
      </c>
      <c r="AW1560" s="17">
        <v>0.136439049723413</v>
      </c>
      <c r="AX1560" s="17">
        <v>0.100424058506592</v>
      </c>
      <c r="AY1560" s="17">
        <v>9.1976303808388005E-2</v>
      </c>
      <c r="AZ1560" s="17">
        <v>0.13283444053989099</v>
      </c>
    </row>
    <row r="1561" spans="2:52">
      <c r="C1561" s="17"/>
      <c r="D1561" s="17"/>
      <c r="E1561" s="17"/>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c r="AP1561" s="17"/>
      <c r="AQ1561" s="17"/>
      <c r="AR1561" s="17"/>
      <c r="AS1561" s="17"/>
      <c r="AT1561" s="17"/>
      <c r="AU1561" s="17"/>
      <c r="AV1561" s="17"/>
      <c r="AW1561" s="17"/>
      <c r="AX1561" s="17"/>
      <c r="AY1561" s="17"/>
      <c r="AZ1561" s="17"/>
    </row>
    <row r="1562" spans="2:52">
      <c r="B1562" s="6" t="s">
        <v>388</v>
      </c>
      <c r="C1562" s="17"/>
      <c r="D1562" s="17"/>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c r="AP1562" s="17"/>
      <c r="AQ1562" s="17"/>
      <c r="AR1562" s="17"/>
      <c r="AS1562" s="17"/>
      <c r="AT1562" s="17"/>
      <c r="AU1562" s="17"/>
      <c r="AV1562" s="17"/>
      <c r="AW1562" s="17"/>
      <c r="AX1562" s="17"/>
      <c r="AY1562" s="17"/>
      <c r="AZ1562" s="17"/>
    </row>
    <row r="1563" spans="2:52">
      <c r="B1563" s="24" t="s">
        <v>16</v>
      </c>
      <c r="C1563" s="17"/>
      <c r="D1563" s="17"/>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c r="AY1563" s="17"/>
      <c r="AZ1563" s="17"/>
    </row>
    <row r="1564" spans="2:52">
      <c r="B1564" t="s">
        <v>378</v>
      </c>
      <c r="C1564" s="17">
        <v>4.12387561586069E-2</v>
      </c>
      <c r="D1564" s="17">
        <v>5.8513361156458103E-2</v>
      </c>
      <c r="E1564" s="17">
        <v>2.5923735621809999E-2</v>
      </c>
      <c r="F1564" s="17"/>
      <c r="G1564" s="17">
        <v>0.108831153091174</v>
      </c>
      <c r="H1564" s="17">
        <v>6.6880482709853195E-2</v>
      </c>
      <c r="I1564" s="17">
        <v>5.9656731190644401E-2</v>
      </c>
      <c r="J1564" s="17">
        <v>1.5897391129606499E-2</v>
      </c>
      <c r="K1564" s="17">
        <v>1.09356702281726E-2</v>
      </c>
      <c r="L1564" s="17">
        <v>3.0425329332669699E-3</v>
      </c>
      <c r="M1564" s="17"/>
      <c r="N1564" s="17">
        <v>6.5756214814399694E-2</v>
      </c>
      <c r="O1564" s="17">
        <v>2.4835145607173401E-2</v>
      </c>
      <c r="P1564" s="17">
        <v>4.7062801025930502E-2</v>
      </c>
      <c r="Q1564" s="17">
        <v>2.1717215446688101E-2</v>
      </c>
      <c r="R1564" s="17"/>
      <c r="S1564" s="17">
        <v>9.6163508993395097E-2</v>
      </c>
      <c r="T1564" s="17">
        <v>2.87665655166074E-2</v>
      </c>
      <c r="U1564" s="17">
        <v>7.9662640156527107E-3</v>
      </c>
      <c r="V1564" s="17">
        <v>4.0751028151606403E-2</v>
      </c>
      <c r="W1564" s="17">
        <v>4.2175690919230902E-2</v>
      </c>
      <c r="X1564" s="17">
        <v>4.45199684257198E-2</v>
      </c>
      <c r="Y1564" s="17">
        <v>1.8150698552416501E-2</v>
      </c>
      <c r="Z1564" s="17">
        <v>4.4999584370985501E-2</v>
      </c>
      <c r="AA1564" s="17">
        <v>1.9803171597983098E-2</v>
      </c>
      <c r="AB1564" s="17">
        <v>5.9948850944523902E-2</v>
      </c>
      <c r="AC1564" s="17">
        <v>2.2759200016321299E-2</v>
      </c>
      <c r="AD1564" s="17">
        <v>1.9830655921278199E-2</v>
      </c>
      <c r="AE1564" s="17"/>
      <c r="AF1564" s="17">
        <v>2.4337881226760099E-2</v>
      </c>
      <c r="AG1564" s="17">
        <v>4.9320440682304303E-2</v>
      </c>
      <c r="AH1564" s="17">
        <v>4.4353468033451401E-2</v>
      </c>
      <c r="AI1564" s="17"/>
      <c r="AJ1564" s="17">
        <v>4.8002845873240899E-2</v>
      </c>
      <c r="AK1564" s="17">
        <v>5.2566501526685801E-2</v>
      </c>
      <c r="AL1564" s="17">
        <v>1.87192533332779E-2</v>
      </c>
      <c r="AM1564" s="17">
        <v>3.6542159550779899E-2</v>
      </c>
      <c r="AN1564" s="17">
        <v>2.19046419044743E-2</v>
      </c>
      <c r="AO1564" s="17"/>
      <c r="AP1564" s="17">
        <v>6.96474801679383E-2</v>
      </c>
      <c r="AQ1564" s="17">
        <v>5.3644749814749398E-2</v>
      </c>
      <c r="AR1564" s="17">
        <v>2.0139507736239699E-2</v>
      </c>
      <c r="AS1564" s="17">
        <v>1.6701083765584299E-2</v>
      </c>
      <c r="AT1564" s="17">
        <v>1.5172521993269E-2</v>
      </c>
      <c r="AU1564" s="17"/>
      <c r="AV1564" s="17">
        <v>2.1381508441501398E-2</v>
      </c>
      <c r="AW1564" s="17">
        <v>2.48813969770698E-2</v>
      </c>
      <c r="AX1564" s="17">
        <v>4.7659280973428503E-2</v>
      </c>
      <c r="AY1564" s="17">
        <v>0.10768217635039</v>
      </c>
      <c r="AZ1564" s="17">
        <v>9.7381807346970703E-2</v>
      </c>
    </row>
    <row r="1565" spans="2:52">
      <c r="B1565" t="s">
        <v>379</v>
      </c>
      <c r="C1565" s="17">
        <v>0.12953371492582699</v>
      </c>
      <c r="D1565" s="17">
        <v>0.15139006940086899</v>
      </c>
      <c r="E1565" s="17">
        <v>0.108179036685342</v>
      </c>
      <c r="F1565" s="17"/>
      <c r="G1565" s="17">
        <v>0.17955094545244499</v>
      </c>
      <c r="H1565" s="17">
        <v>0.17579284322282199</v>
      </c>
      <c r="I1565" s="17">
        <v>0.15824169944199201</v>
      </c>
      <c r="J1565" s="17">
        <v>8.4536972268280594E-2</v>
      </c>
      <c r="K1565" s="17">
        <v>0.100258350106511</v>
      </c>
      <c r="L1565" s="17">
        <v>9.3183833340129599E-2</v>
      </c>
      <c r="M1565" s="17"/>
      <c r="N1565" s="17">
        <v>0.137412077543108</v>
      </c>
      <c r="O1565" s="17">
        <v>0.12285390687214</v>
      </c>
      <c r="P1565" s="17">
        <v>0.149550921114424</v>
      </c>
      <c r="Q1565" s="17">
        <v>0.107962303312011</v>
      </c>
      <c r="R1565" s="17"/>
      <c r="S1565" s="17">
        <v>0.17930086868938799</v>
      </c>
      <c r="T1565" s="17">
        <v>0.11766179343318001</v>
      </c>
      <c r="U1565" s="17">
        <v>0.106588114473187</v>
      </c>
      <c r="V1565" s="17">
        <v>0.13870901841314601</v>
      </c>
      <c r="W1565" s="17">
        <v>0.13491821736316201</v>
      </c>
      <c r="X1565" s="17">
        <v>0.124051568834425</v>
      </c>
      <c r="Y1565" s="17">
        <v>0.14585177509894701</v>
      </c>
      <c r="Z1565" s="17">
        <v>0.12131487785303301</v>
      </c>
      <c r="AA1565" s="17">
        <v>0.108127282919079</v>
      </c>
      <c r="AB1565" s="17">
        <v>0.115780153754223</v>
      </c>
      <c r="AC1565" s="17">
        <v>8.4663722283718101E-2</v>
      </c>
      <c r="AD1565" s="17">
        <v>0.128384155724202</v>
      </c>
      <c r="AE1565" s="17"/>
      <c r="AF1565" s="17">
        <v>0.161063188509914</v>
      </c>
      <c r="AG1565" s="17">
        <v>0.110509331206417</v>
      </c>
      <c r="AH1565" s="17">
        <v>0.111665157920891</v>
      </c>
      <c r="AI1565" s="17"/>
      <c r="AJ1565" s="17">
        <v>0.153944546277095</v>
      </c>
      <c r="AK1565" s="17">
        <v>0.135532518386307</v>
      </c>
      <c r="AL1565" s="17">
        <v>7.48595265195105E-2</v>
      </c>
      <c r="AM1565" s="17">
        <v>5.4497951515797401E-2</v>
      </c>
      <c r="AN1565" s="17">
        <v>9.2436900608034903E-2</v>
      </c>
      <c r="AO1565" s="17"/>
      <c r="AP1565" s="17">
        <v>0.22135714288371</v>
      </c>
      <c r="AQ1565" s="17">
        <v>0.13187157478543901</v>
      </c>
      <c r="AR1565" s="17">
        <v>9.2336262627541202E-2</v>
      </c>
      <c r="AS1565" s="17">
        <v>0.11394748670494401</v>
      </c>
      <c r="AT1565" s="17">
        <v>7.7344345917106705E-2</v>
      </c>
      <c r="AU1565" s="17"/>
      <c r="AV1565" s="17">
        <v>0.10692866357764801</v>
      </c>
      <c r="AW1565" s="17">
        <v>0.10348476596471</v>
      </c>
      <c r="AX1565" s="17">
        <v>0.14162655671399901</v>
      </c>
      <c r="AY1565" s="17">
        <v>0.18213060277418999</v>
      </c>
      <c r="AZ1565" s="17">
        <v>0.21940302116464999</v>
      </c>
    </row>
    <row r="1566" spans="2:52">
      <c r="B1566" t="s">
        <v>380</v>
      </c>
      <c r="C1566" s="17">
        <v>0.30443374670400503</v>
      </c>
      <c r="D1566" s="17">
        <v>0.31546704796499497</v>
      </c>
      <c r="E1566" s="17">
        <v>0.29601311817132903</v>
      </c>
      <c r="F1566" s="17"/>
      <c r="G1566" s="17">
        <v>0.212919305070535</v>
      </c>
      <c r="H1566" s="17">
        <v>0.28692549850226801</v>
      </c>
      <c r="I1566" s="17">
        <v>0.26933919971494802</v>
      </c>
      <c r="J1566" s="17">
        <v>0.33744379134359398</v>
      </c>
      <c r="K1566" s="17">
        <v>0.318384330049306</v>
      </c>
      <c r="L1566" s="17">
        <v>0.369456403502192</v>
      </c>
      <c r="M1566" s="17"/>
      <c r="N1566" s="17">
        <v>0.30732650477779</v>
      </c>
      <c r="O1566" s="17">
        <v>0.28611431261481701</v>
      </c>
      <c r="P1566" s="17">
        <v>0.31989062942825303</v>
      </c>
      <c r="Q1566" s="17">
        <v>0.313206884632523</v>
      </c>
      <c r="R1566" s="17"/>
      <c r="S1566" s="17">
        <v>0.26263869691038499</v>
      </c>
      <c r="T1566" s="17">
        <v>0.307571687870764</v>
      </c>
      <c r="U1566" s="17">
        <v>0.28071492929863801</v>
      </c>
      <c r="V1566" s="17">
        <v>0.32162593534876899</v>
      </c>
      <c r="W1566" s="17">
        <v>0.33123447651362498</v>
      </c>
      <c r="X1566" s="17">
        <v>0.27197494874095701</v>
      </c>
      <c r="Y1566" s="17">
        <v>0.34097000235798097</v>
      </c>
      <c r="Z1566" s="17">
        <v>0.32443817184998702</v>
      </c>
      <c r="AA1566" s="17">
        <v>0.34755326659084901</v>
      </c>
      <c r="AB1566" s="17">
        <v>0.23426854797327601</v>
      </c>
      <c r="AC1566" s="17">
        <v>0.43410004856030798</v>
      </c>
      <c r="AD1566" s="17">
        <v>0.207575430842383</v>
      </c>
      <c r="AE1566" s="17"/>
      <c r="AF1566" s="17">
        <v>0.413313627089271</v>
      </c>
      <c r="AG1566" s="17">
        <v>0.24207872355802601</v>
      </c>
      <c r="AH1566" s="17">
        <v>0.28058660562842003</v>
      </c>
      <c r="AI1566" s="17"/>
      <c r="AJ1566" s="17">
        <v>0.408614921293452</v>
      </c>
      <c r="AK1566" s="17">
        <v>0.26088137983076698</v>
      </c>
      <c r="AL1566" s="17">
        <v>0.232720963532902</v>
      </c>
      <c r="AM1566" s="17">
        <v>0.36023061135966999</v>
      </c>
      <c r="AN1566" s="17">
        <v>0.259106224640615</v>
      </c>
      <c r="AO1566" s="17"/>
      <c r="AP1566" s="17">
        <v>0.412377906297618</v>
      </c>
      <c r="AQ1566" s="17">
        <v>0.279526267033473</v>
      </c>
      <c r="AR1566" s="17">
        <v>0.270915425936058</v>
      </c>
      <c r="AS1566" s="17">
        <v>0.35121515908234202</v>
      </c>
      <c r="AT1566" s="17">
        <v>0.296158314070258</v>
      </c>
      <c r="AU1566" s="17"/>
      <c r="AV1566" s="17">
        <v>0.31439460818898601</v>
      </c>
      <c r="AW1566" s="17">
        <v>0.30848989987349701</v>
      </c>
      <c r="AX1566" s="17">
        <v>0.30235458847911401</v>
      </c>
      <c r="AY1566" s="17">
        <v>0.26862297442609601</v>
      </c>
      <c r="AZ1566" s="17">
        <v>0.22823612925002701</v>
      </c>
    </row>
    <row r="1567" spans="2:52">
      <c r="B1567" t="s">
        <v>381</v>
      </c>
      <c r="C1567" s="17">
        <v>0.29144443017073501</v>
      </c>
      <c r="D1567" s="17">
        <v>0.27013949453622499</v>
      </c>
      <c r="E1567" s="17">
        <v>0.31049976231246401</v>
      </c>
      <c r="F1567" s="17"/>
      <c r="G1567" s="17">
        <v>0.26021437800116098</v>
      </c>
      <c r="H1567" s="17">
        <v>0.21214556386672601</v>
      </c>
      <c r="I1567" s="17">
        <v>0.31120194902187498</v>
      </c>
      <c r="J1567" s="17">
        <v>0.26749525084535603</v>
      </c>
      <c r="K1567" s="17">
        <v>0.36739506070539901</v>
      </c>
      <c r="L1567" s="17">
        <v>0.32964755900248299</v>
      </c>
      <c r="M1567" s="17"/>
      <c r="N1567" s="17">
        <v>0.29471527406817999</v>
      </c>
      <c r="O1567" s="17">
        <v>0.32753693043198601</v>
      </c>
      <c r="P1567" s="17">
        <v>0.27042691420779003</v>
      </c>
      <c r="Q1567" s="17">
        <v>0.25298841269418298</v>
      </c>
      <c r="R1567" s="17"/>
      <c r="S1567" s="17">
        <v>0.22879753288645599</v>
      </c>
      <c r="T1567" s="17">
        <v>0.30337090285757301</v>
      </c>
      <c r="U1567" s="17">
        <v>0.34957642699223701</v>
      </c>
      <c r="V1567" s="17">
        <v>0.25630367859477299</v>
      </c>
      <c r="W1567" s="17">
        <v>0.33997473342357198</v>
      </c>
      <c r="X1567" s="17">
        <v>0.31881400240028901</v>
      </c>
      <c r="Y1567" s="17">
        <v>0.32164859100739102</v>
      </c>
      <c r="Z1567" s="17">
        <v>0.33503586521679202</v>
      </c>
      <c r="AA1567" s="17">
        <v>0.283255302459057</v>
      </c>
      <c r="AB1567" s="17">
        <v>0.28891449392347801</v>
      </c>
      <c r="AC1567" s="17">
        <v>0.25385156146071403</v>
      </c>
      <c r="AD1567" s="17">
        <v>0.22236122381425399</v>
      </c>
      <c r="AE1567" s="17"/>
      <c r="AF1567" s="17">
        <v>0.22926450893272399</v>
      </c>
      <c r="AG1567" s="17">
        <v>0.352720984401795</v>
      </c>
      <c r="AH1567" s="17">
        <v>0.275416960243271</v>
      </c>
      <c r="AI1567" s="17"/>
      <c r="AJ1567" s="17">
        <v>0.263055037017704</v>
      </c>
      <c r="AK1567" s="17">
        <v>0.30249750509874901</v>
      </c>
      <c r="AL1567" s="17">
        <v>0.35825023164659597</v>
      </c>
      <c r="AM1567" s="17">
        <v>0.222191674527353</v>
      </c>
      <c r="AN1567" s="17">
        <v>0.29350838699964299</v>
      </c>
      <c r="AO1567" s="17"/>
      <c r="AP1567" s="17">
        <v>0.20963388778497699</v>
      </c>
      <c r="AQ1567" s="17">
        <v>0.29661759548758299</v>
      </c>
      <c r="AR1567" s="17">
        <v>0.34579375895358999</v>
      </c>
      <c r="AS1567" s="17">
        <v>0.29056546058358701</v>
      </c>
      <c r="AT1567" s="17">
        <v>0.34824151475701598</v>
      </c>
      <c r="AU1567" s="17"/>
      <c r="AV1567" s="17">
        <v>0.300524499676873</v>
      </c>
      <c r="AW1567" s="17">
        <v>0.28960269082088902</v>
      </c>
      <c r="AX1567" s="17">
        <v>0.30530495523508999</v>
      </c>
      <c r="AY1567" s="17">
        <v>0.21693909916473</v>
      </c>
      <c r="AZ1567" s="17">
        <v>0.165379637628989</v>
      </c>
    </row>
    <row r="1568" spans="2:52">
      <c r="B1568" t="s">
        <v>382</v>
      </c>
      <c r="C1568" s="17">
        <v>0.15214960275818001</v>
      </c>
      <c r="D1568" s="17">
        <v>0.158089556359432</v>
      </c>
      <c r="E1568" s="17">
        <v>0.14803163139627801</v>
      </c>
      <c r="F1568" s="17"/>
      <c r="G1568" s="17">
        <v>0.13217323496148101</v>
      </c>
      <c r="H1568" s="17">
        <v>0.160226659416559</v>
      </c>
      <c r="I1568" s="17">
        <v>0.12645046618622899</v>
      </c>
      <c r="J1568" s="17">
        <v>0.20202178627749401</v>
      </c>
      <c r="K1568" s="17">
        <v>0.149696093516164</v>
      </c>
      <c r="L1568" s="17">
        <v>0.139429366077746</v>
      </c>
      <c r="M1568" s="17"/>
      <c r="N1568" s="17">
        <v>0.143224155622351</v>
      </c>
      <c r="O1568" s="17">
        <v>0.158928803091091</v>
      </c>
      <c r="P1568" s="17">
        <v>0.14799446911066699</v>
      </c>
      <c r="Q1568" s="17">
        <v>0.162967430667566</v>
      </c>
      <c r="R1568" s="17"/>
      <c r="S1568" s="17">
        <v>0.14991926353063201</v>
      </c>
      <c r="T1568" s="17">
        <v>0.15768213662043801</v>
      </c>
      <c r="U1568" s="17">
        <v>0.15941075201174701</v>
      </c>
      <c r="V1568" s="17">
        <v>0.14516359290156899</v>
      </c>
      <c r="W1568" s="17">
        <v>8.2430604297507801E-2</v>
      </c>
      <c r="X1568" s="17">
        <v>0.13381829405651699</v>
      </c>
      <c r="Y1568" s="17">
        <v>0.11428045969381399</v>
      </c>
      <c r="Z1568" s="17">
        <v>0.13657219029336601</v>
      </c>
      <c r="AA1568" s="17">
        <v>0.15543056202695099</v>
      </c>
      <c r="AB1568" s="17">
        <v>0.226813233078552</v>
      </c>
      <c r="AC1568" s="17">
        <v>0.14608657913522199</v>
      </c>
      <c r="AD1568" s="17">
        <v>0.33895290425372798</v>
      </c>
      <c r="AE1568" s="17"/>
      <c r="AF1568" s="17">
        <v>0.11422562596149601</v>
      </c>
      <c r="AG1568" s="17">
        <v>0.185639589590889</v>
      </c>
      <c r="AH1568" s="17">
        <v>0.14211227430995699</v>
      </c>
      <c r="AI1568" s="17"/>
      <c r="AJ1568" s="17">
        <v>7.1420329859305895E-2</v>
      </c>
      <c r="AK1568" s="17">
        <v>0.18788488483789101</v>
      </c>
      <c r="AL1568" s="17">
        <v>0.24880803533929499</v>
      </c>
      <c r="AM1568" s="17">
        <v>0.260024829576884</v>
      </c>
      <c r="AN1568" s="17">
        <v>0.17437439765483201</v>
      </c>
      <c r="AO1568" s="17"/>
      <c r="AP1568" s="17">
        <v>4.4653792273505598E-2</v>
      </c>
      <c r="AQ1568" s="17">
        <v>0.17322192813083401</v>
      </c>
      <c r="AR1568" s="17">
        <v>0.19836105862141401</v>
      </c>
      <c r="AS1568" s="17">
        <v>0.15466278564433</v>
      </c>
      <c r="AT1568" s="17">
        <v>9.5429736046757294E-2</v>
      </c>
      <c r="AU1568" s="17"/>
      <c r="AV1568" s="17">
        <v>0.148886172435514</v>
      </c>
      <c r="AW1568" s="17">
        <v>0.16187020299074401</v>
      </c>
      <c r="AX1568" s="17">
        <v>0.14949590725586301</v>
      </c>
      <c r="AY1568" s="17">
        <v>0.16491125240826399</v>
      </c>
      <c r="AZ1568" s="17">
        <v>0.249886535662635</v>
      </c>
    </row>
    <row r="1569" spans="2:52">
      <c r="B1569" t="s">
        <v>107</v>
      </c>
      <c r="C1569" s="17">
        <v>8.1199749282646103E-2</v>
      </c>
      <c r="D1569" s="17">
        <v>4.6400470582022103E-2</v>
      </c>
      <c r="E1569" s="17">
        <v>0.111352715812776</v>
      </c>
      <c r="F1569" s="17"/>
      <c r="G1569" s="17">
        <v>0.106310983423204</v>
      </c>
      <c r="H1569" s="17">
        <v>9.8028952281771803E-2</v>
      </c>
      <c r="I1569" s="17">
        <v>7.51099544443109E-2</v>
      </c>
      <c r="J1569" s="17">
        <v>9.2604808135668598E-2</v>
      </c>
      <c r="K1569" s="17">
        <v>5.3330495394447001E-2</v>
      </c>
      <c r="L1569" s="17">
        <v>6.5240305144182498E-2</v>
      </c>
      <c r="M1569" s="17"/>
      <c r="N1569" s="17">
        <v>5.1565773174170798E-2</v>
      </c>
      <c r="O1569" s="17">
        <v>7.9730901382793304E-2</v>
      </c>
      <c r="P1569" s="17">
        <v>6.5074265112934904E-2</v>
      </c>
      <c r="Q1569" s="17">
        <v>0.14115775324702901</v>
      </c>
      <c r="R1569" s="17"/>
      <c r="S1569" s="17">
        <v>8.3180128989744501E-2</v>
      </c>
      <c r="T1569" s="17">
        <v>8.4946913701437504E-2</v>
      </c>
      <c r="U1569" s="17">
        <v>9.5743513208538605E-2</v>
      </c>
      <c r="V1569" s="17">
        <v>9.7446746590135497E-2</v>
      </c>
      <c r="W1569" s="17">
        <v>6.9266277482901706E-2</v>
      </c>
      <c r="X1569" s="17">
        <v>0.10682121754209301</v>
      </c>
      <c r="Y1569" s="17">
        <v>5.9098473289449602E-2</v>
      </c>
      <c r="Z1569" s="17">
        <v>3.7639310415836402E-2</v>
      </c>
      <c r="AA1569" s="17">
        <v>8.5830414406080996E-2</v>
      </c>
      <c r="AB1569" s="17">
        <v>7.4274720325946605E-2</v>
      </c>
      <c r="AC1569" s="17">
        <v>5.8538888543717298E-2</v>
      </c>
      <c r="AD1569" s="17">
        <v>8.2895629444154698E-2</v>
      </c>
      <c r="AE1569" s="17"/>
      <c r="AF1569" s="17">
        <v>5.7795168279834899E-2</v>
      </c>
      <c r="AG1569" s="17">
        <v>5.9730930560568898E-2</v>
      </c>
      <c r="AH1569" s="17">
        <v>0.14586553386400899</v>
      </c>
      <c r="AI1569" s="17"/>
      <c r="AJ1569" s="17">
        <v>5.4962319679201697E-2</v>
      </c>
      <c r="AK1569" s="17">
        <v>6.0637210319600697E-2</v>
      </c>
      <c r="AL1569" s="17">
        <v>6.6641989628419496E-2</v>
      </c>
      <c r="AM1569" s="17">
        <v>6.6512773469515604E-2</v>
      </c>
      <c r="AN1569" s="17">
        <v>0.1586694481924</v>
      </c>
      <c r="AO1569" s="17"/>
      <c r="AP1569" s="17">
        <v>4.2329790592251303E-2</v>
      </c>
      <c r="AQ1569" s="17">
        <v>6.5117884747921295E-2</v>
      </c>
      <c r="AR1569" s="17">
        <v>7.2453986125157105E-2</v>
      </c>
      <c r="AS1569" s="17">
        <v>7.2908024219213205E-2</v>
      </c>
      <c r="AT1569" s="17">
        <v>0.16765356721559299</v>
      </c>
      <c r="AU1569" s="17"/>
      <c r="AV1569" s="17">
        <v>0.107884547679477</v>
      </c>
      <c r="AW1569" s="17">
        <v>0.111671043373089</v>
      </c>
      <c r="AX1569" s="17">
        <v>5.3558711342505401E-2</v>
      </c>
      <c r="AY1569" s="17">
        <v>5.9713894876330602E-2</v>
      </c>
      <c r="AZ1569" s="17">
        <v>3.9712868946727903E-2</v>
      </c>
    </row>
    <row r="1570" spans="2:52">
      <c r="C1570" s="17"/>
      <c r="D1570" s="17"/>
      <c r="E1570" s="17"/>
      <c r="F1570" s="17"/>
      <c r="G1570" s="17"/>
      <c r="H1570" s="17"/>
      <c r="I1570" s="17"/>
      <c r="J1570" s="17"/>
      <c r="K1570" s="17"/>
      <c r="L1570" s="17"/>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7"/>
      <c r="AI1570" s="17"/>
      <c r="AJ1570" s="17"/>
      <c r="AK1570" s="17"/>
      <c r="AL1570" s="17"/>
      <c r="AM1570" s="17"/>
      <c r="AN1570" s="17"/>
      <c r="AO1570" s="17"/>
      <c r="AP1570" s="17"/>
      <c r="AQ1570" s="17"/>
      <c r="AR1570" s="17"/>
      <c r="AS1570" s="17"/>
      <c r="AT1570" s="17"/>
      <c r="AU1570" s="17"/>
      <c r="AV1570" s="17"/>
      <c r="AW1570" s="17"/>
      <c r="AX1570" s="17"/>
      <c r="AY1570" s="17"/>
      <c r="AZ1570" s="17"/>
    </row>
    <row r="1571" spans="2:52">
      <c r="B1571" s="6" t="s">
        <v>389</v>
      </c>
      <c r="C1571" s="17"/>
      <c r="D1571" s="17"/>
      <c r="E1571" s="17"/>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c r="AP1571" s="17"/>
      <c r="AQ1571" s="17"/>
      <c r="AR1571" s="17"/>
      <c r="AS1571" s="17"/>
      <c r="AT1571" s="17"/>
      <c r="AU1571" s="17"/>
      <c r="AV1571" s="17"/>
      <c r="AW1571" s="17"/>
      <c r="AX1571" s="17"/>
      <c r="AY1571" s="17"/>
      <c r="AZ1571" s="17"/>
    </row>
    <row r="1572" spans="2:52">
      <c r="B1572" s="24" t="s">
        <v>16</v>
      </c>
      <c r="C1572" s="17"/>
      <c r="D1572" s="17"/>
      <c r="E1572" s="17"/>
      <c r="F1572" s="17"/>
      <c r="G1572" s="17"/>
      <c r="H1572" s="17"/>
      <c r="I1572" s="17"/>
      <c r="J1572" s="17"/>
      <c r="K1572" s="17"/>
      <c r="L1572" s="17"/>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7"/>
      <c r="AI1572" s="17"/>
      <c r="AJ1572" s="17"/>
      <c r="AK1572" s="17"/>
      <c r="AL1572" s="17"/>
      <c r="AM1572" s="17"/>
      <c r="AN1572" s="17"/>
      <c r="AO1572" s="17"/>
      <c r="AP1572" s="17"/>
      <c r="AQ1572" s="17"/>
      <c r="AR1572" s="17"/>
      <c r="AS1572" s="17"/>
      <c r="AT1572" s="17"/>
      <c r="AU1572" s="17"/>
      <c r="AV1572" s="17"/>
      <c r="AW1572" s="17"/>
      <c r="AX1572" s="17"/>
      <c r="AY1572" s="17"/>
      <c r="AZ1572" s="17"/>
    </row>
    <row r="1573" spans="2:52">
      <c r="B1573" t="s">
        <v>378</v>
      </c>
      <c r="C1573" s="17">
        <v>3.5140785872297103E-2</v>
      </c>
      <c r="D1573" s="17">
        <v>4.5083976786615798E-2</v>
      </c>
      <c r="E1573" s="17">
        <v>2.6420426151093499E-2</v>
      </c>
      <c r="F1573" s="17"/>
      <c r="G1573" s="17">
        <v>9.3698532596574E-2</v>
      </c>
      <c r="H1573" s="17">
        <v>6.1675153585745997E-2</v>
      </c>
      <c r="I1573" s="17">
        <v>4.4619616227560499E-2</v>
      </c>
      <c r="J1573" s="17">
        <v>7.9607967691165803E-3</v>
      </c>
      <c r="K1573" s="17">
        <v>7.6284176138665697E-3</v>
      </c>
      <c r="L1573" s="17">
        <v>9.0610343478707105E-3</v>
      </c>
      <c r="M1573" s="17"/>
      <c r="N1573" s="17">
        <v>6.0054021828120203E-2</v>
      </c>
      <c r="O1573" s="17">
        <v>1.23708181764301E-2</v>
      </c>
      <c r="P1573" s="17">
        <v>4.1753549074654402E-2</v>
      </c>
      <c r="Q1573" s="17">
        <v>2.2665825705141099E-2</v>
      </c>
      <c r="R1573" s="17"/>
      <c r="S1573" s="17">
        <v>7.8314423226632193E-2</v>
      </c>
      <c r="T1573" s="17">
        <v>2.2467325267300199E-2</v>
      </c>
      <c r="U1573" s="17">
        <v>7.9662640156527107E-3</v>
      </c>
      <c r="V1573" s="17">
        <v>5.9505733501270197E-2</v>
      </c>
      <c r="W1573" s="17">
        <v>3.7920147861625501E-2</v>
      </c>
      <c r="X1573" s="17">
        <v>2.3362755742434901E-2</v>
      </c>
      <c r="Y1573" s="17">
        <v>1.9650674465372001E-2</v>
      </c>
      <c r="Z1573" s="17">
        <v>4.5737555336120603E-2</v>
      </c>
      <c r="AA1573" s="17">
        <v>2.6590941527443301E-2</v>
      </c>
      <c r="AB1573" s="17">
        <v>2.2460983691322701E-2</v>
      </c>
      <c r="AC1573" s="17">
        <v>2.1057493487698201E-2</v>
      </c>
      <c r="AD1573" s="17">
        <v>1.9830655921278199E-2</v>
      </c>
      <c r="AE1573" s="17"/>
      <c r="AF1573" s="17">
        <v>2.27253921431772E-2</v>
      </c>
      <c r="AG1573" s="17">
        <v>4.1368599152433801E-2</v>
      </c>
      <c r="AH1573" s="17">
        <v>4.6682601966616499E-2</v>
      </c>
      <c r="AI1573" s="17"/>
      <c r="AJ1573" s="17">
        <v>4.05406146113024E-2</v>
      </c>
      <c r="AK1573" s="17">
        <v>4.8595056965633598E-2</v>
      </c>
      <c r="AL1573" s="17">
        <v>7.0837344712963001E-3</v>
      </c>
      <c r="AM1573" s="17">
        <v>3.3865570753034403E-2</v>
      </c>
      <c r="AN1573" s="17">
        <v>1.9888687626548902E-2</v>
      </c>
      <c r="AO1573" s="17"/>
      <c r="AP1573" s="17">
        <v>6.4290139498426505E-2</v>
      </c>
      <c r="AQ1573" s="17">
        <v>4.6590366771489901E-2</v>
      </c>
      <c r="AR1573" s="17">
        <v>2.4420208997980499E-2</v>
      </c>
      <c r="AS1573" s="17">
        <v>1.63068790743085E-2</v>
      </c>
      <c r="AT1573" s="17">
        <v>1.0313594092591199E-2</v>
      </c>
      <c r="AU1573" s="17"/>
      <c r="AV1573" s="17">
        <v>1.20465577201096E-2</v>
      </c>
      <c r="AW1573" s="17">
        <v>2.1897514633090798E-2</v>
      </c>
      <c r="AX1573" s="17">
        <v>4.5663669123494503E-2</v>
      </c>
      <c r="AY1573" s="17">
        <v>8.6545082128407794E-2</v>
      </c>
      <c r="AZ1573" s="17">
        <v>0.14923221084816601</v>
      </c>
    </row>
    <row r="1574" spans="2:52">
      <c r="B1574" t="s">
        <v>379</v>
      </c>
      <c r="C1574" s="17">
        <v>0.13456523230114301</v>
      </c>
      <c r="D1574" s="17">
        <v>0.160799710256877</v>
      </c>
      <c r="E1574" s="17">
        <v>0.110108279736311</v>
      </c>
      <c r="F1574" s="17"/>
      <c r="G1574" s="17">
        <v>0.153591007883282</v>
      </c>
      <c r="H1574" s="17">
        <v>0.203460098715847</v>
      </c>
      <c r="I1574" s="17">
        <v>0.144140051360546</v>
      </c>
      <c r="J1574" s="17">
        <v>0.112930151345495</v>
      </c>
      <c r="K1574" s="17">
        <v>8.5803895398267493E-2</v>
      </c>
      <c r="L1574" s="17">
        <v>0.108756975732288</v>
      </c>
      <c r="M1574" s="17"/>
      <c r="N1574" s="17">
        <v>0.16629623313779099</v>
      </c>
      <c r="O1574" s="17">
        <v>0.121155496322175</v>
      </c>
      <c r="P1574" s="17">
        <v>0.14901237434911199</v>
      </c>
      <c r="Q1574" s="17">
        <v>9.3968012371678303E-2</v>
      </c>
      <c r="R1574" s="17"/>
      <c r="S1574" s="17">
        <v>0.19383193331360299</v>
      </c>
      <c r="T1574" s="17">
        <v>0.14069497430049699</v>
      </c>
      <c r="U1574" s="17">
        <v>0.16208955855985099</v>
      </c>
      <c r="V1574" s="17">
        <v>9.5214791004902793E-2</v>
      </c>
      <c r="W1574" s="17">
        <v>0.15776174543638199</v>
      </c>
      <c r="X1574" s="17">
        <v>0.12225760236932701</v>
      </c>
      <c r="Y1574" s="17">
        <v>0.149789122013193</v>
      </c>
      <c r="Z1574" s="17">
        <v>0.13691457990283001</v>
      </c>
      <c r="AA1574" s="17">
        <v>0.11338945267874399</v>
      </c>
      <c r="AB1574" s="17">
        <v>6.45430833516622E-2</v>
      </c>
      <c r="AC1574" s="17">
        <v>0.114132253991649</v>
      </c>
      <c r="AD1574" s="17">
        <v>8.6691678110694503E-2</v>
      </c>
      <c r="AE1574" s="17"/>
      <c r="AF1574" s="17">
        <v>0.150843172331144</v>
      </c>
      <c r="AG1574" s="17">
        <v>0.12424977436906801</v>
      </c>
      <c r="AH1574" s="17">
        <v>0.136036006118747</v>
      </c>
      <c r="AI1574" s="17"/>
      <c r="AJ1574" s="17">
        <v>0.18070540025190401</v>
      </c>
      <c r="AK1574" s="17">
        <v>0.13368806177975701</v>
      </c>
      <c r="AL1574" s="17">
        <v>0.105025247987071</v>
      </c>
      <c r="AM1574" s="17">
        <v>9.1503202624956897E-2</v>
      </c>
      <c r="AN1574" s="17">
        <v>8.8015687142046398E-2</v>
      </c>
      <c r="AO1574" s="17"/>
      <c r="AP1574" s="17">
        <v>0.246838299017858</v>
      </c>
      <c r="AQ1574" s="17">
        <v>0.13785744150597001</v>
      </c>
      <c r="AR1574" s="17">
        <v>0.117840227494342</v>
      </c>
      <c r="AS1574" s="17">
        <v>9.8258050901240096E-2</v>
      </c>
      <c r="AT1574" s="17">
        <v>8.9676729071156203E-2</v>
      </c>
      <c r="AU1574" s="17"/>
      <c r="AV1574" s="17">
        <v>9.0459224671190094E-2</v>
      </c>
      <c r="AW1574" s="17">
        <v>9.5152114919433803E-2</v>
      </c>
      <c r="AX1574" s="17">
        <v>0.17075872320538801</v>
      </c>
      <c r="AY1574" s="17">
        <v>0.20462864747003801</v>
      </c>
      <c r="AZ1574" s="17">
        <v>0.207471707054323</v>
      </c>
    </row>
    <row r="1575" spans="2:52">
      <c r="B1575" t="s">
        <v>380</v>
      </c>
      <c r="C1575" s="17">
        <v>0.34420909987374199</v>
      </c>
      <c r="D1575" s="17">
        <v>0.35159345117097901</v>
      </c>
      <c r="E1575" s="17">
        <v>0.337711913897219</v>
      </c>
      <c r="F1575" s="17"/>
      <c r="G1575" s="17">
        <v>0.303650959367125</v>
      </c>
      <c r="H1575" s="17">
        <v>0.27118822940813297</v>
      </c>
      <c r="I1575" s="17">
        <v>0.35480431542054303</v>
      </c>
      <c r="J1575" s="17">
        <v>0.338216743847502</v>
      </c>
      <c r="K1575" s="17">
        <v>0.38300503693733101</v>
      </c>
      <c r="L1575" s="17">
        <v>0.40031829961093202</v>
      </c>
      <c r="M1575" s="17"/>
      <c r="N1575" s="17">
        <v>0.35476158654723799</v>
      </c>
      <c r="O1575" s="17">
        <v>0.36640596667734499</v>
      </c>
      <c r="P1575" s="17">
        <v>0.327020949507069</v>
      </c>
      <c r="Q1575" s="17">
        <v>0.313380755237467</v>
      </c>
      <c r="R1575" s="17"/>
      <c r="S1575" s="17">
        <v>0.27653406586030299</v>
      </c>
      <c r="T1575" s="17">
        <v>0.37039312263233298</v>
      </c>
      <c r="U1575" s="17">
        <v>0.29095357428893198</v>
      </c>
      <c r="V1575" s="17">
        <v>0.36043999500069701</v>
      </c>
      <c r="W1575" s="17">
        <v>0.391122044513455</v>
      </c>
      <c r="X1575" s="17">
        <v>0.32448975395685897</v>
      </c>
      <c r="Y1575" s="17">
        <v>0.36846371531086503</v>
      </c>
      <c r="Z1575" s="17">
        <v>0.34590466144098703</v>
      </c>
      <c r="AA1575" s="17">
        <v>0.350192628982127</v>
      </c>
      <c r="AB1575" s="17">
        <v>0.37109407372176101</v>
      </c>
      <c r="AC1575" s="17">
        <v>0.412190145915724</v>
      </c>
      <c r="AD1575" s="17">
        <v>0.29475863238268502</v>
      </c>
      <c r="AE1575" s="17"/>
      <c r="AF1575" s="17">
        <v>0.386602497533726</v>
      </c>
      <c r="AG1575" s="17">
        <v>0.34290979184354198</v>
      </c>
      <c r="AH1575" s="17">
        <v>0.28316022803660301</v>
      </c>
      <c r="AI1575" s="17"/>
      <c r="AJ1575" s="17">
        <v>0.39781767526116901</v>
      </c>
      <c r="AK1575" s="17">
        <v>0.31073607518836699</v>
      </c>
      <c r="AL1575" s="17">
        <v>0.37606055415849998</v>
      </c>
      <c r="AM1575" s="17">
        <v>0.33458330899928801</v>
      </c>
      <c r="AN1575" s="17">
        <v>0.29567468912141998</v>
      </c>
      <c r="AO1575" s="17"/>
      <c r="AP1575" s="17">
        <v>0.422512171996199</v>
      </c>
      <c r="AQ1575" s="17">
        <v>0.32236968339984901</v>
      </c>
      <c r="AR1575" s="17">
        <v>0.32853442464948202</v>
      </c>
      <c r="AS1575" s="17">
        <v>0.33628353200827998</v>
      </c>
      <c r="AT1575" s="17">
        <v>0.32886478461089502</v>
      </c>
      <c r="AU1575" s="17"/>
      <c r="AV1575" s="17">
        <v>0.35837676231746202</v>
      </c>
      <c r="AW1575" s="17">
        <v>0.34739645158350801</v>
      </c>
      <c r="AX1575" s="17">
        <v>0.32650935069014198</v>
      </c>
      <c r="AY1575" s="17">
        <v>0.30044543305389498</v>
      </c>
      <c r="AZ1575" s="17">
        <v>0.19520994563880001</v>
      </c>
    </row>
    <row r="1576" spans="2:52">
      <c r="B1576" t="s">
        <v>381</v>
      </c>
      <c r="C1576" s="17">
        <v>0.28555513526812998</v>
      </c>
      <c r="D1576" s="17">
        <v>0.269458906046664</v>
      </c>
      <c r="E1576" s="17">
        <v>0.30160281443003401</v>
      </c>
      <c r="F1576" s="17"/>
      <c r="G1576" s="17">
        <v>0.227792473214947</v>
      </c>
      <c r="H1576" s="17">
        <v>0.24323069644774301</v>
      </c>
      <c r="I1576" s="17">
        <v>0.250442379141806</v>
      </c>
      <c r="J1576" s="17">
        <v>0.321430105778512</v>
      </c>
      <c r="K1576" s="17">
        <v>0.343879654146175</v>
      </c>
      <c r="L1576" s="17">
        <v>0.31740944805923699</v>
      </c>
      <c r="M1576" s="17"/>
      <c r="N1576" s="17">
        <v>0.268246987684574</v>
      </c>
      <c r="O1576" s="17">
        <v>0.30123061981844901</v>
      </c>
      <c r="P1576" s="17">
        <v>0.27676678718222703</v>
      </c>
      <c r="Q1576" s="17">
        <v>0.29610671710694197</v>
      </c>
      <c r="R1576" s="17"/>
      <c r="S1576" s="17">
        <v>0.25683317291991598</v>
      </c>
      <c r="T1576" s="17">
        <v>0.264812412730903</v>
      </c>
      <c r="U1576" s="17">
        <v>0.32606108517014099</v>
      </c>
      <c r="V1576" s="17">
        <v>0.25774362213749802</v>
      </c>
      <c r="W1576" s="17">
        <v>0.32455853040063998</v>
      </c>
      <c r="X1576" s="17">
        <v>0.28753737356963599</v>
      </c>
      <c r="Y1576" s="17">
        <v>0.29255819492531798</v>
      </c>
      <c r="Z1576" s="17">
        <v>0.30705687517738001</v>
      </c>
      <c r="AA1576" s="17">
        <v>0.28231122411665199</v>
      </c>
      <c r="AB1576" s="17">
        <v>0.31667627700906997</v>
      </c>
      <c r="AC1576" s="17">
        <v>0.28265179145231201</v>
      </c>
      <c r="AD1576" s="17">
        <v>0.26477667509449798</v>
      </c>
      <c r="AE1576" s="17"/>
      <c r="AF1576" s="17">
        <v>0.26713309313887101</v>
      </c>
      <c r="AG1576" s="17">
        <v>0.309380517762959</v>
      </c>
      <c r="AH1576" s="17">
        <v>0.29162463026775198</v>
      </c>
      <c r="AI1576" s="17"/>
      <c r="AJ1576" s="17">
        <v>0.26698284192352101</v>
      </c>
      <c r="AK1576" s="17">
        <v>0.27914735307998101</v>
      </c>
      <c r="AL1576" s="17">
        <v>0.34832977725483599</v>
      </c>
      <c r="AM1576" s="17">
        <v>0.240512109932044</v>
      </c>
      <c r="AN1576" s="17">
        <v>0.31772724522388401</v>
      </c>
      <c r="AO1576" s="17"/>
      <c r="AP1576" s="17">
        <v>0.18240020713688099</v>
      </c>
      <c r="AQ1576" s="17">
        <v>0.291033960002408</v>
      </c>
      <c r="AR1576" s="17">
        <v>0.34584295400762199</v>
      </c>
      <c r="AS1576" s="17">
        <v>0.33736602721416098</v>
      </c>
      <c r="AT1576" s="17">
        <v>0.32394650778226303</v>
      </c>
      <c r="AU1576" s="17"/>
      <c r="AV1576" s="17">
        <v>0.316812362255118</v>
      </c>
      <c r="AW1576" s="17">
        <v>0.29495104768853803</v>
      </c>
      <c r="AX1576" s="17">
        <v>0.28971948847618001</v>
      </c>
      <c r="AY1576" s="17">
        <v>0.22778925573409001</v>
      </c>
      <c r="AZ1576" s="17">
        <v>0.234789725039415</v>
      </c>
    </row>
    <row r="1577" spans="2:52">
      <c r="B1577" t="s">
        <v>382</v>
      </c>
      <c r="C1577" s="17">
        <v>0.122225662576453</v>
      </c>
      <c r="D1577" s="17">
        <v>0.122604070722795</v>
      </c>
      <c r="E1577" s="17">
        <v>0.122027899674021</v>
      </c>
      <c r="F1577" s="17"/>
      <c r="G1577" s="17">
        <v>0.143474654667609</v>
      </c>
      <c r="H1577" s="17">
        <v>0.110088774211816</v>
      </c>
      <c r="I1577" s="17">
        <v>0.12791295530424901</v>
      </c>
      <c r="J1577" s="17">
        <v>0.14487959763618</v>
      </c>
      <c r="K1577" s="17">
        <v>0.114869032467631</v>
      </c>
      <c r="L1577" s="17">
        <v>9.9673223101995695E-2</v>
      </c>
      <c r="M1577" s="17"/>
      <c r="N1577" s="17">
        <v>9.6449327701465803E-2</v>
      </c>
      <c r="O1577" s="17">
        <v>0.11854497180578</v>
      </c>
      <c r="P1577" s="17">
        <v>0.14842554138787101</v>
      </c>
      <c r="Q1577" s="17">
        <v>0.143799325770049</v>
      </c>
      <c r="R1577" s="17"/>
      <c r="S1577" s="17">
        <v>0.11881546072976699</v>
      </c>
      <c r="T1577" s="17">
        <v>0.12525175142877701</v>
      </c>
      <c r="U1577" s="17">
        <v>0.13103354685122001</v>
      </c>
      <c r="V1577" s="17">
        <v>0.13441107662749699</v>
      </c>
      <c r="W1577" s="17">
        <v>4.0727496833945498E-2</v>
      </c>
      <c r="X1577" s="17">
        <v>0.14070777209115101</v>
      </c>
      <c r="Y1577" s="17">
        <v>0.100451672049423</v>
      </c>
      <c r="Z1577" s="17">
        <v>0.115041993517532</v>
      </c>
      <c r="AA1577" s="17">
        <v>0.14897013193804201</v>
      </c>
      <c r="AB1577" s="17">
        <v>0.12801947705244801</v>
      </c>
      <c r="AC1577" s="17">
        <v>0.10368151252192601</v>
      </c>
      <c r="AD1577" s="17">
        <v>0.23988887368679701</v>
      </c>
      <c r="AE1577" s="17"/>
      <c r="AF1577" s="17">
        <v>0.105153765938962</v>
      </c>
      <c r="AG1577" s="17">
        <v>0.121564530186245</v>
      </c>
      <c r="AH1577" s="17">
        <v>0.120306714104693</v>
      </c>
      <c r="AI1577" s="17"/>
      <c r="AJ1577" s="17">
        <v>6.6325021276172097E-2</v>
      </c>
      <c r="AK1577" s="17">
        <v>0.156793040576689</v>
      </c>
      <c r="AL1577" s="17">
        <v>9.8882193376182204E-2</v>
      </c>
      <c r="AM1577" s="17">
        <v>0.16549648022642399</v>
      </c>
      <c r="AN1577" s="17">
        <v>0.145938000635218</v>
      </c>
      <c r="AO1577" s="17"/>
      <c r="AP1577" s="17">
        <v>3.8878435310254401E-2</v>
      </c>
      <c r="AQ1577" s="17">
        <v>0.134111835567266</v>
      </c>
      <c r="AR1577" s="17">
        <v>0.128620092929777</v>
      </c>
      <c r="AS1577" s="17">
        <v>0.144145750855113</v>
      </c>
      <c r="AT1577" s="17">
        <v>8.3319155538458103E-2</v>
      </c>
      <c r="AU1577" s="17"/>
      <c r="AV1577" s="17">
        <v>0.13116101979799399</v>
      </c>
      <c r="AW1577" s="17">
        <v>0.13989743687622599</v>
      </c>
      <c r="AX1577" s="17">
        <v>0.10206851890664299</v>
      </c>
      <c r="AY1577" s="17">
        <v>0.123679884101495</v>
      </c>
      <c r="AZ1577" s="17">
        <v>0.17358354247256799</v>
      </c>
    </row>
    <row r="1578" spans="2:52">
      <c r="B1578" t="s">
        <v>107</v>
      </c>
      <c r="C1578" s="17">
        <v>7.8304084108235805E-2</v>
      </c>
      <c r="D1578" s="17">
        <v>5.0459885016068198E-2</v>
      </c>
      <c r="E1578" s="17">
        <v>0.102128666111321</v>
      </c>
      <c r="F1578" s="17"/>
      <c r="G1578" s="17">
        <v>7.7792372270463594E-2</v>
      </c>
      <c r="H1578" s="17">
        <v>0.11035704763071499</v>
      </c>
      <c r="I1578" s="17">
        <v>7.8080682545296001E-2</v>
      </c>
      <c r="J1578" s="17">
        <v>7.4582604623194201E-2</v>
      </c>
      <c r="K1578" s="17">
        <v>6.4813963436728905E-2</v>
      </c>
      <c r="L1578" s="17">
        <v>6.4781019147676297E-2</v>
      </c>
      <c r="M1578" s="17"/>
      <c r="N1578" s="17">
        <v>5.41918431008118E-2</v>
      </c>
      <c r="O1578" s="17">
        <v>8.0292127199820901E-2</v>
      </c>
      <c r="P1578" s="17">
        <v>5.7020798499066702E-2</v>
      </c>
      <c r="Q1578" s="17">
        <v>0.13007936380872201</v>
      </c>
      <c r="R1578" s="17"/>
      <c r="S1578" s="17">
        <v>7.5670943949778496E-2</v>
      </c>
      <c r="T1578" s="17">
        <v>7.6380413640190395E-2</v>
      </c>
      <c r="U1578" s="17">
        <v>8.18959711142037E-2</v>
      </c>
      <c r="V1578" s="17">
        <v>9.2684781728134796E-2</v>
      </c>
      <c r="W1578" s="17">
        <v>4.7910034953952303E-2</v>
      </c>
      <c r="X1578" s="17">
        <v>0.101644742270592</v>
      </c>
      <c r="Y1578" s="17">
        <v>6.9086621235828594E-2</v>
      </c>
      <c r="Z1578" s="17">
        <v>4.9344334625149901E-2</v>
      </c>
      <c r="AA1578" s="17">
        <v>7.8545620756991799E-2</v>
      </c>
      <c r="AB1578" s="17">
        <v>9.7206105173736304E-2</v>
      </c>
      <c r="AC1578" s="17">
        <v>6.6286802630689506E-2</v>
      </c>
      <c r="AD1578" s="17">
        <v>9.4053484804047904E-2</v>
      </c>
      <c r="AE1578" s="17"/>
      <c r="AF1578" s="17">
        <v>6.7542078914119799E-2</v>
      </c>
      <c r="AG1578" s="17">
        <v>6.0526786685753599E-2</v>
      </c>
      <c r="AH1578" s="17">
        <v>0.12218981950558901</v>
      </c>
      <c r="AI1578" s="17"/>
      <c r="AJ1578" s="17">
        <v>4.7628446675932502E-2</v>
      </c>
      <c r="AK1578" s="17">
        <v>7.1040412409573095E-2</v>
      </c>
      <c r="AL1578" s="17">
        <v>6.4618492752114398E-2</v>
      </c>
      <c r="AM1578" s="17">
        <v>0.13403932746425301</v>
      </c>
      <c r="AN1578" s="17">
        <v>0.13275569025088299</v>
      </c>
      <c r="AO1578" s="17"/>
      <c r="AP1578" s="17">
        <v>4.5080747040382098E-2</v>
      </c>
      <c r="AQ1578" s="17">
        <v>6.80367127530183E-2</v>
      </c>
      <c r="AR1578" s="17">
        <v>5.4742091920795898E-2</v>
      </c>
      <c r="AS1578" s="17">
        <v>6.7639759946896694E-2</v>
      </c>
      <c r="AT1578" s="17">
        <v>0.16387922890463599</v>
      </c>
      <c r="AU1578" s="17"/>
      <c r="AV1578" s="17">
        <v>9.1144073238125997E-2</v>
      </c>
      <c r="AW1578" s="17">
        <v>0.10070543429920301</v>
      </c>
      <c r="AX1578" s="17">
        <v>6.5280249598152304E-2</v>
      </c>
      <c r="AY1578" s="17">
        <v>5.6911697512074901E-2</v>
      </c>
      <c r="AZ1578" s="17">
        <v>3.9712868946727903E-2</v>
      </c>
    </row>
    <row r="1579" spans="2:52">
      <c r="C1579" s="17"/>
      <c r="D1579" s="17"/>
      <c r="E1579" s="17"/>
      <c r="F1579" s="17"/>
      <c r="G1579" s="17"/>
      <c r="H1579" s="17"/>
      <c r="I1579" s="17"/>
      <c r="J1579" s="17"/>
      <c r="K1579" s="17"/>
      <c r="L1579" s="17"/>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7"/>
      <c r="AI1579" s="17"/>
      <c r="AJ1579" s="17"/>
      <c r="AK1579" s="17"/>
      <c r="AL1579" s="17"/>
      <c r="AM1579" s="17"/>
      <c r="AN1579" s="17"/>
      <c r="AO1579" s="17"/>
      <c r="AP1579" s="17"/>
      <c r="AQ1579" s="17"/>
      <c r="AR1579" s="17"/>
      <c r="AS1579" s="17"/>
      <c r="AT1579" s="17"/>
      <c r="AU1579" s="17"/>
      <c r="AV1579" s="17"/>
      <c r="AW1579" s="17"/>
      <c r="AX1579" s="17"/>
      <c r="AY1579" s="17"/>
      <c r="AZ1579" s="17"/>
    </row>
    <row r="1580" spans="2:52">
      <c r="B1580" s="6" t="s">
        <v>390</v>
      </c>
      <c r="C1580" s="17"/>
      <c r="D1580" s="17"/>
      <c r="E1580" s="17"/>
      <c r="F1580" s="17"/>
      <c r="G1580" s="17"/>
      <c r="H1580" s="17"/>
      <c r="I1580" s="17"/>
      <c r="J1580" s="17"/>
      <c r="K1580" s="17"/>
      <c r="L1580" s="17"/>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7"/>
      <c r="AI1580" s="17"/>
      <c r="AJ1580" s="17"/>
      <c r="AK1580" s="17"/>
      <c r="AL1580" s="17"/>
      <c r="AM1580" s="17"/>
      <c r="AN1580" s="17"/>
      <c r="AO1580" s="17"/>
      <c r="AP1580" s="17"/>
      <c r="AQ1580" s="17"/>
      <c r="AR1580" s="17"/>
      <c r="AS1580" s="17"/>
      <c r="AT1580" s="17"/>
      <c r="AU1580" s="17"/>
      <c r="AV1580" s="17"/>
      <c r="AW1580" s="17"/>
      <c r="AX1580" s="17"/>
      <c r="AY1580" s="17"/>
      <c r="AZ1580" s="17"/>
    </row>
    <row r="1581" spans="2:52">
      <c r="B1581" s="24" t="s">
        <v>16</v>
      </c>
      <c r="C1581" s="17"/>
      <c r="D1581" s="17"/>
      <c r="E1581" s="17"/>
      <c r="F1581" s="17"/>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c r="AP1581" s="17"/>
      <c r="AQ1581" s="17"/>
      <c r="AR1581" s="17"/>
      <c r="AS1581" s="17"/>
      <c r="AT1581" s="17"/>
      <c r="AU1581" s="17"/>
      <c r="AV1581" s="17"/>
      <c r="AW1581" s="17"/>
      <c r="AX1581" s="17"/>
      <c r="AY1581" s="17"/>
      <c r="AZ1581" s="17"/>
    </row>
    <row r="1582" spans="2:52">
      <c r="B1582" t="s">
        <v>378</v>
      </c>
      <c r="C1582" s="17">
        <v>3.8172300225493401E-2</v>
      </c>
      <c r="D1582" s="17">
        <v>4.9799673532828999E-2</v>
      </c>
      <c r="E1582" s="17">
        <v>2.69973826812599E-2</v>
      </c>
      <c r="F1582" s="17"/>
      <c r="G1582" s="17">
        <v>7.3195403978575796E-2</v>
      </c>
      <c r="H1582" s="17">
        <v>7.8539302504642194E-2</v>
      </c>
      <c r="I1582" s="17">
        <v>5.31110140512185E-2</v>
      </c>
      <c r="J1582" s="17">
        <v>1.49788727832067E-2</v>
      </c>
      <c r="K1582" s="17">
        <v>6.7628269203945301E-3</v>
      </c>
      <c r="L1582" s="17">
        <v>1.0721967281549999E-2</v>
      </c>
      <c r="M1582" s="17"/>
      <c r="N1582" s="17">
        <v>5.7871590610444799E-2</v>
      </c>
      <c r="O1582" s="17">
        <v>1.972266038026E-2</v>
      </c>
      <c r="P1582" s="17">
        <v>4.10336953985454E-2</v>
      </c>
      <c r="Q1582" s="17">
        <v>3.1255405714018802E-2</v>
      </c>
      <c r="R1582" s="17"/>
      <c r="S1582" s="17">
        <v>8.2673422115026193E-2</v>
      </c>
      <c r="T1582" s="17">
        <v>1.86873429624515E-2</v>
      </c>
      <c r="U1582" s="17">
        <v>1.4635782418007E-2</v>
      </c>
      <c r="V1582" s="17">
        <v>4.3746562672516302E-2</v>
      </c>
      <c r="W1582" s="17">
        <v>2.3615045424650101E-2</v>
      </c>
      <c r="X1582" s="17">
        <v>4.0779251278557901E-2</v>
      </c>
      <c r="Y1582" s="17">
        <v>2.27892351738503E-2</v>
      </c>
      <c r="Z1582" s="17">
        <v>7.62336669231332E-2</v>
      </c>
      <c r="AA1582" s="17">
        <v>2.11015250701833E-2</v>
      </c>
      <c r="AB1582" s="17">
        <v>4.66000694378432E-2</v>
      </c>
      <c r="AC1582" s="17">
        <v>3.5275018105042098E-2</v>
      </c>
      <c r="AD1582" s="17">
        <v>1.9830655921278199E-2</v>
      </c>
      <c r="AE1582" s="17"/>
      <c r="AF1582" s="17">
        <v>3.2423943708923202E-2</v>
      </c>
      <c r="AG1582" s="17">
        <v>4.1489940556091502E-2</v>
      </c>
      <c r="AH1582" s="17">
        <v>3.01795056419066E-2</v>
      </c>
      <c r="AI1582" s="17"/>
      <c r="AJ1582" s="17">
        <v>4.9864702314719601E-2</v>
      </c>
      <c r="AK1582" s="17">
        <v>3.8432010457713203E-2</v>
      </c>
      <c r="AL1582" s="17">
        <v>2.2484320286790999E-2</v>
      </c>
      <c r="AM1582" s="17">
        <v>0</v>
      </c>
      <c r="AN1582" s="17">
        <v>2.51989771145829E-2</v>
      </c>
      <c r="AO1582" s="17"/>
      <c r="AP1582" s="17">
        <v>7.6725213681979001E-2</v>
      </c>
      <c r="AQ1582" s="17">
        <v>4.4835533063262302E-2</v>
      </c>
      <c r="AR1582" s="17">
        <v>2.4169888571696201E-2</v>
      </c>
      <c r="AS1582" s="17">
        <v>6.72067220048847E-3</v>
      </c>
      <c r="AT1582" s="17">
        <v>1.8528638273661999E-2</v>
      </c>
      <c r="AU1582" s="17"/>
      <c r="AV1582" s="17">
        <v>1.15539744992507E-2</v>
      </c>
      <c r="AW1582" s="17">
        <v>2.6806920302715202E-2</v>
      </c>
      <c r="AX1582" s="17">
        <v>4.9314003527868702E-2</v>
      </c>
      <c r="AY1582" s="17">
        <v>8.8765716832615305E-2</v>
      </c>
      <c r="AZ1582" s="17">
        <v>9.7021197015168398E-2</v>
      </c>
    </row>
    <row r="1583" spans="2:52">
      <c r="B1583" t="s">
        <v>379</v>
      </c>
      <c r="C1583" s="17">
        <v>0.11874252283888299</v>
      </c>
      <c r="D1583" s="17">
        <v>0.12807173631107299</v>
      </c>
      <c r="E1583" s="17">
        <v>0.110478115183956</v>
      </c>
      <c r="F1583" s="17"/>
      <c r="G1583" s="17">
        <v>0.17635144160871499</v>
      </c>
      <c r="H1583" s="17">
        <v>0.15045210740142001</v>
      </c>
      <c r="I1583" s="17">
        <v>0.115457327690903</v>
      </c>
      <c r="J1583" s="17">
        <v>6.6519922944485096E-2</v>
      </c>
      <c r="K1583" s="17">
        <v>9.2184004728971106E-2</v>
      </c>
      <c r="L1583" s="17">
        <v>0.11986598122938701</v>
      </c>
      <c r="M1583" s="17"/>
      <c r="N1583" s="17">
        <v>0.13623049442325499</v>
      </c>
      <c r="O1583" s="17">
        <v>0.115203892482201</v>
      </c>
      <c r="P1583" s="17">
        <v>0.13002127409613501</v>
      </c>
      <c r="Q1583" s="17">
        <v>8.8975963275798806E-2</v>
      </c>
      <c r="R1583" s="17"/>
      <c r="S1583" s="17">
        <v>0.1467203910822</v>
      </c>
      <c r="T1583" s="17">
        <v>0.12794987573123201</v>
      </c>
      <c r="U1583" s="17">
        <v>0.11610115743721799</v>
      </c>
      <c r="V1583" s="17">
        <v>0.100612279881656</v>
      </c>
      <c r="W1583" s="17">
        <v>0.10529729216816899</v>
      </c>
      <c r="X1583" s="17">
        <v>9.9784595320412797E-2</v>
      </c>
      <c r="Y1583" s="17">
        <v>0.11685820129699501</v>
      </c>
      <c r="Z1583" s="17">
        <v>0.12608890403637801</v>
      </c>
      <c r="AA1583" s="17">
        <v>0.130163778167284</v>
      </c>
      <c r="AB1583" s="17">
        <v>8.75700950081824E-2</v>
      </c>
      <c r="AC1583" s="17">
        <v>0.129102813955178</v>
      </c>
      <c r="AD1583" s="17">
        <v>0.109730052740168</v>
      </c>
      <c r="AE1583" s="17"/>
      <c r="AF1583" s="17">
        <v>0.12839082676499899</v>
      </c>
      <c r="AG1583" s="17">
        <v>0.101425082495853</v>
      </c>
      <c r="AH1583" s="17">
        <v>0.113413478080348</v>
      </c>
      <c r="AI1583" s="17"/>
      <c r="AJ1583" s="17">
        <v>0.14861549743426999</v>
      </c>
      <c r="AK1583" s="17">
        <v>0.108934306651827</v>
      </c>
      <c r="AL1583" s="17">
        <v>9.7711994156886306E-2</v>
      </c>
      <c r="AM1583" s="17">
        <v>3.1444076294970098E-2</v>
      </c>
      <c r="AN1583" s="17">
        <v>8.3360897252003699E-2</v>
      </c>
      <c r="AO1583" s="17"/>
      <c r="AP1583" s="17">
        <v>0.20716137642165899</v>
      </c>
      <c r="AQ1583" s="17">
        <v>0.115673897267346</v>
      </c>
      <c r="AR1583" s="17">
        <v>0.102555678314805</v>
      </c>
      <c r="AS1583" s="17">
        <v>8.6241878693685506E-2</v>
      </c>
      <c r="AT1583" s="17">
        <v>7.5624427306434594E-2</v>
      </c>
      <c r="AU1583" s="17"/>
      <c r="AV1583" s="17">
        <v>0.101084809181226</v>
      </c>
      <c r="AW1583" s="17">
        <v>0.104650953029023</v>
      </c>
      <c r="AX1583" s="17">
        <v>0.147245508314544</v>
      </c>
      <c r="AY1583" s="17">
        <v>0.112553415385304</v>
      </c>
      <c r="AZ1583" s="17">
        <v>0.19131354822246599</v>
      </c>
    </row>
    <row r="1584" spans="2:52">
      <c r="B1584" t="s">
        <v>380</v>
      </c>
      <c r="C1584" s="17">
        <v>0.205598317908776</v>
      </c>
      <c r="D1584" s="17">
        <v>0.24005473652419801</v>
      </c>
      <c r="E1584" s="17">
        <v>0.175123792595936</v>
      </c>
      <c r="F1584" s="17"/>
      <c r="G1584" s="17">
        <v>0.16704127789353801</v>
      </c>
      <c r="H1584" s="17">
        <v>0.20902664503315399</v>
      </c>
      <c r="I1584" s="17">
        <v>0.205172346409986</v>
      </c>
      <c r="J1584" s="17">
        <v>0.17398938739044401</v>
      </c>
      <c r="K1584" s="17">
        <v>0.23447852310562001</v>
      </c>
      <c r="L1584" s="17">
        <v>0.235315964606649</v>
      </c>
      <c r="M1584" s="17"/>
      <c r="N1584" s="17">
        <v>0.216848573752004</v>
      </c>
      <c r="O1584" s="17">
        <v>0.19180545591085099</v>
      </c>
      <c r="P1584" s="17">
        <v>0.207681039962296</v>
      </c>
      <c r="Q1584" s="17">
        <v>0.20390457950622501</v>
      </c>
      <c r="R1584" s="17"/>
      <c r="S1584" s="17">
        <v>0.20489470195609799</v>
      </c>
      <c r="T1584" s="17">
        <v>0.197329980482743</v>
      </c>
      <c r="U1584" s="17">
        <v>0.167460168730072</v>
      </c>
      <c r="V1584" s="17">
        <v>0.17867147662237501</v>
      </c>
      <c r="W1584" s="17">
        <v>0.273433470643629</v>
      </c>
      <c r="X1584" s="17">
        <v>0.20392041481693801</v>
      </c>
      <c r="Y1584" s="17">
        <v>0.21844482078226701</v>
      </c>
      <c r="Z1584" s="17">
        <v>0.20894308315006399</v>
      </c>
      <c r="AA1584" s="17">
        <v>0.253412567904018</v>
      </c>
      <c r="AB1584" s="17">
        <v>0.175871951950788</v>
      </c>
      <c r="AC1584" s="17">
        <v>0.16321606976362599</v>
      </c>
      <c r="AD1584" s="17">
        <v>0.17517903730020301</v>
      </c>
      <c r="AE1584" s="17"/>
      <c r="AF1584" s="17">
        <v>0.23415337037860101</v>
      </c>
      <c r="AG1584" s="17">
        <v>0.207750265193994</v>
      </c>
      <c r="AH1584" s="17">
        <v>0.19882096130968699</v>
      </c>
      <c r="AI1584" s="17"/>
      <c r="AJ1584" s="17">
        <v>0.25126127307137902</v>
      </c>
      <c r="AK1584" s="17">
        <v>0.19875477915287901</v>
      </c>
      <c r="AL1584" s="17">
        <v>0.219797510678716</v>
      </c>
      <c r="AM1584" s="17">
        <v>0.27079050919043202</v>
      </c>
      <c r="AN1584" s="17">
        <v>0.156257603564388</v>
      </c>
      <c r="AO1584" s="17"/>
      <c r="AP1584" s="17">
        <v>0.33447342432913202</v>
      </c>
      <c r="AQ1584" s="17">
        <v>0.17636146622028001</v>
      </c>
      <c r="AR1584" s="17">
        <v>0.21161746024108799</v>
      </c>
      <c r="AS1584" s="17">
        <v>0.17934140817522901</v>
      </c>
      <c r="AT1584" s="17">
        <v>0.15969360140389499</v>
      </c>
      <c r="AU1584" s="17"/>
      <c r="AV1584" s="17">
        <v>0.20245159998225701</v>
      </c>
      <c r="AW1584" s="17">
        <v>0.18585421698756899</v>
      </c>
      <c r="AX1584" s="17">
        <v>0.20680792701072101</v>
      </c>
      <c r="AY1584" s="17">
        <v>0.231540467543492</v>
      </c>
      <c r="AZ1584" s="17">
        <v>0.17009837454986501</v>
      </c>
    </row>
    <row r="1585" spans="2:52">
      <c r="B1585" t="s">
        <v>381</v>
      </c>
      <c r="C1585" s="17">
        <v>0.32539718096466602</v>
      </c>
      <c r="D1585" s="17">
        <v>0.31296704973630701</v>
      </c>
      <c r="E1585" s="17">
        <v>0.33760946111451101</v>
      </c>
      <c r="F1585" s="17"/>
      <c r="G1585" s="17">
        <v>0.29819604908852898</v>
      </c>
      <c r="H1585" s="17">
        <v>0.23424471701733701</v>
      </c>
      <c r="I1585" s="17">
        <v>0.31561250959290399</v>
      </c>
      <c r="J1585" s="17">
        <v>0.33808295899899099</v>
      </c>
      <c r="K1585" s="17">
        <v>0.30889528395127802</v>
      </c>
      <c r="L1585" s="17">
        <v>0.42525425042027498</v>
      </c>
      <c r="M1585" s="17"/>
      <c r="N1585" s="17">
        <v>0.35974354639870998</v>
      </c>
      <c r="O1585" s="17">
        <v>0.35347445816384498</v>
      </c>
      <c r="P1585" s="17">
        <v>0.27460267930554799</v>
      </c>
      <c r="Q1585" s="17">
        <v>0.28132559077805502</v>
      </c>
      <c r="R1585" s="17"/>
      <c r="S1585" s="17">
        <v>0.26439083833689297</v>
      </c>
      <c r="T1585" s="17">
        <v>0.34746670594280599</v>
      </c>
      <c r="U1585" s="17">
        <v>0.34704471725682801</v>
      </c>
      <c r="V1585" s="17">
        <v>0.33769082692294999</v>
      </c>
      <c r="W1585" s="17">
        <v>0.34612489771251398</v>
      </c>
      <c r="X1585" s="17">
        <v>0.26468703548005501</v>
      </c>
      <c r="Y1585" s="17">
        <v>0.38288616091805699</v>
      </c>
      <c r="Z1585" s="17">
        <v>0.34619355570971599</v>
      </c>
      <c r="AA1585" s="17">
        <v>0.245395886999006</v>
      </c>
      <c r="AB1585" s="17">
        <v>0.47466617443403902</v>
      </c>
      <c r="AC1585" s="17">
        <v>0.33204541582472802</v>
      </c>
      <c r="AD1585" s="17">
        <v>0.16172665016381901</v>
      </c>
      <c r="AE1585" s="17"/>
      <c r="AF1585" s="17">
        <v>0.34630027989948098</v>
      </c>
      <c r="AG1585" s="17">
        <v>0.33302295462988002</v>
      </c>
      <c r="AH1585" s="17">
        <v>0.26853012840666801</v>
      </c>
      <c r="AI1585" s="17"/>
      <c r="AJ1585" s="17">
        <v>0.34325187777016802</v>
      </c>
      <c r="AK1585" s="17">
        <v>0.28009364739798098</v>
      </c>
      <c r="AL1585" s="17">
        <v>0.38011740587471898</v>
      </c>
      <c r="AM1585" s="17">
        <v>0.287980413113469</v>
      </c>
      <c r="AN1585" s="17">
        <v>0.31272866358921397</v>
      </c>
      <c r="AO1585" s="17"/>
      <c r="AP1585" s="17">
        <v>0.26452950980696299</v>
      </c>
      <c r="AQ1585" s="17">
        <v>0.32050139762170499</v>
      </c>
      <c r="AR1585" s="17">
        <v>0.35785257843025098</v>
      </c>
      <c r="AS1585" s="17">
        <v>0.37819218879465299</v>
      </c>
      <c r="AT1585" s="17">
        <v>0.37745990672597102</v>
      </c>
      <c r="AU1585" s="17"/>
      <c r="AV1585" s="17">
        <v>0.339017821965929</v>
      </c>
      <c r="AW1585" s="17">
        <v>0.31795307232487502</v>
      </c>
      <c r="AX1585" s="17">
        <v>0.33504014992780501</v>
      </c>
      <c r="AY1585" s="17">
        <v>0.30836924109900299</v>
      </c>
      <c r="AZ1585" s="17">
        <v>0.23325558441202801</v>
      </c>
    </row>
    <row r="1586" spans="2:52">
      <c r="B1586" t="s">
        <v>382</v>
      </c>
      <c r="C1586" s="17">
        <v>0.27557154192039002</v>
      </c>
      <c r="D1586" s="17">
        <v>0.245246979483425</v>
      </c>
      <c r="E1586" s="17">
        <v>0.30356120064178299</v>
      </c>
      <c r="F1586" s="17"/>
      <c r="G1586" s="17">
        <v>0.23690892619773099</v>
      </c>
      <c r="H1586" s="17">
        <v>0.25929515852517898</v>
      </c>
      <c r="I1586" s="17">
        <v>0.27753225593435299</v>
      </c>
      <c r="J1586" s="17">
        <v>0.37162474406021201</v>
      </c>
      <c r="K1586" s="17">
        <v>0.33448581914451198</v>
      </c>
      <c r="L1586" s="17">
        <v>0.19281969881379299</v>
      </c>
      <c r="M1586" s="17"/>
      <c r="N1586" s="17">
        <v>0.21024851846166301</v>
      </c>
      <c r="O1586" s="17">
        <v>0.289870624517725</v>
      </c>
      <c r="P1586" s="17">
        <v>0.31263033367403897</v>
      </c>
      <c r="Q1586" s="17">
        <v>0.32277546151202302</v>
      </c>
      <c r="R1586" s="17"/>
      <c r="S1586" s="17">
        <v>0.25100551839031598</v>
      </c>
      <c r="T1586" s="17">
        <v>0.269048589078006</v>
      </c>
      <c r="U1586" s="17">
        <v>0.324061815399178</v>
      </c>
      <c r="V1586" s="17">
        <v>0.29118333891946802</v>
      </c>
      <c r="W1586" s="17">
        <v>0.20723365334521601</v>
      </c>
      <c r="X1586" s="17">
        <v>0.34401462529031601</v>
      </c>
      <c r="Y1586" s="17">
        <v>0.24751602141156301</v>
      </c>
      <c r="Z1586" s="17">
        <v>0.22884609677242701</v>
      </c>
      <c r="AA1586" s="17">
        <v>0.32163001648598399</v>
      </c>
      <c r="AB1586" s="17">
        <v>0.198218836116164</v>
      </c>
      <c r="AC1586" s="17">
        <v>0.28565795529937499</v>
      </c>
      <c r="AD1586" s="17">
        <v>0.47660930430621501</v>
      </c>
      <c r="AE1586" s="17"/>
      <c r="AF1586" s="17">
        <v>0.24101049495803401</v>
      </c>
      <c r="AG1586" s="17">
        <v>0.29115654436351901</v>
      </c>
      <c r="AH1586" s="17">
        <v>0.30403526873805298</v>
      </c>
      <c r="AI1586" s="17"/>
      <c r="AJ1586" s="17">
        <v>0.19148634042989199</v>
      </c>
      <c r="AK1586" s="17">
        <v>0.34430929935378102</v>
      </c>
      <c r="AL1586" s="17">
        <v>0.26489261577532802</v>
      </c>
      <c r="AM1586" s="17">
        <v>0.409785001401129</v>
      </c>
      <c r="AN1586" s="17">
        <v>0.33391020923758602</v>
      </c>
      <c r="AO1586" s="17"/>
      <c r="AP1586" s="17">
        <v>9.8764539231211701E-2</v>
      </c>
      <c r="AQ1586" s="17">
        <v>0.31482050433296099</v>
      </c>
      <c r="AR1586" s="17">
        <v>0.28412704876093497</v>
      </c>
      <c r="AS1586" s="17">
        <v>0.337760039729668</v>
      </c>
      <c r="AT1586" s="17">
        <v>0.271660880770278</v>
      </c>
      <c r="AU1586" s="17"/>
      <c r="AV1586" s="17">
        <v>0.29765737257970398</v>
      </c>
      <c r="AW1586" s="17">
        <v>0.31468292655440999</v>
      </c>
      <c r="AX1586" s="17">
        <v>0.24040790218956501</v>
      </c>
      <c r="AY1586" s="17">
        <v>0.223332104285655</v>
      </c>
      <c r="AZ1586" s="17">
        <v>0.30831129580047201</v>
      </c>
    </row>
    <row r="1587" spans="2:52">
      <c r="B1587" t="s">
        <v>107</v>
      </c>
      <c r="C1587" s="17">
        <v>3.6518136141792203E-2</v>
      </c>
      <c r="D1587" s="17">
        <v>2.3859824412168499E-2</v>
      </c>
      <c r="E1587" s="17">
        <v>4.6230047782554198E-2</v>
      </c>
      <c r="F1587" s="17"/>
      <c r="G1587" s="17">
        <v>4.8306901232909497E-2</v>
      </c>
      <c r="H1587" s="17">
        <v>6.8442069518267798E-2</v>
      </c>
      <c r="I1587" s="17">
        <v>3.3114546320635797E-2</v>
      </c>
      <c r="J1587" s="17">
        <v>3.4804113822661499E-2</v>
      </c>
      <c r="K1587" s="17">
        <v>2.3193542149225099E-2</v>
      </c>
      <c r="L1587" s="17">
        <v>1.60221376483454E-2</v>
      </c>
      <c r="M1587" s="17"/>
      <c r="N1587" s="17">
        <v>1.9057276353923399E-2</v>
      </c>
      <c r="O1587" s="17">
        <v>2.9922908545119201E-2</v>
      </c>
      <c r="P1587" s="17">
        <v>3.4030977563435601E-2</v>
      </c>
      <c r="Q1587" s="17">
        <v>7.1762999213879297E-2</v>
      </c>
      <c r="R1587" s="17"/>
      <c r="S1587" s="17">
        <v>5.0315128119468103E-2</v>
      </c>
      <c r="T1587" s="17">
        <v>3.9517505802761498E-2</v>
      </c>
      <c r="U1587" s="17">
        <v>3.0696358758697601E-2</v>
      </c>
      <c r="V1587" s="17">
        <v>4.80955149810358E-2</v>
      </c>
      <c r="W1587" s="17">
        <v>4.4295640705821801E-2</v>
      </c>
      <c r="X1587" s="17">
        <v>4.68140778137199E-2</v>
      </c>
      <c r="Y1587" s="17">
        <v>1.1505560417268201E-2</v>
      </c>
      <c r="Z1587" s="17">
        <v>1.36946934082819E-2</v>
      </c>
      <c r="AA1587" s="17">
        <v>2.8296225373524501E-2</v>
      </c>
      <c r="AB1587" s="17">
        <v>1.7072873052983401E-2</v>
      </c>
      <c r="AC1587" s="17">
        <v>5.4702727052051398E-2</v>
      </c>
      <c r="AD1587" s="17">
        <v>5.6924299568315802E-2</v>
      </c>
      <c r="AE1587" s="17"/>
      <c r="AF1587" s="17">
        <v>1.7721084289961799E-2</v>
      </c>
      <c r="AG1587" s="17">
        <v>2.5155212760663001E-2</v>
      </c>
      <c r="AH1587" s="17">
        <v>8.5020657823337703E-2</v>
      </c>
      <c r="AI1587" s="17"/>
      <c r="AJ1587" s="17">
        <v>1.55203089795706E-2</v>
      </c>
      <c r="AK1587" s="17">
        <v>2.9475956985819101E-2</v>
      </c>
      <c r="AL1587" s="17">
        <v>1.49961532275599E-2</v>
      </c>
      <c r="AM1587" s="17">
        <v>0</v>
      </c>
      <c r="AN1587" s="17">
        <v>8.8543649242224604E-2</v>
      </c>
      <c r="AO1587" s="17"/>
      <c r="AP1587" s="17">
        <v>1.8345936529054099E-2</v>
      </c>
      <c r="AQ1587" s="17">
        <v>2.78072014944458E-2</v>
      </c>
      <c r="AR1587" s="17">
        <v>1.9677345681224898E-2</v>
      </c>
      <c r="AS1587" s="17">
        <v>1.17438124062763E-2</v>
      </c>
      <c r="AT1587" s="17">
        <v>9.7032545519760094E-2</v>
      </c>
      <c r="AU1587" s="17"/>
      <c r="AV1587" s="17">
        <v>4.8234421791633203E-2</v>
      </c>
      <c r="AW1587" s="17">
        <v>5.0051910801407397E-2</v>
      </c>
      <c r="AX1587" s="17">
        <v>2.11845090294966E-2</v>
      </c>
      <c r="AY1587" s="17">
        <v>3.5439054853930403E-2</v>
      </c>
      <c r="AZ1587" s="17">
        <v>0</v>
      </c>
    </row>
    <row r="1588" spans="2:52">
      <c r="C1588" s="17"/>
      <c r="D1588" s="17"/>
      <c r="E1588" s="17"/>
      <c r="F1588" s="17"/>
      <c r="G1588" s="17"/>
      <c r="H1588" s="17"/>
      <c r="I1588" s="17"/>
      <c r="J1588" s="17"/>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c r="AZ1588" s="17"/>
    </row>
    <row r="1589" spans="2:52">
      <c r="B1589" s="6" t="s">
        <v>391</v>
      </c>
      <c r="C1589" s="17"/>
      <c r="D1589" s="17"/>
      <c r="E1589" s="17"/>
      <c r="F1589" s="17"/>
      <c r="G1589" s="17"/>
      <c r="H1589" s="17"/>
      <c r="I1589" s="17"/>
      <c r="J1589" s="17"/>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c r="AP1589" s="17"/>
      <c r="AQ1589" s="17"/>
      <c r="AR1589" s="17"/>
      <c r="AS1589" s="17"/>
      <c r="AT1589" s="17"/>
      <c r="AU1589" s="17"/>
      <c r="AV1589" s="17"/>
      <c r="AW1589" s="17"/>
      <c r="AX1589" s="17"/>
      <c r="AY1589" s="17"/>
      <c r="AZ1589" s="17"/>
    </row>
    <row r="1590" spans="2:52">
      <c r="B1590" s="24" t="s">
        <v>16</v>
      </c>
      <c r="C1590" s="17"/>
      <c r="D1590" s="17"/>
      <c r="E1590" s="17"/>
      <c r="F1590" s="17"/>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c r="AZ1590" s="17"/>
    </row>
    <row r="1591" spans="2:52">
      <c r="B1591" t="s">
        <v>378</v>
      </c>
      <c r="C1591" s="17">
        <v>4.1628026901536698E-2</v>
      </c>
      <c r="D1591" s="17">
        <v>5.3570336130876098E-2</v>
      </c>
      <c r="E1591" s="17">
        <v>3.1149594281100201E-2</v>
      </c>
      <c r="F1591" s="17"/>
      <c r="G1591" s="17">
        <v>0.116878162387103</v>
      </c>
      <c r="H1591" s="17">
        <v>6.5962770998673995E-2</v>
      </c>
      <c r="I1591" s="17">
        <v>4.6929311201396297E-2</v>
      </c>
      <c r="J1591" s="17">
        <v>1.5582195308875601E-2</v>
      </c>
      <c r="K1591" s="17">
        <v>1.31930585572807E-2</v>
      </c>
      <c r="L1591" s="17">
        <v>9.7041064357359305E-3</v>
      </c>
      <c r="M1591" s="17"/>
      <c r="N1591" s="17">
        <v>5.95170224679301E-2</v>
      </c>
      <c r="O1591" s="17">
        <v>2.69259574177051E-2</v>
      </c>
      <c r="P1591" s="17">
        <v>4.16370021099556E-2</v>
      </c>
      <c r="Q1591" s="17">
        <v>3.5115899041635798E-2</v>
      </c>
      <c r="R1591" s="17"/>
      <c r="S1591" s="17">
        <v>8.5003738418958794E-2</v>
      </c>
      <c r="T1591" s="17">
        <v>1.99393198766427E-2</v>
      </c>
      <c r="U1591" s="17">
        <v>3.2963463192590699E-2</v>
      </c>
      <c r="V1591" s="17">
        <v>4.6318063308599902E-2</v>
      </c>
      <c r="W1591" s="17">
        <v>4.9938926963239601E-2</v>
      </c>
      <c r="X1591" s="17">
        <v>3.4083830059187199E-2</v>
      </c>
      <c r="Y1591" s="17">
        <v>2.6477660080920701E-2</v>
      </c>
      <c r="Z1591" s="17">
        <v>5.9219770779733602E-2</v>
      </c>
      <c r="AA1591" s="17">
        <v>2.00468463384826E-2</v>
      </c>
      <c r="AB1591" s="17">
        <v>5.0949899534658498E-2</v>
      </c>
      <c r="AC1591" s="17">
        <v>3.2404246617230702E-2</v>
      </c>
      <c r="AD1591" s="17">
        <v>1.9830655921278199E-2</v>
      </c>
      <c r="AE1591" s="17"/>
      <c r="AF1591" s="17">
        <v>3.32436969637257E-2</v>
      </c>
      <c r="AG1591" s="17">
        <v>3.9003434212101597E-2</v>
      </c>
      <c r="AH1591" s="17">
        <v>5.7802475178036702E-2</v>
      </c>
      <c r="AI1591" s="17"/>
      <c r="AJ1591" s="17">
        <v>4.7061418957140499E-2</v>
      </c>
      <c r="AK1591" s="17">
        <v>4.9139176679047297E-2</v>
      </c>
      <c r="AL1591" s="17">
        <v>2.9644988905319199E-2</v>
      </c>
      <c r="AM1591" s="17">
        <v>3.4677968265112498E-2</v>
      </c>
      <c r="AN1591" s="17">
        <v>2.2042108280548998E-2</v>
      </c>
      <c r="AO1591" s="17"/>
      <c r="AP1591" s="17">
        <v>5.3520022266449002E-2</v>
      </c>
      <c r="AQ1591" s="17">
        <v>5.6071571423949203E-2</v>
      </c>
      <c r="AR1591" s="17">
        <v>4.1142985893727203E-2</v>
      </c>
      <c r="AS1591" s="17">
        <v>4.4662265970871598E-2</v>
      </c>
      <c r="AT1591" s="17">
        <v>1.29392788971708E-2</v>
      </c>
      <c r="AU1591" s="17"/>
      <c r="AV1591" s="17">
        <v>2.54924227493767E-2</v>
      </c>
      <c r="AW1591" s="17">
        <v>3.4835574223161997E-2</v>
      </c>
      <c r="AX1591" s="17">
        <v>4.9742660634219997E-2</v>
      </c>
      <c r="AY1591" s="17">
        <v>9.0971935991743205E-2</v>
      </c>
      <c r="AZ1591" s="17">
        <v>0.108093114741922</v>
      </c>
    </row>
    <row r="1592" spans="2:52">
      <c r="B1592" t="s">
        <v>379</v>
      </c>
      <c r="C1592" s="17">
        <v>0.19367718525890201</v>
      </c>
      <c r="D1592" s="17">
        <v>0.198766349827904</v>
      </c>
      <c r="E1592" s="17">
        <v>0.189879681414518</v>
      </c>
      <c r="F1592" s="17"/>
      <c r="G1592" s="17">
        <v>0.23779341203942</v>
      </c>
      <c r="H1592" s="17">
        <v>0.23565140896539799</v>
      </c>
      <c r="I1592" s="17">
        <v>0.18585493373897599</v>
      </c>
      <c r="J1592" s="17">
        <v>0.15657915112080101</v>
      </c>
      <c r="K1592" s="17">
        <v>0.170695986978387</v>
      </c>
      <c r="L1592" s="17">
        <v>0.183842600019579</v>
      </c>
      <c r="M1592" s="17"/>
      <c r="N1592" s="17">
        <v>0.23202572113181399</v>
      </c>
      <c r="O1592" s="17">
        <v>0.183452983698845</v>
      </c>
      <c r="P1592" s="17">
        <v>0.201760102660233</v>
      </c>
      <c r="Q1592" s="17">
        <v>0.14332218965194099</v>
      </c>
      <c r="R1592" s="17"/>
      <c r="S1592" s="17">
        <v>0.217284314998619</v>
      </c>
      <c r="T1592" s="17">
        <v>0.199195113332926</v>
      </c>
      <c r="U1592" s="17">
        <v>0.168465722936158</v>
      </c>
      <c r="V1592" s="17">
        <v>0.18675372429682099</v>
      </c>
      <c r="W1592" s="17">
        <v>0.145306300334441</v>
      </c>
      <c r="X1592" s="17">
        <v>0.169170095764203</v>
      </c>
      <c r="Y1592" s="17">
        <v>0.219530699208245</v>
      </c>
      <c r="Z1592" s="17">
        <v>0.19127928802219399</v>
      </c>
      <c r="AA1592" s="17">
        <v>0.181824313694084</v>
      </c>
      <c r="AB1592" s="17">
        <v>0.24528502872996599</v>
      </c>
      <c r="AC1592" s="17">
        <v>0.18644614976124901</v>
      </c>
      <c r="AD1592" s="17">
        <v>0.159062695593225</v>
      </c>
      <c r="AE1592" s="17"/>
      <c r="AF1592" s="17">
        <v>0.19158741212545</v>
      </c>
      <c r="AG1592" s="17">
        <v>0.192794450893953</v>
      </c>
      <c r="AH1592" s="17">
        <v>0.18617035401995399</v>
      </c>
      <c r="AI1592" s="17"/>
      <c r="AJ1592" s="17">
        <v>0.226500133151535</v>
      </c>
      <c r="AK1592" s="17">
        <v>0.16753928291543399</v>
      </c>
      <c r="AL1592" s="17">
        <v>0.19146977371316201</v>
      </c>
      <c r="AM1592" s="17">
        <v>9.2997660777865102E-2</v>
      </c>
      <c r="AN1592" s="17">
        <v>0.154027590175602</v>
      </c>
      <c r="AO1592" s="17"/>
      <c r="AP1592" s="17">
        <v>0.27437295417009999</v>
      </c>
      <c r="AQ1592" s="17">
        <v>0.19650285678343499</v>
      </c>
      <c r="AR1592" s="17">
        <v>0.16753594943939101</v>
      </c>
      <c r="AS1592" s="17">
        <v>0.14568611963674899</v>
      </c>
      <c r="AT1592" s="17">
        <v>0.217839381709793</v>
      </c>
      <c r="AU1592" s="17"/>
      <c r="AV1592" s="17">
        <v>0.14171592966940799</v>
      </c>
      <c r="AW1592" s="17">
        <v>0.200337737028776</v>
      </c>
      <c r="AX1592" s="17">
        <v>0.21804896088143799</v>
      </c>
      <c r="AY1592" s="17">
        <v>0.24134574062794001</v>
      </c>
      <c r="AZ1592" s="17">
        <v>0.13069387485013501</v>
      </c>
    </row>
    <row r="1593" spans="2:52">
      <c r="B1593" t="s">
        <v>380</v>
      </c>
      <c r="C1593" s="17">
        <v>0.31750412646542198</v>
      </c>
      <c r="D1593" s="17">
        <v>0.33722151395334998</v>
      </c>
      <c r="E1593" s="17">
        <v>0.299523662735179</v>
      </c>
      <c r="F1593" s="17"/>
      <c r="G1593" s="17">
        <v>0.249205598657677</v>
      </c>
      <c r="H1593" s="17">
        <v>0.29324444370427799</v>
      </c>
      <c r="I1593" s="17">
        <v>0.305107928520437</v>
      </c>
      <c r="J1593" s="17">
        <v>0.30919332396939098</v>
      </c>
      <c r="K1593" s="17">
        <v>0.36482603664895802</v>
      </c>
      <c r="L1593" s="17">
        <v>0.36700516569667802</v>
      </c>
      <c r="M1593" s="17"/>
      <c r="N1593" s="17">
        <v>0.29109094995560802</v>
      </c>
      <c r="O1593" s="17">
        <v>0.327307329557602</v>
      </c>
      <c r="P1593" s="17">
        <v>0.35930793551504298</v>
      </c>
      <c r="Q1593" s="17">
        <v>0.30611296916300601</v>
      </c>
      <c r="R1593" s="17"/>
      <c r="S1593" s="17">
        <v>0.32241490136380102</v>
      </c>
      <c r="T1593" s="17">
        <v>0.31850473399733997</v>
      </c>
      <c r="U1593" s="17">
        <v>0.35338219543125599</v>
      </c>
      <c r="V1593" s="17">
        <v>0.37702741550026397</v>
      </c>
      <c r="W1593" s="17">
        <v>0.33311926488076798</v>
      </c>
      <c r="X1593" s="17">
        <v>0.276228099068559</v>
      </c>
      <c r="Y1593" s="17">
        <v>0.31181633687260502</v>
      </c>
      <c r="Z1593" s="17">
        <v>0.33882950909121801</v>
      </c>
      <c r="AA1593" s="17">
        <v>0.31397774996024103</v>
      </c>
      <c r="AB1593" s="17">
        <v>0.27293814962927898</v>
      </c>
      <c r="AC1593" s="17">
        <v>0.27160566731550201</v>
      </c>
      <c r="AD1593" s="17">
        <v>0.25187788987285298</v>
      </c>
      <c r="AE1593" s="17"/>
      <c r="AF1593" s="17">
        <v>0.37452860312876401</v>
      </c>
      <c r="AG1593" s="17">
        <v>0.298999541435094</v>
      </c>
      <c r="AH1593" s="17">
        <v>0.28409466401676597</v>
      </c>
      <c r="AI1593" s="17"/>
      <c r="AJ1593" s="17">
        <v>0.366973186758902</v>
      </c>
      <c r="AK1593" s="17">
        <v>0.28744546049592201</v>
      </c>
      <c r="AL1593" s="17">
        <v>0.32778758913438599</v>
      </c>
      <c r="AM1593" s="17">
        <v>0.34966452521153502</v>
      </c>
      <c r="AN1593" s="17">
        <v>0.29422159159139</v>
      </c>
      <c r="AO1593" s="17"/>
      <c r="AP1593" s="17">
        <v>0.38491520737097001</v>
      </c>
      <c r="AQ1593" s="17">
        <v>0.29335987340020703</v>
      </c>
      <c r="AR1593" s="17">
        <v>0.30976984699791799</v>
      </c>
      <c r="AS1593" s="17">
        <v>0.38884613148598302</v>
      </c>
      <c r="AT1593" s="17">
        <v>0.31286901717886301</v>
      </c>
      <c r="AU1593" s="17"/>
      <c r="AV1593" s="17">
        <v>0.34198485161742798</v>
      </c>
      <c r="AW1593" s="17">
        <v>0.312712509502587</v>
      </c>
      <c r="AX1593" s="17">
        <v>0.31916262372293103</v>
      </c>
      <c r="AY1593" s="17">
        <v>0.24253265021704401</v>
      </c>
      <c r="AZ1593" s="17">
        <v>0.44706333505111201</v>
      </c>
    </row>
    <row r="1594" spans="2:52">
      <c r="B1594" t="s">
        <v>381</v>
      </c>
      <c r="C1594" s="17">
        <v>0.241200160844736</v>
      </c>
      <c r="D1594" s="17">
        <v>0.23290887666268101</v>
      </c>
      <c r="E1594" s="17">
        <v>0.24888531411048301</v>
      </c>
      <c r="F1594" s="17"/>
      <c r="G1594" s="17">
        <v>0.21681946107913899</v>
      </c>
      <c r="H1594" s="17">
        <v>0.19280866916120501</v>
      </c>
      <c r="I1594" s="17">
        <v>0.26198035708387502</v>
      </c>
      <c r="J1594" s="17">
        <v>0.25227128255716802</v>
      </c>
      <c r="K1594" s="17">
        <v>0.23136961888291899</v>
      </c>
      <c r="L1594" s="17">
        <v>0.27634433319888901</v>
      </c>
      <c r="M1594" s="17"/>
      <c r="N1594" s="17">
        <v>0.25879449766523899</v>
      </c>
      <c r="O1594" s="17">
        <v>0.25594291685287501</v>
      </c>
      <c r="P1594" s="17">
        <v>0.20236382882624601</v>
      </c>
      <c r="Q1594" s="17">
        <v>0.23034340432153</v>
      </c>
      <c r="R1594" s="17"/>
      <c r="S1594" s="17">
        <v>0.173907157776472</v>
      </c>
      <c r="T1594" s="17">
        <v>0.25845880164719998</v>
      </c>
      <c r="U1594" s="17">
        <v>0.25639092909863698</v>
      </c>
      <c r="V1594" s="17">
        <v>0.19107119147712401</v>
      </c>
      <c r="W1594" s="17">
        <v>0.29762707699053698</v>
      </c>
      <c r="X1594" s="17">
        <v>0.22222677507996699</v>
      </c>
      <c r="Y1594" s="17">
        <v>0.26503265295390799</v>
      </c>
      <c r="Z1594" s="17">
        <v>0.28039152818952201</v>
      </c>
      <c r="AA1594" s="17">
        <v>0.260460956493059</v>
      </c>
      <c r="AB1594" s="17">
        <v>0.255872310654013</v>
      </c>
      <c r="AC1594" s="17">
        <v>0.258063333071754</v>
      </c>
      <c r="AD1594" s="17">
        <v>0.25250067525658598</v>
      </c>
      <c r="AE1594" s="17"/>
      <c r="AF1594" s="17">
        <v>0.22300366635451699</v>
      </c>
      <c r="AG1594" s="17">
        <v>0.27163559470411403</v>
      </c>
      <c r="AH1594" s="17">
        <v>0.193921253383676</v>
      </c>
      <c r="AI1594" s="17"/>
      <c r="AJ1594" s="17">
        <v>0.22121250553962399</v>
      </c>
      <c r="AK1594" s="17">
        <v>0.27697487026262002</v>
      </c>
      <c r="AL1594" s="17">
        <v>0.26520789849853799</v>
      </c>
      <c r="AM1594" s="17">
        <v>0.188459383852287</v>
      </c>
      <c r="AN1594" s="17">
        <v>0.213340322893217</v>
      </c>
      <c r="AO1594" s="17"/>
      <c r="AP1594" s="17">
        <v>0.18460870534260701</v>
      </c>
      <c r="AQ1594" s="17">
        <v>0.26720891347600301</v>
      </c>
      <c r="AR1594" s="17">
        <v>0.29145048235630799</v>
      </c>
      <c r="AS1594" s="17">
        <v>0.18429180279660001</v>
      </c>
      <c r="AT1594" s="17">
        <v>0.21763705374082701</v>
      </c>
      <c r="AU1594" s="17"/>
      <c r="AV1594" s="17">
        <v>0.27567981055110002</v>
      </c>
      <c r="AW1594" s="17">
        <v>0.22225522049822599</v>
      </c>
      <c r="AX1594" s="17">
        <v>0.229751277435398</v>
      </c>
      <c r="AY1594" s="17">
        <v>0.23689293146696999</v>
      </c>
      <c r="AZ1594" s="17">
        <v>4.3005655328124302E-2</v>
      </c>
    </row>
    <row r="1595" spans="2:52">
      <c r="B1595" t="s">
        <v>382</v>
      </c>
      <c r="C1595" s="17">
        <v>0.12871141780916301</v>
      </c>
      <c r="D1595" s="17">
        <v>0.11629846606540201</v>
      </c>
      <c r="E1595" s="17">
        <v>0.140162090557229</v>
      </c>
      <c r="F1595" s="17"/>
      <c r="G1595" s="17">
        <v>0.13242946692136301</v>
      </c>
      <c r="H1595" s="17">
        <v>0.115453220786592</v>
      </c>
      <c r="I1595" s="17">
        <v>0.124044774364136</v>
      </c>
      <c r="J1595" s="17">
        <v>0.169247328752198</v>
      </c>
      <c r="K1595" s="17">
        <v>0.14142589964911501</v>
      </c>
      <c r="L1595" s="17">
        <v>9.8637821941089193E-2</v>
      </c>
      <c r="M1595" s="17"/>
      <c r="N1595" s="17">
        <v>0.10225077765370499</v>
      </c>
      <c r="O1595" s="17">
        <v>0.119785422137171</v>
      </c>
      <c r="P1595" s="17">
        <v>0.13070098888815901</v>
      </c>
      <c r="Q1595" s="17">
        <v>0.178090333031756</v>
      </c>
      <c r="R1595" s="17"/>
      <c r="S1595" s="17">
        <v>0.121023882127854</v>
      </c>
      <c r="T1595" s="17">
        <v>0.106980269958312</v>
      </c>
      <c r="U1595" s="17">
        <v>0.12451178638745899</v>
      </c>
      <c r="V1595" s="17">
        <v>0.109106468122906</v>
      </c>
      <c r="W1595" s="17">
        <v>8.6311618558459494E-2</v>
      </c>
      <c r="X1595" s="17">
        <v>0.22310449065230001</v>
      </c>
      <c r="Y1595" s="17">
        <v>0.110436037199096</v>
      </c>
      <c r="Z1595" s="17">
        <v>9.8448792291533305E-2</v>
      </c>
      <c r="AA1595" s="17">
        <v>0.151220367439792</v>
      </c>
      <c r="AB1595" s="17">
        <v>0.10911395498414</v>
      </c>
      <c r="AC1595" s="17">
        <v>0.18236603608386001</v>
      </c>
      <c r="AD1595" s="17">
        <v>0.20354845167133301</v>
      </c>
      <c r="AE1595" s="17"/>
      <c r="AF1595" s="17">
        <v>0.102263440061707</v>
      </c>
      <c r="AG1595" s="17">
        <v>0.134956060014149</v>
      </c>
      <c r="AH1595" s="17">
        <v>0.15394088127084499</v>
      </c>
      <c r="AI1595" s="17"/>
      <c r="AJ1595" s="17">
        <v>6.6817992846768301E-2</v>
      </c>
      <c r="AK1595" s="17">
        <v>0.169029340555229</v>
      </c>
      <c r="AL1595" s="17">
        <v>0.14347243703367701</v>
      </c>
      <c r="AM1595" s="17">
        <v>0.14209400807241701</v>
      </c>
      <c r="AN1595" s="17">
        <v>0.175904603548411</v>
      </c>
      <c r="AO1595" s="17"/>
      <c r="AP1595" s="17">
        <v>5.1033968902030401E-2</v>
      </c>
      <c r="AQ1595" s="17">
        <v>0.141551667186889</v>
      </c>
      <c r="AR1595" s="17">
        <v>0.14807102028588201</v>
      </c>
      <c r="AS1595" s="17">
        <v>0.119220907139292</v>
      </c>
      <c r="AT1595" s="17">
        <v>7.6203524345095905E-2</v>
      </c>
      <c r="AU1595" s="17"/>
      <c r="AV1595" s="17">
        <v>0.12009594574136</v>
      </c>
      <c r="AW1595" s="17">
        <v>0.14280096692768399</v>
      </c>
      <c r="AX1595" s="17">
        <v>0.116138948992198</v>
      </c>
      <c r="AY1595" s="17">
        <v>0.13868576496283599</v>
      </c>
      <c r="AZ1595" s="17">
        <v>0.16740803408945101</v>
      </c>
    </row>
    <row r="1596" spans="2:52">
      <c r="B1596" t="s">
        <v>107</v>
      </c>
      <c r="C1596" s="17">
        <v>7.7279082720240894E-2</v>
      </c>
      <c r="D1596" s="17">
        <v>6.12344573597879E-2</v>
      </c>
      <c r="E1596" s="17">
        <v>9.0399656901491404E-2</v>
      </c>
      <c r="F1596" s="17"/>
      <c r="G1596" s="17">
        <v>4.6873898915297398E-2</v>
      </c>
      <c r="H1596" s="17">
        <v>9.6879486383852506E-2</v>
      </c>
      <c r="I1596" s="17">
        <v>7.6082695091180305E-2</v>
      </c>
      <c r="J1596" s="17">
        <v>9.7126718291565703E-2</v>
      </c>
      <c r="K1596" s="17">
        <v>7.8489399283341102E-2</v>
      </c>
      <c r="L1596" s="17">
        <v>6.4465972708028604E-2</v>
      </c>
      <c r="M1596" s="17"/>
      <c r="N1596" s="17">
        <v>5.6321031125703899E-2</v>
      </c>
      <c r="O1596" s="17">
        <v>8.6585390335802995E-2</v>
      </c>
      <c r="P1596" s="17">
        <v>6.4230142000362395E-2</v>
      </c>
      <c r="Q1596" s="17">
        <v>0.107015204790131</v>
      </c>
      <c r="R1596" s="17"/>
      <c r="S1596" s="17">
        <v>8.0366005314295594E-2</v>
      </c>
      <c r="T1596" s="17">
        <v>9.6921761187579406E-2</v>
      </c>
      <c r="U1596" s="17">
        <v>6.4285902953899604E-2</v>
      </c>
      <c r="V1596" s="17">
        <v>8.9723137294284896E-2</v>
      </c>
      <c r="W1596" s="17">
        <v>8.7696812272554603E-2</v>
      </c>
      <c r="X1596" s="17">
        <v>7.5186709375783298E-2</v>
      </c>
      <c r="Y1596" s="17">
        <v>6.6706613685225097E-2</v>
      </c>
      <c r="Z1596" s="17">
        <v>3.18311116257987E-2</v>
      </c>
      <c r="AA1596" s="17">
        <v>7.2469766074342495E-2</v>
      </c>
      <c r="AB1596" s="17">
        <v>6.5840656467943404E-2</v>
      </c>
      <c r="AC1596" s="17">
        <v>6.9114567150405107E-2</v>
      </c>
      <c r="AD1596" s="17">
        <v>0.113179631684725</v>
      </c>
      <c r="AE1596" s="17"/>
      <c r="AF1596" s="17">
        <v>7.5373181365837594E-2</v>
      </c>
      <c r="AG1596" s="17">
        <v>6.2610918740588106E-2</v>
      </c>
      <c r="AH1596" s="17">
        <v>0.124070372130722</v>
      </c>
      <c r="AI1596" s="17"/>
      <c r="AJ1596" s="17">
        <v>7.1434762746030306E-2</v>
      </c>
      <c r="AK1596" s="17">
        <v>4.9871869091747102E-2</v>
      </c>
      <c r="AL1596" s="17">
        <v>4.2417312714918602E-2</v>
      </c>
      <c r="AM1596" s="17">
        <v>0.19210645382078401</v>
      </c>
      <c r="AN1596" s="17">
        <v>0.140463783510831</v>
      </c>
      <c r="AO1596" s="17"/>
      <c r="AP1596" s="17">
        <v>5.1549141947843699E-2</v>
      </c>
      <c r="AQ1596" s="17">
        <v>4.5305117729517903E-2</v>
      </c>
      <c r="AR1596" s="17">
        <v>4.20297150267731E-2</v>
      </c>
      <c r="AS1596" s="17">
        <v>0.117292772970504</v>
      </c>
      <c r="AT1596" s="17">
        <v>0.16251174412825001</v>
      </c>
      <c r="AU1596" s="17"/>
      <c r="AV1596" s="17">
        <v>9.5031039671326395E-2</v>
      </c>
      <c r="AW1596" s="17">
        <v>8.7057991819565306E-2</v>
      </c>
      <c r="AX1596" s="17">
        <v>6.7155528333814996E-2</v>
      </c>
      <c r="AY1596" s="17">
        <v>4.9570976733467199E-2</v>
      </c>
      <c r="AZ1596" s="17">
        <v>0.103735985939255</v>
      </c>
    </row>
    <row r="1597" spans="2:52">
      <c r="C1597" s="17"/>
      <c r="D1597" s="17"/>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row>
    <row r="1598" spans="2:52">
      <c r="B1598" s="6" t="s">
        <v>392</v>
      </c>
      <c r="C1598" s="17"/>
      <c r="D1598" s="17"/>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c r="AY1598" s="17"/>
      <c r="AZ1598" s="17"/>
    </row>
    <row r="1599" spans="2:52">
      <c r="B1599" s="24" t="s">
        <v>16</v>
      </c>
      <c r="C1599" s="17"/>
      <c r="D1599" s="17"/>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c r="AY1599" s="17"/>
      <c r="AZ1599" s="17"/>
    </row>
    <row r="1600" spans="2:52">
      <c r="B1600" t="s">
        <v>378</v>
      </c>
      <c r="C1600" s="17">
        <v>4.1167681631974297E-2</v>
      </c>
      <c r="D1600" s="17">
        <v>6.0195289300185501E-2</v>
      </c>
      <c r="E1600" s="17">
        <v>2.4263096859921101E-2</v>
      </c>
      <c r="F1600" s="17"/>
      <c r="G1600" s="17">
        <v>8.7620089788096198E-2</v>
      </c>
      <c r="H1600" s="17">
        <v>7.1221429590138899E-2</v>
      </c>
      <c r="I1600" s="17">
        <v>5.7730378864802603E-2</v>
      </c>
      <c r="J1600" s="17">
        <v>1.7820323417356398E-2</v>
      </c>
      <c r="K1600" s="17">
        <v>6.50615378024854E-3</v>
      </c>
      <c r="L1600" s="17">
        <v>1.5696722034794299E-2</v>
      </c>
      <c r="M1600" s="17"/>
      <c r="N1600" s="17">
        <v>5.9618944531124402E-2</v>
      </c>
      <c r="O1600" s="17">
        <v>2.4287391203101302E-2</v>
      </c>
      <c r="P1600" s="17">
        <v>4.7599420710144197E-2</v>
      </c>
      <c r="Q1600" s="17">
        <v>3.08056938025391E-2</v>
      </c>
      <c r="R1600" s="17"/>
      <c r="S1600" s="17">
        <v>7.9918038463784202E-2</v>
      </c>
      <c r="T1600" s="17">
        <v>3.4604270274270099E-2</v>
      </c>
      <c r="U1600" s="17">
        <v>2.8944308106917099E-2</v>
      </c>
      <c r="V1600" s="17">
        <v>4.3135060910668099E-2</v>
      </c>
      <c r="W1600" s="17">
        <v>2.9236538787057901E-2</v>
      </c>
      <c r="X1600" s="17">
        <v>6.8696786042779096E-2</v>
      </c>
      <c r="Y1600" s="17">
        <v>1.8143666125108301E-2</v>
      </c>
      <c r="Z1600" s="17">
        <v>2.3684792102559599E-2</v>
      </c>
      <c r="AA1600" s="17">
        <v>3.71853606673576E-2</v>
      </c>
      <c r="AB1600" s="17">
        <v>1.50812029501087E-2</v>
      </c>
      <c r="AC1600" s="17">
        <v>5.3293553552629498E-2</v>
      </c>
      <c r="AD1600" s="17">
        <v>1.9830655921278199E-2</v>
      </c>
      <c r="AE1600" s="17"/>
      <c r="AF1600" s="17">
        <v>3.4347894775443699E-2</v>
      </c>
      <c r="AG1600" s="17">
        <v>4.6975921833958198E-2</v>
      </c>
      <c r="AH1600" s="17">
        <v>3.27135806903932E-2</v>
      </c>
      <c r="AI1600" s="17"/>
      <c r="AJ1600" s="17">
        <v>5.45826621637324E-2</v>
      </c>
      <c r="AK1600" s="17">
        <v>5.1641422585688698E-2</v>
      </c>
      <c r="AL1600" s="17">
        <v>2.4479031919089698E-2</v>
      </c>
      <c r="AM1600" s="17">
        <v>0</v>
      </c>
      <c r="AN1600" s="17">
        <v>2.1477984778459198E-2</v>
      </c>
      <c r="AO1600" s="17"/>
      <c r="AP1600" s="17">
        <v>6.6083361479230204E-2</v>
      </c>
      <c r="AQ1600" s="17">
        <v>5.3615237306492397E-2</v>
      </c>
      <c r="AR1600" s="17">
        <v>4.74626053542151E-2</v>
      </c>
      <c r="AS1600" s="17">
        <v>1.8521671652369801E-2</v>
      </c>
      <c r="AT1600" s="17">
        <v>5.7075237191253998E-3</v>
      </c>
      <c r="AU1600" s="17"/>
      <c r="AV1600" s="17">
        <v>2.0005776731849601E-2</v>
      </c>
      <c r="AW1600" s="17">
        <v>2.7142004891801401E-2</v>
      </c>
      <c r="AX1600" s="17">
        <v>5.3200008259168603E-2</v>
      </c>
      <c r="AY1600" s="17">
        <v>9.7776455120769795E-2</v>
      </c>
      <c r="AZ1600" s="17">
        <v>0.11511181594668</v>
      </c>
    </row>
    <row r="1601" spans="2:52">
      <c r="B1601" t="s">
        <v>379</v>
      </c>
      <c r="C1601" s="17">
        <v>0.14021402580803299</v>
      </c>
      <c r="D1601" s="17">
        <v>0.14826542687847699</v>
      </c>
      <c r="E1601" s="17">
        <v>0.13233335481348699</v>
      </c>
      <c r="F1601" s="17"/>
      <c r="G1601" s="17">
        <v>0.17300499446387901</v>
      </c>
      <c r="H1601" s="17">
        <v>0.21295391292466601</v>
      </c>
      <c r="I1601" s="17">
        <v>0.16097872832811999</v>
      </c>
      <c r="J1601" s="17">
        <v>0.11251419700693401</v>
      </c>
      <c r="K1601" s="17">
        <v>8.7687305262711804E-2</v>
      </c>
      <c r="L1601" s="17">
        <v>0.100805531543932</v>
      </c>
      <c r="M1601" s="17"/>
      <c r="N1601" s="17">
        <v>0.16719643494351599</v>
      </c>
      <c r="O1601" s="17">
        <v>0.13165088945063499</v>
      </c>
      <c r="P1601" s="17">
        <v>0.125527656779857</v>
      </c>
      <c r="Q1601" s="17">
        <v>0.127130767821758</v>
      </c>
      <c r="R1601" s="17"/>
      <c r="S1601" s="17">
        <v>0.206428471847421</v>
      </c>
      <c r="T1601" s="17">
        <v>0.12996118125991399</v>
      </c>
      <c r="U1601" s="17">
        <v>0.107692792471638</v>
      </c>
      <c r="V1601" s="17">
        <v>0.145340326367349</v>
      </c>
      <c r="W1601" s="17">
        <v>0.16919350880504699</v>
      </c>
      <c r="X1601" s="17">
        <v>0.128185644232582</v>
      </c>
      <c r="Y1601" s="17">
        <v>0.10294234847793</v>
      </c>
      <c r="Z1601" s="17">
        <v>0.17081900587075199</v>
      </c>
      <c r="AA1601" s="17">
        <v>0.101410314345745</v>
      </c>
      <c r="AB1601" s="17">
        <v>0.155005080002489</v>
      </c>
      <c r="AC1601" s="17">
        <v>0.108617521464227</v>
      </c>
      <c r="AD1601" s="17">
        <v>9.6981864860339606E-2</v>
      </c>
      <c r="AE1601" s="17"/>
      <c r="AF1601" s="17">
        <v>0.13188562016640101</v>
      </c>
      <c r="AG1601" s="17">
        <v>0.145839608495303</v>
      </c>
      <c r="AH1601" s="17">
        <v>0.13566106741651399</v>
      </c>
      <c r="AI1601" s="17"/>
      <c r="AJ1601" s="17">
        <v>0.164545543684782</v>
      </c>
      <c r="AK1601" s="17">
        <v>0.149104677353845</v>
      </c>
      <c r="AL1601" s="17">
        <v>9.7472873389820094E-2</v>
      </c>
      <c r="AM1601" s="17">
        <v>0.10195440036513</v>
      </c>
      <c r="AN1601" s="17">
        <v>8.58830722775758E-2</v>
      </c>
      <c r="AO1601" s="17"/>
      <c r="AP1601" s="17">
        <v>0.22343888410680199</v>
      </c>
      <c r="AQ1601" s="17">
        <v>0.15616007545741101</v>
      </c>
      <c r="AR1601" s="17">
        <v>0.116946705134468</v>
      </c>
      <c r="AS1601" s="17">
        <v>8.9626786186731602E-2</v>
      </c>
      <c r="AT1601" s="17">
        <v>7.5919268024283504E-2</v>
      </c>
      <c r="AU1601" s="17"/>
      <c r="AV1601" s="17">
        <v>9.7998643480999501E-2</v>
      </c>
      <c r="AW1601" s="17">
        <v>0.104536861333884</v>
      </c>
      <c r="AX1601" s="17">
        <v>0.18111491623141601</v>
      </c>
      <c r="AY1601" s="17">
        <v>0.18728720181212799</v>
      </c>
      <c r="AZ1601" s="17">
        <v>0.191314578015857</v>
      </c>
    </row>
    <row r="1602" spans="2:52">
      <c r="B1602" t="s">
        <v>380</v>
      </c>
      <c r="C1602" s="17">
        <v>0.49613108090544999</v>
      </c>
      <c r="D1602" s="17">
        <v>0.50618974842605102</v>
      </c>
      <c r="E1602" s="17">
        <v>0.49022359351339001</v>
      </c>
      <c r="F1602" s="17"/>
      <c r="G1602" s="17">
        <v>0.39174352090658898</v>
      </c>
      <c r="H1602" s="17">
        <v>0.41123044997366898</v>
      </c>
      <c r="I1602" s="17">
        <v>0.47537421780113698</v>
      </c>
      <c r="J1602" s="17">
        <v>0.542425684812884</v>
      </c>
      <c r="K1602" s="17">
        <v>0.56391949850030099</v>
      </c>
      <c r="L1602" s="17">
        <v>0.56578565220664501</v>
      </c>
      <c r="M1602" s="17"/>
      <c r="N1602" s="17">
        <v>0.50058042100028399</v>
      </c>
      <c r="O1602" s="17">
        <v>0.49098076303399701</v>
      </c>
      <c r="P1602" s="17">
        <v>0.53111591863962004</v>
      </c>
      <c r="Q1602" s="17">
        <v>0.45800227543366701</v>
      </c>
      <c r="R1602" s="17"/>
      <c r="S1602" s="17">
        <v>0.39503796742990999</v>
      </c>
      <c r="T1602" s="17">
        <v>0.482594710027902</v>
      </c>
      <c r="U1602" s="17">
        <v>0.55729577988685397</v>
      </c>
      <c r="V1602" s="17">
        <v>0.47393059127495302</v>
      </c>
      <c r="W1602" s="17">
        <v>0.52957222816417104</v>
      </c>
      <c r="X1602" s="17">
        <v>0.44739150429198798</v>
      </c>
      <c r="Y1602" s="17">
        <v>0.537945050982513</v>
      </c>
      <c r="Z1602" s="17">
        <v>0.54080888653432602</v>
      </c>
      <c r="AA1602" s="17">
        <v>0.48248352637300201</v>
      </c>
      <c r="AB1602" s="17">
        <v>0.57154358079929901</v>
      </c>
      <c r="AC1602" s="17">
        <v>0.60201039859330197</v>
      </c>
      <c r="AD1602" s="17">
        <v>0.51069612984537305</v>
      </c>
      <c r="AE1602" s="17"/>
      <c r="AF1602" s="17">
        <v>0.50970574620368203</v>
      </c>
      <c r="AG1602" s="17">
        <v>0.52564225622893002</v>
      </c>
      <c r="AH1602" s="17">
        <v>0.45629927743222698</v>
      </c>
      <c r="AI1602" s="17"/>
      <c r="AJ1602" s="17">
        <v>0.48959990049170499</v>
      </c>
      <c r="AK1602" s="17">
        <v>0.51426765288547305</v>
      </c>
      <c r="AL1602" s="17">
        <v>0.52639797630648699</v>
      </c>
      <c r="AM1602" s="17">
        <v>0.49759476228180699</v>
      </c>
      <c r="AN1602" s="17">
        <v>0.48180689958975698</v>
      </c>
      <c r="AO1602" s="17"/>
      <c r="AP1602" s="17">
        <v>0.48676734643511099</v>
      </c>
      <c r="AQ1602" s="17">
        <v>0.51056764193297599</v>
      </c>
      <c r="AR1602" s="17">
        <v>0.53319062441304899</v>
      </c>
      <c r="AS1602" s="17">
        <v>0.43024444025505298</v>
      </c>
      <c r="AT1602" s="17">
        <v>0.54557572635504303</v>
      </c>
      <c r="AU1602" s="17"/>
      <c r="AV1602" s="17">
        <v>0.506220769965534</v>
      </c>
      <c r="AW1602" s="17">
        <v>0.54087164242214303</v>
      </c>
      <c r="AX1602" s="17">
        <v>0.48193622366115202</v>
      </c>
      <c r="AY1602" s="17">
        <v>0.44508007915117798</v>
      </c>
      <c r="AZ1602" s="17">
        <v>0.40378327885617998</v>
      </c>
    </row>
    <row r="1603" spans="2:52">
      <c r="B1603" t="s">
        <v>381</v>
      </c>
      <c r="C1603" s="17">
        <v>0.159118105749956</v>
      </c>
      <c r="D1603" s="17">
        <v>0.14213308406803099</v>
      </c>
      <c r="E1603" s="17">
        <v>0.17225020346224801</v>
      </c>
      <c r="F1603" s="17"/>
      <c r="G1603" s="17">
        <v>0.19435867656586001</v>
      </c>
      <c r="H1603" s="17">
        <v>0.13760238314197801</v>
      </c>
      <c r="I1603" s="17">
        <v>0.13968057679547799</v>
      </c>
      <c r="J1603" s="17">
        <v>0.15249863538502301</v>
      </c>
      <c r="K1603" s="17">
        <v>0.15509929154903901</v>
      </c>
      <c r="L1603" s="17">
        <v>0.17811630306462001</v>
      </c>
      <c r="M1603" s="17"/>
      <c r="N1603" s="17">
        <v>0.15098936373053201</v>
      </c>
      <c r="O1603" s="17">
        <v>0.192377401739594</v>
      </c>
      <c r="P1603" s="17">
        <v>0.15257298871845401</v>
      </c>
      <c r="Q1603" s="17">
        <v>0.13582931186519601</v>
      </c>
      <c r="R1603" s="17"/>
      <c r="S1603" s="17">
        <v>0.13827841321247999</v>
      </c>
      <c r="T1603" s="17">
        <v>0.18427914190644001</v>
      </c>
      <c r="U1603" s="17">
        <v>0.13839622095545001</v>
      </c>
      <c r="V1603" s="17">
        <v>0.16724471182988601</v>
      </c>
      <c r="W1603" s="17">
        <v>0.15249702814560501</v>
      </c>
      <c r="X1603" s="17">
        <v>0.16489106064720799</v>
      </c>
      <c r="Y1603" s="17">
        <v>0.178198368331694</v>
      </c>
      <c r="Z1603" s="17">
        <v>0.17052151041066599</v>
      </c>
      <c r="AA1603" s="17">
        <v>0.19453558654508399</v>
      </c>
      <c r="AB1603" s="17">
        <v>0.148122308608343</v>
      </c>
      <c r="AC1603" s="17">
        <v>7.2292178507768506E-2</v>
      </c>
      <c r="AD1603" s="17">
        <v>0.112822851027678</v>
      </c>
      <c r="AE1603" s="17"/>
      <c r="AF1603" s="17">
        <v>0.15411707587689</v>
      </c>
      <c r="AG1603" s="17">
        <v>0.160124490070955</v>
      </c>
      <c r="AH1603" s="17">
        <v>0.125752110471158</v>
      </c>
      <c r="AI1603" s="17"/>
      <c r="AJ1603" s="17">
        <v>0.15046924924465699</v>
      </c>
      <c r="AK1603" s="17">
        <v>0.13368396708819599</v>
      </c>
      <c r="AL1603" s="17">
        <v>0.22479597881140401</v>
      </c>
      <c r="AM1603" s="17">
        <v>0.23026890362682401</v>
      </c>
      <c r="AN1603" s="17">
        <v>0.12804793984250301</v>
      </c>
      <c r="AO1603" s="17"/>
      <c r="AP1603" s="17">
        <v>0.111426919838909</v>
      </c>
      <c r="AQ1603" s="17">
        <v>0.144347269384171</v>
      </c>
      <c r="AR1603" s="17">
        <v>0.16222671508206801</v>
      </c>
      <c r="AS1603" s="17">
        <v>0.245803797757879</v>
      </c>
      <c r="AT1603" s="17">
        <v>0.14559850378231301</v>
      </c>
      <c r="AU1603" s="17"/>
      <c r="AV1603" s="17">
        <v>0.17114101874601301</v>
      </c>
      <c r="AW1603" s="17">
        <v>0.154834728112689</v>
      </c>
      <c r="AX1603" s="17">
        <v>0.14854752351327599</v>
      </c>
      <c r="AY1603" s="17">
        <v>0.15314268656011501</v>
      </c>
      <c r="AZ1603" s="17">
        <v>0.122269941162251</v>
      </c>
    </row>
    <row r="1604" spans="2:52">
      <c r="B1604" t="s">
        <v>382</v>
      </c>
      <c r="C1604" s="17">
        <v>7.9913102644362494E-2</v>
      </c>
      <c r="D1604" s="17">
        <v>8.4432028019917296E-2</v>
      </c>
      <c r="E1604" s="17">
        <v>7.6482046800889603E-2</v>
      </c>
      <c r="F1604" s="17"/>
      <c r="G1604" s="17">
        <v>8.6659465863420299E-2</v>
      </c>
      <c r="H1604" s="17">
        <v>6.3308546648253097E-2</v>
      </c>
      <c r="I1604" s="17">
        <v>7.6513679236859006E-2</v>
      </c>
      <c r="J1604" s="17">
        <v>9.8553365892737596E-2</v>
      </c>
      <c r="K1604" s="17">
        <v>9.0906634985501694E-2</v>
      </c>
      <c r="L1604" s="17">
        <v>6.9021678087098304E-2</v>
      </c>
      <c r="M1604" s="17"/>
      <c r="N1604" s="17">
        <v>6.9857018836810003E-2</v>
      </c>
      <c r="O1604" s="17">
        <v>7.3422569781282906E-2</v>
      </c>
      <c r="P1604" s="17">
        <v>6.9587321859731793E-2</v>
      </c>
      <c r="Q1604" s="17">
        <v>0.114484225807538</v>
      </c>
      <c r="R1604" s="17"/>
      <c r="S1604" s="17">
        <v>9.7145393386690704E-2</v>
      </c>
      <c r="T1604" s="17">
        <v>5.6188227496751598E-2</v>
      </c>
      <c r="U1604" s="17">
        <v>8.8321426727872895E-2</v>
      </c>
      <c r="V1604" s="17">
        <v>9.2631190332351204E-2</v>
      </c>
      <c r="W1604" s="17">
        <v>6.3580071287926004E-2</v>
      </c>
      <c r="X1604" s="17">
        <v>9.9572506832794699E-2</v>
      </c>
      <c r="Y1604" s="17">
        <v>6.9894535088977902E-2</v>
      </c>
      <c r="Z1604" s="17">
        <v>8.0471111673414294E-2</v>
      </c>
      <c r="AA1604" s="17">
        <v>9.8409119328403905E-2</v>
      </c>
      <c r="AB1604" s="17">
        <v>4.3135848900033497E-2</v>
      </c>
      <c r="AC1604" s="17">
        <v>9.0184244311928202E-2</v>
      </c>
      <c r="AD1604" s="17">
        <v>7.8989722272144E-2</v>
      </c>
      <c r="AE1604" s="17"/>
      <c r="AF1604" s="17">
        <v>0.10233550924035199</v>
      </c>
      <c r="AG1604" s="17">
        <v>5.0743008327030797E-2</v>
      </c>
      <c r="AH1604" s="17">
        <v>0.10519225463361399</v>
      </c>
      <c r="AI1604" s="17"/>
      <c r="AJ1604" s="17">
        <v>7.7240690412751098E-2</v>
      </c>
      <c r="AK1604" s="17">
        <v>7.9874065746244893E-2</v>
      </c>
      <c r="AL1604" s="17">
        <v>5.2331038422063901E-2</v>
      </c>
      <c r="AM1604" s="17">
        <v>0.13753473100975699</v>
      </c>
      <c r="AN1604" s="17">
        <v>0.110358229910163</v>
      </c>
      <c r="AO1604" s="17"/>
      <c r="AP1604" s="17">
        <v>6.2871132670432997E-2</v>
      </c>
      <c r="AQ1604" s="17">
        <v>6.8712668921212999E-2</v>
      </c>
      <c r="AR1604" s="17">
        <v>6.5896790785088297E-2</v>
      </c>
      <c r="AS1604" s="17">
        <v>0.17633247003396499</v>
      </c>
      <c r="AT1604" s="17">
        <v>5.3832950922726497E-2</v>
      </c>
      <c r="AU1604" s="17"/>
      <c r="AV1604" s="17">
        <v>7.7389089058907901E-2</v>
      </c>
      <c r="AW1604" s="17">
        <v>8.0756177933975395E-2</v>
      </c>
      <c r="AX1604" s="17">
        <v>7.6740878391162407E-2</v>
      </c>
      <c r="AY1604" s="17">
        <v>8.4156258598919106E-2</v>
      </c>
      <c r="AZ1604" s="17">
        <v>4.5999346441020897E-2</v>
      </c>
    </row>
    <row r="1605" spans="2:52">
      <c r="B1605" t="s">
        <v>107</v>
      </c>
      <c r="C1605" s="17">
        <v>8.3456003260223899E-2</v>
      </c>
      <c r="D1605" s="17">
        <v>5.8784423307338303E-2</v>
      </c>
      <c r="E1605" s="17">
        <v>0.104447704550065</v>
      </c>
      <c r="F1605" s="17"/>
      <c r="G1605" s="17">
        <v>6.6613252412155502E-2</v>
      </c>
      <c r="H1605" s="17">
        <v>0.103683277721295</v>
      </c>
      <c r="I1605" s="17">
        <v>8.9722418973602905E-2</v>
      </c>
      <c r="J1605" s="17">
        <v>7.6187793485065297E-2</v>
      </c>
      <c r="K1605" s="17">
        <v>9.5881115922197793E-2</v>
      </c>
      <c r="L1605" s="17">
        <v>7.0574113062911004E-2</v>
      </c>
      <c r="M1605" s="17"/>
      <c r="N1605" s="17">
        <v>5.1757816957733398E-2</v>
      </c>
      <c r="O1605" s="17">
        <v>8.7280984791390598E-2</v>
      </c>
      <c r="P1605" s="17">
        <v>7.3596693292192997E-2</v>
      </c>
      <c r="Q1605" s="17">
        <v>0.13374772526930301</v>
      </c>
      <c r="R1605" s="17"/>
      <c r="S1605" s="17">
        <v>8.31917156597137E-2</v>
      </c>
      <c r="T1605" s="17">
        <v>0.11237246903472201</v>
      </c>
      <c r="U1605" s="17">
        <v>7.9349471851267395E-2</v>
      </c>
      <c r="V1605" s="17">
        <v>7.7718119284792997E-2</v>
      </c>
      <c r="W1605" s="17">
        <v>5.5920624810193401E-2</v>
      </c>
      <c r="X1605" s="17">
        <v>9.1262497952648194E-2</v>
      </c>
      <c r="Y1605" s="17">
        <v>9.2876030993776906E-2</v>
      </c>
      <c r="Z1605" s="17">
        <v>1.36946934082819E-2</v>
      </c>
      <c r="AA1605" s="17">
        <v>8.5976092740407503E-2</v>
      </c>
      <c r="AB1605" s="17">
        <v>6.7111978739726103E-2</v>
      </c>
      <c r="AC1605" s="17">
        <v>7.3602103570144198E-2</v>
      </c>
      <c r="AD1605" s="17">
        <v>0.180678776073187</v>
      </c>
      <c r="AE1605" s="17"/>
      <c r="AF1605" s="17">
        <v>6.7608153737231502E-2</v>
      </c>
      <c r="AG1605" s="17">
        <v>7.0674715043823097E-2</v>
      </c>
      <c r="AH1605" s="17">
        <v>0.14438170935609401</v>
      </c>
      <c r="AI1605" s="17"/>
      <c r="AJ1605" s="17">
        <v>6.3561954002372495E-2</v>
      </c>
      <c r="AK1605" s="17">
        <v>7.1428214340552396E-2</v>
      </c>
      <c r="AL1605" s="17">
        <v>7.4523101151135196E-2</v>
      </c>
      <c r="AM1605" s="17">
        <v>3.2647202716481201E-2</v>
      </c>
      <c r="AN1605" s="17">
        <v>0.17242587360154199</v>
      </c>
      <c r="AO1605" s="17"/>
      <c r="AP1605" s="17">
        <v>4.9412355469514301E-2</v>
      </c>
      <c r="AQ1605" s="17">
        <v>6.6597106997737507E-2</v>
      </c>
      <c r="AR1605" s="17">
        <v>7.4276559231112205E-2</v>
      </c>
      <c r="AS1605" s="17">
        <v>3.9470834114001201E-2</v>
      </c>
      <c r="AT1605" s="17">
        <v>0.17336602719650901</v>
      </c>
      <c r="AU1605" s="17"/>
      <c r="AV1605" s="17">
        <v>0.12724470201669499</v>
      </c>
      <c r="AW1605" s="17">
        <v>9.1858585305507501E-2</v>
      </c>
      <c r="AX1605" s="17">
        <v>5.8460449943824599E-2</v>
      </c>
      <c r="AY1605" s="17">
        <v>3.2557318756890101E-2</v>
      </c>
      <c r="AZ1605" s="17">
        <v>0.12152103957801</v>
      </c>
    </row>
    <row r="1606" spans="2:52">
      <c r="C1606" s="17"/>
      <c r="D1606" s="17"/>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c r="AP1606" s="17"/>
      <c r="AQ1606" s="17"/>
      <c r="AR1606" s="17"/>
      <c r="AS1606" s="17"/>
      <c r="AT1606" s="17"/>
      <c r="AU1606" s="17"/>
      <c r="AV1606" s="17"/>
      <c r="AW1606" s="17"/>
      <c r="AX1606" s="17"/>
      <c r="AY1606" s="17"/>
      <c r="AZ1606" s="17"/>
    </row>
    <row r="1607" spans="2:52">
      <c r="B1607" s="6" t="s">
        <v>393</v>
      </c>
      <c r="C1607" s="17"/>
      <c r="D1607" s="17"/>
      <c r="E1607" s="17"/>
      <c r="F1607" s="17"/>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c r="AP1607" s="17"/>
      <c r="AQ1607" s="17"/>
      <c r="AR1607" s="17"/>
      <c r="AS1607" s="17"/>
      <c r="AT1607" s="17"/>
      <c r="AU1607" s="17"/>
      <c r="AV1607" s="17"/>
      <c r="AW1607" s="17"/>
      <c r="AX1607" s="17"/>
      <c r="AY1607" s="17"/>
      <c r="AZ1607" s="17"/>
    </row>
    <row r="1608" spans="2:52">
      <c r="B1608" s="24" t="s">
        <v>16</v>
      </c>
      <c r="C1608" s="17"/>
      <c r="D1608" s="17"/>
      <c r="E1608" s="17"/>
      <c r="F1608" s="17"/>
      <c r="G1608" s="17"/>
      <c r="H1608" s="17"/>
      <c r="I1608" s="17"/>
      <c r="J1608" s="17"/>
      <c r="K1608" s="17"/>
      <c r="L1608" s="17"/>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7"/>
      <c r="AI1608" s="17"/>
      <c r="AJ1608" s="17"/>
      <c r="AK1608" s="17"/>
      <c r="AL1608" s="17"/>
      <c r="AM1608" s="17"/>
      <c r="AN1608" s="17"/>
      <c r="AO1608" s="17"/>
      <c r="AP1608" s="17"/>
      <c r="AQ1608" s="17"/>
      <c r="AR1608" s="17"/>
      <c r="AS1608" s="17"/>
      <c r="AT1608" s="17"/>
      <c r="AU1608" s="17"/>
      <c r="AV1608" s="17"/>
      <c r="AW1608" s="17"/>
      <c r="AX1608" s="17"/>
      <c r="AY1608" s="17"/>
      <c r="AZ1608" s="17"/>
    </row>
    <row r="1609" spans="2:52">
      <c r="B1609" t="s">
        <v>378</v>
      </c>
      <c r="C1609" s="17">
        <v>7.5927319805499896E-2</v>
      </c>
      <c r="D1609" s="17">
        <v>9.5241800382592307E-2</v>
      </c>
      <c r="E1609" s="17">
        <v>5.905197176917E-2</v>
      </c>
      <c r="F1609" s="17"/>
      <c r="G1609" s="17">
        <v>0.15838256575236101</v>
      </c>
      <c r="H1609" s="17">
        <v>0.117622891697456</v>
      </c>
      <c r="I1609" s="17">
        <v>9.1666691896071295E-2</v>
      </c>
      <c r="J1609" s="17">
        <v>3.4997420212915603E-2</v>
      </c>
      <c r="K1609" s="17">
        <v>5.6044068795437503E-2</v>
      </c>
      <c r="L1609" s="17">
        <v>2.3502458170943999E-2</v>
      </c>
      <c r="M1609" s="17"/>
      <c r="N1609" s="17">
        <v>9.2800825930232894E-2</v>
      </c>
      <c r="O1609" s="17">
        <v>6.5319360969059201E-2</v>
      </c>
      <c r="P1609" s="17">
        <v>8.5377971281089093E-2</v>
      </c>
      <c r="Q1609" s="17">
        <v>5.7417714982182302E-2</v>
      </c>
      <c r="R1609" s="17"/>
      <c r="S1609" s="17">
        <v>0.115864142141699</v>
      </c>
      <c r="T1609" s="17">
        <v>4.7222025736399498E-2</v>
      </c>
      <c r="U1609" s="17">
        <v>6.0085046049551998E-2</v>
      </c>
      <c r="V1609" s="17">
        <v>7.1117620687158101E-2</v>
      </c>
      <c r="W1609" s="17">
        <v>7.1886954895088104E-2</v>
      </c>
      <c r="X1609" s="17">
        <v>9.4564515417076805E-2</v>
      </c>
      <c r="Y1609" s="17">
        <v>6.9370223475336099E-2</v>
      </c>
      <c r="Z1609" s="17">
        <v>7.8305470946363198E-2</v>
      </c>
      <c r="AA1609" s="17">
        <v>9.5803618622410797E-2</v>
      </c>
      <c r="AB1609" s="17">
        <v>4.1894558250962402E-2</v>
      </c>
      <c r="AC1609" s="17">
        <v>4.3656242361808803E-2</v>
      </c>
      <c r="AD1609" s="17">
        <v>0.13436982208055201</v>
      </c>
      <c r="AE1609" s="17"/>
      <c r="AF1609" s="17">
        <v>5.85356706927092E-2</v>
      </c>
      <c r="AG1609" s="17">
        <v>7.8953316520637598E-2</v>
      </c>
      <c r="AH1609" s="17">
        <v>8.54273305630356E-2</v>
      </c>
      <c r="AI1609" s="17"/>
      <c r="AJ1609" s="17">
        <v>9.1312559458973999E-2</v>
      </c>
      <c r="AK1609" s="17">
        <v>8.1750825461093204E-2</v>
      </c>
      <c r="AL1609" s="17">
        <v>6.7793073783431093E-2</v>
      </c>
      <c r="AM1609" s="17">
        <v>6.8543539018146901E-2</v>
      </c>
      <c r="AN1609" s="17">
        <v>2.9853487541068799E-2</v>
      </c>
      <c r="AO1609" s="17"/>
      <c r="AP1609" s="17">
        <v>0.133835351681618</v>
      </c>
      <c r="AQ1609" s="17">
        <v>8.6038884434111298E-2</v>
      </c>
      <c r="AR1609" s="17">
        <v>5.7579283087167803E-2</v>
      </c>
      <c r="AS1609" s="17">
        <v>7.1435676594655606E-2</v>
      </c>
      <c r="AT1609" s="17">
        <v>4.2556960424121902E-2</v>
      </c>
      <c r="AU1609" s="17"/>
      <c r="AV1609" s="17">
        <v>5.1486252806113297E-2</v>
      </c>
      <c r="AW1609" s="17">
        <v>6.9273289114179001E-2</v>
      </c>
      <c r="AX1609" s="17">
        <v>9.2026688655725594E-2</v>
      </c>
      <c r="AY1609" s="17">
        <v>0.113445056451581</v>
      </c>
      <c r="AZ1609" s="17">
        <v>0.14037755235903199</v>
      </c>
    </row>
    <row r="1610" spans="2:52">
      <c r="B1610" t="s">
        <v>379</v>
      </c>
      <c r="C1610" s="17">
        <v>0.247319990030022</v>
      </c>
      <c r="D1610" s="17">
        <v>0.25913567091329498</v>
      </c>
      <c r="E1610" s="17">
        <v>0.23599907698582701</v>
      </c>
      <c r="F1610" s="17"/>
      <c r="G1610" s="17">
        <v>0.236912708132093</v>
      </c>
      <c r="H1610" s="17">
        <v>0.30736613795621598</v>
      </c>
      <c r="I1610" s="17">
        <v>0.253657540661823</v>
      </c>
      <c r="J1610" s="17">
        <v>0.21858435041202301</v>
      </c>
      <c r="K1610" s="17">
        <v>0.20691570586805699</v>
      </c>
      <c r="L1610" s="17">
        <v>0.25069373846388499</v>
      </c>
      <c r="M1610" s="17"/>
      <c r="N1610" s="17">
        <v>0.28720731568753299</v>
      </c>
      <c r="O1610" s="17">
        <v>0.225047741290925</v>
      </c>
      <c r="P1610" s="17">
        <v>0.26932647823487499</v>
      </c>
      <c r="Q1610" s="17">
        <v>0.193880386416342</v>
      </c>
      <c r="R1610" s="17"/>
      <c r="S1610" s="17">
        <v>0.29121013556559899</v>
      </c>
      <c r="T1610" s="17">
        <v>0.27707469328064299</v>
      </c>
      <c r="U1610" s="17">
        <v>0.20722321763874499</v>
      </c>
      <c r="V1610" s="17">
        <v>0.19997434483724899</v>
      </c>
      <c r="W1610" s="17">
        <v>0.25397186476870698</v>
      </c>
      <c r="X1610" s="17">
        <v>0.202327894784021</v>
      </c>
      <c r="Y1610" s="17">
        <v>0.23439700683008899</v>
      </c>
      <c r="Z1610" s="17">
        <v>0.232301233499699</v>
      </c>
      <c r="AA1610" s="17">
        <v>0.23413215954517499</v>
      </c>
      <c r="AB1610" s="17">
        <v>0.312577805909169</v>
      </c>
      <c r="AC1610" s="17">
        <v>0.219277135770829</v>
      </c>
      <c r="AD1610" s="17">
        <v>0.19640889684913601</v>
      </c>
      <c r="AE1610" s="17"/>
      <c r="AF1610" s="17">
        <v>0.25419556000975402</v>
      </c>
      <c r="AG1610" s="17">
        <v>0.25486905331978099</v>
      </c>
      <c r="AH1610" s="17">
        <v>0.22674340219425501</v>
      </c>
      <c r="AI1610" s="17"/>
      <c r="AJ1610" s="17">
        <v>0.270615240288406</v>
      </c>
      <c r="AK1610" s="17">
        <v>0.24769255103633001</v>
      </c>
      <c r="AL1610" s="17">
        <v>0.19250656991703999</v>
      </c>
      <c r="AM1610" s="17">
        <v>0.105800298684148</v>
      </c>
      <c r="AN1610" s="17">
        <v>0.248507155084564</v>
      </c>
      <c r="AO1610" s="17"/>
      <c r="AP1610" s="17">
        <v>0.32533940494183899</v>
      </c>
      <c r="AQ1610" s="17">
        <v>0.258677914294973</v>
      </c>
      <c r="AR1610" s="17">
        <v>0.19033445469896301</v>
      </c>
      <c r="AS1610" s="17">
        <v>0.19166273332042399</v>
      </c>
      <c r="AT1610" s="17">
        <v>0.22180038710074701</v>
      </c>
      <c r="AU1610" s="17"/>
      <c r="AV1610" s="17">
        <v>0.226075081510931</v>
      </c>
      <c r="AW1610" s="17">
        <v>0.242613735555541</v>
      </c>
      <c r="AX1610" s="17">
        <v>0.267173216215779</v>
      </c>
      <c r="AY1610" s="17">
        <v>0.27417931696689002</v>
      </c>
      <c r="AZ1610" s="17">
        <v>0.28253673467461299</v>
      </c>
    </row>
    <row r="1611" spans="2:52">
      <c r="B1611" t="s">
        <v>380</v>
      </c>
      <c r="C1611" s="17">
        <v>0.43071654817667299</v>
      </c>
      <c r="D1611" s="17">
        <v>0.42157239596199703</v>
      </c>
      <c r="E1611" s="17">
        <v>0.43900240971676102</v>
      </c>
      <c r="F1611" s="17"/>
      <c r="G1611" s="17">
        <v>0.33719263446046599</v>
      </c>
      <c r="H1611" s="17">
        <v>0.34755092105231999</v>
      </c>
      <c r="I1611" s="17">
        <v>0.37936728723011898</v>
      </c>
      <c r="J1611" s="17">
        <v>0.497984459493584</v>
      </c>
      <c r="K1611" s="17">
        <v>0.49502888928717398</v>
      </c>
      <c r="L1611" s="17">
        <v>0.501858509984493</v>
      </c>
      <c r="M1611" s="17"/>
      <c r="N1611" s="17">
        <v>0.427583276937193</v>
      </c>
      <c r="O1611" s="17">
        <v>0.46041152738556501</v>
      </c>
      <c r="P1611" s="17">
        <v>0.43772127058603799</v>
      </c>
      <c r="Q1611" s="17">
        <v>0.39195847785867699</v>
      </c>
      <c r="R1611" s="17"/>
      <c r="S1611" s="17">
        <v>0.33587416866286102</v>
      </c>
      <c r="T1611" s="17">
        <v>0.398889415566894</v>
      </c>
      <c r="U1611" s="17">
        <v>0.47985058311853801</v>
      </c>
      <c r="V1611" s="17">
        <v>0.49410385913666999</v>
      </c>
      <c r="W1611" s="17">
        <v>0.48906146373416498</v>
      </c>
      <c r="X1611" s="17">
        <v>0.495932422013598</v>
      </c>
      <c r="Y1611" s="17">
        <v>0.41949958661630998</v>
      </c>
      <c r="Z1611" s="17">
        <v>0.49534812552822</v>
      </c>
      <c r="AA1611" s="17">
        <v>0.39105874141466501</v>
      </c>
      <c r="AB1611" s="17">
        <v>0.41943890249722698</v>
      </c>
      <c r="AC1611" s="17">
        <v>0.47125672044647299</v>
      </c>
      <c r="AD1611" s="17">
        <v>0.477436410595108</v>
      </c>
      <c r="AE1611" s="17"/>
      <c r="AF1611" s="17">
        <v>0.47986523085674199</v>
      </c>
      <c r="AG1611" s="17">
        <v>0.42831264900531102</v>
      </c>
      <c r="AH1611" s="17">
        <v>0.382877312282497</v>
      </c>
      <c r="AI1611" s="17"/>
      <c r="AJ1611" s="17">
        <v>0.46213913733600498</v>
      </c>
      <c r="AK1611" s="17">
        <v>0.41809162315167198</v>
      </c>
      <c r="AL1611" s="17">
        <v>0.46650829246678299</v>
      </c>
      <c r="AM1611" s="17">
        <v>0.44097072158952699</v>
      </c>
      <c r="AN1611" s="17">
        <v>0.37982738387610299</v>
      </c>
      <c r="AO1611" s="17"/>
      <c r="AP1611" s="17">
        <v>0.372040547720629</v>
      </c>
      <c r="AQ1611" s="17">
        <v>0.43397962591782502</v>
      </c>
      <c r="AR1611" s="17">
        <v>0.50661938278250296</v>
      </c>
      <c r="AS1611" s="17">
        <v>0.46236780064110999</v>
      </c>
      <c r="AT1611" s="17">
        <v>0.441062886950912</v>
      </c>
      <c r="AU1611" s="17"/>
      <c r="AV1611" s="17">
        <v>0.429315104226414</v>
      </c>
      <c r="AW1611" s="17">
        <v>0.45102860897025898</v>
      </c>
      <c r="AX1611" s="17">
        <v>0.42451881550578602</v>
      </c>
      <c r="AY1611" s="17">
        <v>0.38282362244504498</v>
      </c>
      <c r="AZ1611" s="17">
        <v>0.35241177970819298</v>
      </c>
    </row>
    <row r="1612" spans="2:52">
      <c r="B1612" t="s">
        <v>381</v>
      </c>
      <c r="C1612" s="17">
        <v>9.9287783318839404E-2</v>
      </c>
      <c r="D1612" s="17">
        <v>0.11616549061978999</v>
      </c>
      <c r="E1612" s="17">
        <v>8.4815601427071702E-2</v>
      </c>
      <c r="F1612" s="17"/>
      <c r="G1612" s="17">
        <v>0.105087980200064</v>
      </c>
      <c r="H1612" s="17">
        <v>8.9741384044536701E-2</v>
      </c>
      <c r="I1612" s="17">
        <v>0.13512432226721499</v>
      </c>
      <c r="J1612" s="17">
        <v>9.6178841884418401E-2</v>
      </c>
      <c r="K1612" s="17">
        <v>0.10280711117500201</v>
      </c>
      <c r="L1612" s="17">
        <v>7.4166702040186994E-2</v>
      </c>
      <c r="M1612" s="17"/>
      <c r="N1612" s="17">
        <v>8.4398782207162598E-2</v>
      </c>
      <c r="O1612" s="17">
        <v>9.8576928434916403E-2</v>
      </c>
      <c r="P1612" s="17">
        <v>9.4347596047996599E-2</v>
      </c>
      <c r="Q1612" s="17">
        <v>0.126421868577829</v>
      </c>
      <c r="R1612" s="17"/>
      <c r="S1612" s="17">
        <v>0.13373821473671901</v>
      </c>
      <c r="T1612" s="17">
        <v>9.41939893001629E-2</v>
      </c>
      <c r="U1612" s="17">
        <v>8.2853281543046095E-2</v>
      </c>
      <c r="V1612" s="17">
        <v>7.0026746756497504E-2</v>
      </c>
      <c r="W1612" s="17">
        <v>8.8767389036716798E-2</v>
      </c>
      <c r="X1612" s="17">
        <v>5.3551954012442303E-2</v>
      </c>
      <c r="Y1612" s="17">
        <v>0.13082763359928001</v>
      </c>
      <c r="Z1612" s="17">
        <v>8.4274765512201297E-2</v>
      </c>
      <c r="AA1612" s="17">
        <v>0.13767221855915801</v>
      </c>
      <c r="AB1612" s="17">
        <v>6.8189141742321505E-2</v>
      </c>
      <c r="AC1612" s="17">
        <v>0.104310258907844</v>
      </c>
      <c r="AD1612" s="17">
        <v>0.10496700648619101</v>
      </c>
      <c r="AE1612" s="17"/>
      <c r="AF1612" s="17">
        <v>7.6047444047027596E-2</v>
      </c>
      <c r="AG1612" s="17">
        <v>0.108928742409258</v>
      </c>
      <c r="AH1612" s="17">
        <v>0.122835081427606</v>
      </c>
      <c r="AI1612" s="17"/>
      <c r="AJ1612" s="17">
        <v>7.8233520254227196E-2</v>
      </c>
      <c r="AK1612" s="17">
        <v>9.3195606406249104E-2</v>
      </c>
      <c r="AL1612" s="17">
        <v>0.123385991517039</v>
      </c>
      <c r="AM1612" s="17">
        <v>9.6894868554173799E-2</v>
      </c>
      <c r="AN1612" s="17">
        <v>0.14005991547100499</v>
      </c>
      <c r="AO1612" s="17"/>
      <c r="AP1612" s="17">
        <v>8.2965924249777001E-2</v>
      </c>
      <c r="AQ1612" s="17">
        <v>9.1974282615508093E-2</v>
      </c>
      <c r="AR1612" s="17">
        <v>8.0643099690226996E-2</v>
      </c>
      <c r="AS1612" s="17">
        <v>0.10711790497299099</v>
      </c>
      <c r="AT1612" s="17">
        <v>8.9625335402004305E-2</v>
      </c>
      <c r="AU1612" s="17"/>
      <c r="AV1612" s="17">
        <v>0.113934334339352</v>
      </c>
      <c r="AW1612" s="17">
        <v>7.0233892157879299E-2</v>
      </c>
      <c r="AX1612" s="17">
        <v>9.8235576232318697E-2</v>
      </c>
      <c r="AY1612" s="17">
        <v>0.115343475872831</v>
      </c>
      <c r="AZ1612" s="17">
        <v>7.9037828882558406E-2</v>
      </c>
    </row>
    <row r="1613" spans="2:52">
      <c r="B1613" t="s">
        <v>382</v>
      </c>
      <c r="C1613" s="17">
        <v>4.3633795065051599E-2</v>
      </c>
      <c r="D1613" s="17">
        <v>4.8393217395336002E-2</v>
      </c>
      <c r="E1613" s="17">
        <v>3.96828324993505E-2</v>
      </c>
      <c r="F1613" s="17"/>
      <c r="G1613" s="17">
        <v>3.97926798048579E-2</v>
      </c>
      <c r="H1613" s="17">
        <v>5.0682033235776303E-2</v>
      </c>
      <c r="I1613" s="17">
        <v>4.8224516249492998E-2</v>
      </c>
      <c r="J1613" s="17">
        <v>5.4416765915446398E-2</v>
      </c>
      <c r="K1613" s="17">
        <v>3.08922419281593E-2</v>
      </c>
      <c r="L1613" s="17">
        <v>3.5989776396180402E-2</v>
      </c>
      <c r="M1613" s="17"/>
      <c r="N1613" s="17">
        <v>3.4435734644668203E-2</v>
      </c>
      <c r="O1613" s="17">
        <v>3.1507821573393498E-2</v>
      </c>
      <c r="P1613" s="17">
        <v>4.6121663860250899E-2</v>
      </c>
      <c r="Q1613" s="17">
        <v>7.2018204925612006E-2</v>
      </c>
      <c r="R1613" s="17"/>
      <c r="S1613" s="17">
        <v>3.3663510917734299E-2</v>
      </c>
      <c r="T1613" s="17">
        <v>4.7623236651612701E-2</v>
      </c>
      <c r="U1613" s="17">
        <v>5.48878051571947E-2</v>
      </c>
      <c r="V1613" s="17">
        <v>6.3529446140037901E-2</v>
      </c>
      <c r="W1613" s="17">
        <v>1.4427407232461401E-2</v>
      </c>
      <c r="X1613" s="17">
        <v>6.1272848086517701E-2</v>
      </c>
      <c r="Y1613" s="17">
        <v>3.6487825365002301E-2</v>
      </c>
      <c r="Z1613" s="17">
        <v>4.97333289716178E-2</v>
      </c>
      <c r="AA1613" s="17">
        <v>2.6960601587007499E-2</v>
      </c>
      <c r="AB1613" s="17">
        <v>4.4936309580641001E-2</v>
      </c>
      <c r="AC1613" s="17">
        <v>9.0346087127121597E-2</v>
      </c>
      <c r="AD1613" s="17">
        <v>0</v>
      </c>
      <c r="AE1613" s="17"/>
      <c r="AF1613" s="17">
        <v>5.1391806985506598E-2</v>
      </c>
      <c r="AG1613" s="17">
        <v>3.3083892205725503E-2</v>
      </c>
      <c r="AH1613" s="17">
        <v>4.7440868418345702E-2</v>
      </c>
      <c r="AI1613" s="17"/>
      <c r="AJ1613" s="17">
        <v>2.86930391375383E-2</v>
      </c>
      <c r="AK1613" s="17">
        <v>6.2404589976371001E-2</v>
      </c>
      <c r="AL1613" s="17">
        <v>2.7639784329847102E-2</v>
      </c>
      <c r="AM1613" s="17">
        <v>0.121583144470798</v>
      </c>
      <c r="AN1613" s="17">
        <v>4.6261679194861197E-2</v>
      </c>
      <c r="AO1613" s="17"/>
      <c r="AP1613" s="17">
        <v>2.65995976100705E-2</v>
      </c>
      <c r="AQ1613" s="17">
        <v>4.0339616039349498E-2</v>
      </c>
      <c r="AR1613" s="17">
        <v>5.6136840846735397E-2</v>
      </c>
      <c r="AS1613" s="17">
        <v>7.47590469057232E-2</v>
      </c>
      <c r="AT1613" s="17">
        <v>2.4146019553953402E-2</v>
      </c>
      <c r="AU1613" s="17"/>
      <c r="AV1613" s="17">
        <v>5.2031881993379998E-2</v>
      </c>
      <c r="AW1613" s="17">
        <v>5.3223926896501801E-2</v>
      </c>
      <c r="AX1613" s="17">
        <v>3.3792980573846998E-2</v>
      </c>
      <c r="AY1613" s="17">
        <v>4.5850619141709299E-2</v>
      </c>
      <c r="AZ1613" s="17">
        <v>2.1644753481929301E-2</v>
      </c>
    </row>
    <row r="1614" spans="2:52">
      <c r="B1614" t="s">
        <v>107</v>
      </c>
      <c r="C1614" s="17">
        <v>0.103114563603913</v>
      </c>
      <c r="D1614" s="17">
        <v>5.9491424726989699E-2</v>
      </c>
      <c r="E1614" s="17">
        <v>0.14144810760182</v>
      </c>
      <c r="F1614" s="17"/>
      <c r="G1614" s="17">
        <v>0.122631431650158</v>
      </c>
      <c r="H1614" s="17">
        <v>8.7036632013694798E-2</v>
      </c>
      <c r="I1614" s="17">
        <v>9.1959641695279107E-2</v>
      </c>
      <c r="J1614" s="17">
        <v>9.7838162081613195E-2</v>
      </c>
      <c r="K1614" s="17">
        <v>0.10831198294617</v>
      </c>
      <c r="L1614" s="17">
        <v>0.11378881494431101</v>
      </c>
      <c r="M1614" s="17"/>
      <c r="N1614" s="17">
        <v>7.3574064593210697E-2</v>
      </c>
      <c r="O1614" s="17">
        <v>0.119136620346141</v>
      </c>
      <c r="P1614" s="17">
        <v>6.71050199897507E-2</v>
      </c>
      <c r="Q1614" s="17">
        <v>0.15830334723935799</v>
      </c>
      <c r="R1614" s="17"/>
      <c r="S1614" s="17">
        <v>8.9649827975387605E-2</v>
      </c>
      <c r="T1614" s="17">
        <v>0.134996639464287</v>
      </c>
      <c r="U1614" s="17">
        <v>0.11510006649292499</v>
      </c>
      <c r="V1614" s="17">
        <v>0.101247982442387</v>
      </c>
      <c r="W1614" s="17">
        <v>8.1884920332861405E-2</v>
      </c>
      <c r="X1614" s="17">
        <v>9.2350365686344194E-2</v>
      </c>
      <c r="Y1614" s="17">
        <v>0.109417724113983</v>
      </c>
      <c r="Z1614" s="17">
        <v>6.0037075541898501E-2</v>
      </c>
      <c r="AA1614" s="17">
        <v>0.11437266027158299</v>
      </c>
      <c r="AB1614" s="17">
        <v>0.11296328201967901</v>
      </c>
      <c r="AC1614" s="17">
        <v>7.1153555385923495E-2</v>
      </c>
      <c r="AD1614" s="17">
        <v>8.6817863989013505E-2</v>
      </c>
      <c r="AE1614" s="17"/>
      <c r="AF1614" s="17">
        <v>7.9964287408261295E-2</v>
      </c>
      <c r="AG1614" s="17">
        <v>9.5852346539286704E-2</v>
      </c>
      <c r="AH1614" s="17">
        <v>0.134676005114261</v>
      </c>
      <c r="AI1614" s="17"/>
      <c r="AJ1614" s="17">
        <v>6.9006503524848994E-2</v>
      </c>
      <c r="AK1614" s="17">
        <v>9.6864803968284299E-2</v>
      </c>
      <c r="AL1614" s="17">
        <v>0.12216628798586</v>
      </c>
      <c r="AM1614" s="17">
        <v>0.16620742768320501</v>
      </c>
      <c r="AN1614" s="17">
        <v>0.155490378832398</v>
      </c>
      <c r="AO1614" s="17"/>
      <c r="AP1614" s="17">
        <v>5.9219173796065901E-2</v>
      </c>
      <c r="AQ1614" s="17">
        <v>8.8989676698232795E-2</v>
      </c>
      <c r="AR1614" s="17">
        <v>0.10868693889440301</v>
      </c>
      <c r="AS1614" s="17">
        <v>9.2656837565095199E-2</v>
      </c>
      <c r="AT1614" s="17">
        <v>0.180808410568261</v>
      </c>
      <c r="AU1614" s="17"/>
      <c r="AV1614" s="17">
        <v>0.12715734512380999</v>
      </c>
      <c r="AW1614" s="17">
        <v>0.11362654730563999</v>
      </c>
      <c r="AX1614" s="17">
        <v>8.4252722816543807E-2</v>
      </c>
      <c r="AY1614" s="17">
        <v>6.8357909121944005E-2</v>
      </c>
      <c r="AZ1614" s="17">
        <v>0.123991350893674</v>
      </c>
    </row>
    <row r="1615" spans="2:52">
      <c r="C1615" s="17"/>
      <c r="D1615" s="17"/>
      <c r="E1615" s="17"/>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c r="AP1615" s="17"/>
      <c r="AQ1615" s="17"/>
      <c r="AR1615" s="17"/>
      <c r="AS1615" s="17"/>
      <c r="AT1615" s="17"/>
      <c r="AU1615" s="17"/>
      <c r="AV1615" s="17"/>
      <c r="AW1615" s="17"/>
      <c r="AX1615" s="17"/>
      <c r="AY1615" s="17"/>
      <c r="AZ1615" s="17"/>
    </row>
    <row r="1616" spans="2:52">
      <c r="B1616" s="6" t="s">
        <v>394</v>
      </c>
      <c r="C1616" s="17"/>
      <c r="D1616" s="17"/>
      <c r="E1616" s="17"/>
      <c r="F1616" s="17"/>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c r="AI1616" s="17"/>
      <c r="AJ1616" s="17"/>
      <c r="AK1616" s="17"/>
      <c r="AL1616" s="17"/>
      <c r="AM1616" s="17"/>
      <c r="AN1616" s="17"/>
      <c r="AO1616" s="17"/>
      <c r="AP1616" s="17"/>
      <c r="AQ1616" s="17"/>
      <c r="AR1616" s="17"/>
      <c r="AS1616" s="17"/>
      <c r="AT1616" s="17"/>
      <c r="AU1616" s="17"/>
      <c r="AV1616" s="17"/>
      <c r="AW1616" s="17"/>
      <c r="AX1616" s="17"/>
      <c r="AY1616" s="17"/>
      <c r="AZ1616" s="17"/>
    </row>
    <row r="1617" spans="2:52">
      <c r="B1617" s="24" t="s">
        <v>15</v>
      </c>
      <c r="C1617" s="17"/>
      <c r="D1617" s="17"/>
      <c r="E1617" s="17"/>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c r="AZ1617" s="17"/>
    </row>
    <row r="1618" spans="2:52">
      <c r="B1618" t="s">
        <v>298</v>
      </c>
      <c r="C1618" s="17">
        <v>0.46489756091984502</v>
      </c>
      <c r="D1618" s="17">
        <v>0.41242728557229202</v>
      </c>
      <c r="E1618" s="17">
        <v>0.51712960140819297</v>
      </c>
      <c r="F1618" s="17"/>
      <c r="G1618" s="17">
        <v>0.30400733498996901</v>
      </c>
      <c r="H1618" s="17">
        <v>0.32411014266175497</v>
      </c>
      <c r="I1618" s="17">
        <v>0.39535878445053502</v>
      </c>
      <c r="J1618" s="17">
        <v>0.485496922133479</v>
      </c>
      <c r="K1618" s="17">
        <v>0.56190022767551495</v>
      </c>
      <c r="L1618" s="17">
        <v>0.66159475264295597</v>
      </c>
      <c r="M1618" s="17"/>
      <c r="N1618" s="17">
        <v>0.50281265185963897</v>
      </c>
      <c r="O1618" s="17">
        <v>0.495314569242157</v>
      </c>
      <c r="P1618" s="17">
        <v>0.402062523089188</v>
      </c>
      <c r="Q1618" s="17">
        <v>0.44530524325430498</v>
      </c>
      <c r="R1618" s="17"/>
      <c r="S1618" s="17">
        <v>0.34479776686797198</v>
      </c>
      <c r="T1618" s="17">
        <v>0.51541126802951998</v>
      </c>
      <c r="U1618" s="17">
        <v>0.50707744754685202</v>
      </c>
      <c r="V1618" s="17">
        <v>0.481896665228501</v>
      </c>
      <c r="W1618" s="17">
        <v>0.47574081691117398</v>
      </c>
      <c r="X1618" s="17">
        <v>0.42564802633733601</v>
      </c>
      <c r="Y1618" s="17">
        <v>0.49258268800220001</v>
      </c>
      <c r="Z1618" s="17">
        <v>0.484765983346374</v>
      </c>
      <c r="AA1618" s="17">
        <v>0.45656040259187802</v>
      </c>
      <c r="AB1618" s="17">
        <v>0.51069120807275004</v>
      </c>
      <c r="AC1618" s="17">
        <v>0.47687178413428</v>
      </c>
      <c r="AD1618" s="17">
        <v>0.50835028904353496</v>
      </c>
      <c r="AE1618" s="17"/>
      <c r="AF1618" s="17">
        <v>0.51218395212440604</v>
      </c>
      <c r="AG1618" s="17">
        <v>0.47440380155614698</v>
      </c>
      <c r="AH1618" s="17">
        <v>0.40252256980619</v>
      </c>
      <c r="AI1618" s="17"/>
      <c r="AJ1618" s="17">
        <v>0.52762942557055403</v>
      </c>
      <c r="AK1618" s="17">
        <v>0.41066726087667199</v>
      </c>
      <c r="AL1618" s="17">
        <v>0.53560366230605205</v>
      </c>
      <c r="AM1618" s="17">
        <v>0.39273974660559002</v>
      </c>
      <c r="AN1618" s="17">
        <v>0.42865479193901801</v>
      </c>
      <c r="AO1618" s="17"/>
      <c r="AP1618" s="17">
        <v>0.51426401704312097</v>
      </c>
      <c r="AQ1618" s="17">
        <v>0.426966910639476</v>
      </c>
      <c r="AR1618" s="17">
        <v>0.55249030377015695</v>
      </c>
      <c r="AS1618" s="17">
        <v>0.47352260007024599</v>
      </c>
      <c r="AT1618" s="17">
        <v>0.52978253533886799</v>
      </c>
      <c r="AU1618" s="17"/>
      <c r="AV1618" s="17">
        <v>0.48058204661679199</v>
      </c>
      <c r="AW1618" s="17">
        <v>0.47426581832647002</v>
      </c>
      <c r="AX1618" s="17">
        <v>0.45815319305513702</v>
      </c>
      <c r="AY1618" s="17">
        <v>0.38845236887071199</v>
      </c>
      <c r="AZ1618" s="17">
        <v>0.45701820878648403</v>
      </c>
    </row>
    <row r="1619" spans="2:52">
      <c r="B1619" t="s">
        <v>299</v>
      </c>
      <c r="C1619" s="17">
        <v>0.36563647482305001</v>
      </c>
      <c r="D1619" s="17">
        <v>0.36721540827570398</v>
      </c>
      <c r="E1619" s="17">
        <v>0.36431544121715598</v>
      </c>
      <c r="F1619" s="17"/>
      <c r="G1619" s="17">
        <v>0.291045449358871</v>
      </c>
      <c r="H1619" s="17">
        <v>0.31078887973789399</v>
      </c>
      <c r="I1619" s="17">
        <v>0.32546577866734699</v>
      </c>
      <c r="J1619" s="17">
        <v>0.378135823583714</v>
      </c>
      <c r="K1619" s="17">
        <v>0.41909971146138297</v>
      </c>
      <c r="L1619" s="17">
        <v>0.44668914537010501</v>
      </c>
      <c r="M1619" s="17"/>
      <c r="N1619" s="17">
        <v>0.40588112388557301</v>
      </c>
      <c r="O1619" s="17">
        <v>0.37300948487101299</v>
      </c>
      <c r="P1619" s="17">
        <v>0.35375461615174603</v>
      </c>
      <c r="Q1619" s="17">
        <v>0.325370650190837</v>
      </c>
      <c r="R1619" s="17"/>
      <c r="S1619" s="17">
        <v>0.30768366859364199</v>
      </c>
      <c r="T1619" s="17">
        <v>0.37550172942139498</v>
      </c>
      <c r="U1619" s="17">
        <v>0.40557132419221797</v>
      </c>
      <c r="V1619" s="17">
        <v>0.36569328000512502</v>
      </c>
      <c r="W1619" s="17">
        <v>0.32755604566101199</v>
      </c>
      <c r="X1619" s="17">
        <v>0.376666762038326</v>
      </c>
      <c r="Y1619" s="17">
        <v>0.39442561110316998</v>
      </c>
      <c r="Z1619" s="17">
        <v>0.381006595551664</v>
      </c>
      <c r="AA1619" s="17">
        <v>0.37856547304210197</v>
      </c>
      <c r="AB1619" s="17">
        <v>0.37731835295529698</v>
      </c>
      <c r="AC1619" s="17">
        <v>0.379027159749242</v>
      </c>
      <c r="AD1619" s="17">
        <v>0.34039108623328201</v>
      </c>
      <c r="AE1619" s="17"/>
      <c r="AF1619" s="17">
        <v>0.35288371653239298</v>
      </c>
      <c r="AG1619" s="17">
        <v>0.41490417939344099</v>
      </c>
      <c r="AH1619" s="17">
        <v>0.285675347400973</v>
      </c>
      <c r="AI1619" s="17"/>
      <c r="AJ1619" s="17">
        <v>0.37968541649086102</v>
      </c>
      <c r="AK1619" s="17">
        <v>0.36834492575438499</v>
      </c>
      <c r="AL1619" s="17">
        <v>0.45080155816934497</v>
      </c>
      <c r="AM1619" s="17">
        <v>0.31087900568695098</v>
      </c>
      <c r="AN1619" s="17">
        <v>0.31051480627633499</v>
      </c>
      <c r="AO1619" s="17"/>
      <c r="AP1619" s="17">
        <v>0.38502025359464698</v>
      </c>
      <c r="AQ1619" s="17">
        <v>0.36090730946380301</v>
      </c>
      <c r="AR1619" s="17">
        <v>0.456624918940993</v>
      </c>
      <c r="AS1619" s="17">
        <v>0.311627608974543</v>
      </c>
      <c r="AT1619" s="17">
        <v>0.32237817499537702</v>
      </c>
      <c r="AU1619" s="17"/>
      <c r="AV1619" s="17">
        <v>0.32601656201127999</v>
      </c>
      <c r="AW1619" s="17">
        <v>0.38830030680018002</v>
      </c>
      <c r="AX1619" s="17">
        <v>0.38893010427785701</v>
      </c>
      <c r="AY1619" s="17">
        <v>0.37617124031848798</v>
      </c>
      <c r="AZ1619" s="17">
        <v>0.36574557558293702</v>
      </c>
    </row>
    <row r="1620" spans="2:52">
      <c r="B1620" t="s">
        <v>300</v>
      </c>
      <c r="C1620" s="17">
        <v>0.309772597512389</v>
      </c>
      <c r="D1620" s="17">
        <v>0.24043049416036499</v>
      </c>
      <c r="E1620" s="17">
        <v>0.37673496299328302</v>
      </c>
      <c r="F1620" s="17"/>
      <c r="G1620" s="17">
        <v>0.311774896587656</v>
      </c>
      <c r="H1620" s="17">
        <v>0.34554318519743399</v>
      </c>
      <c r="I1620" s="17">
        <v>0.34517037137809498</v>
      </c>
      <c r="J1620" s="17">
        <v>0.308574134268366</v>
      </c>
      <c r="K1620" s="17">
        <v>0.29091213519032699</v>
      </c>
      <c r="L1620" s="17">
        <v>0.26404269728219398</v>
      </c>
      <c r="M1620" s="17"/>
      <c r="N1620" s="17">
        <v>0.26055007747771503</v>
      </c>
      <c r="O1620" s="17">
        <v>0.29032483357581201</v>
      </c>
      <c r="P1620" s="17">
        <v>0.33002380333803299</v>
      </c>
      <c r="Q1620" s="17">
        <v>0.36407217772594402</v>
      </c>
      <c r="R1620" s="17"/>
      <c r="S1620" s="17">
        <v>0.25743503545306801</v>
      </c>
      <c r="T1620" s="17">
        <v>0.298135104040467</v>
      </c>
      <c r="U1620" s="17">
        <v>0.362015111767715</v>
      </c>
      <c r="V1620" s="17">
        <v>0.29933649900120801</v>
      </c>
      <c r="W1620" s="17">
        <v>0.32622679537864901</v>
      </c>
      <c r="X1620" s="17">
        <v>0.29177687647735101</v>
      </c>
      <c r="Y1620" s="17">
        <v>0.340663545599518</v>
      </c>
      <c r="Z1620" s="17">
        <v>0.37984768905993599</v>
      </c>
      <c r="AA1620" s="17">
        <v>0.307984045822421</v>
      </c>
      <c r="AB1620" s="17">
        <v>0.307101930137399</v>
      </c>
      <c r="AC1620" s="17">
        <v>0.288206732196782</v>
      </c>
      <c r="AD1620" s="17">
        <v>0.38672750433377701</v>
      </c>
      <c r="AE1620" s="17"/>
      <c r="AF1620" s="17">
        <v>0.271758756551433</v>
      </c>
      <c r="AG1620" s="17">
        <v>0.33120558712894399</v>
      </c>
      <c r="AH1620" s="17">
        <v>0.32625481767269998</v>
      </c>
      <c r="AI1620" s="17"/>
      <c r="AJ1620" s="17">
        <v>0.248883761017197</v>
      </c>
      <c r="AK1620" s="17">
        <v>0.35079623544702498</v>
      </c>
      <c r="AL1620" s="17">
        <v>0.28852582324505499</v>
      </c>
      <c r="AM1620" s="17">
        <v>0.31220860927094202</v>
      </c>
      <c r="AN1620" s="17">
        <v>0.35711388354839801</v>
      </c>
      <c r="AO1620" s="17"/>
      <c r="AP1620" s="17">
        <v>0.23798552159279401</v>
      </c>
      <c r="AQ1620" s="17">
        <v>0.343327512493103</v>
      </c>
      <c r="AR1620" s="17">
        <v>0.37115788091589502</v>
      </c>
      <c r="AS1620" s="17">
        <v>0.23248714033826801</v>
      </c>
      <c r="AT1620" s="17">
        <v>0.29411447670096902</v>
      </c>
      <c r="AU1620" s="17"/>
      <c r="AV1620" s="17">
        <v>0.34924729881540401</v>
      </c>
      <c r="AW1620" s="17">
        <v>0.31247768863300401</v>
      </c>
      <c r="AX1620" s="17">
        <v>0.29282435470805601</v>
      </c>
      <c r="AY1620" s="17">
        <v>0.30520462042632202</v>
      </c>
      <c r="AZ1620" s="17">
        <v>0.16850480775329499</v>
      </c>
    </row>
    <row r="1621" spans="2:52">
      <c r="B1621" t="s">
        <v>301</v>
      </c>
      <c r="C1621" s="17">
        <v>0.20187425444651999</v>
      </c>
      <c r="D1621" s="17">
        <v>0.20347532465670001</v>
      </c>
      <c r="E1621" s="17">
        <v>0.201126705960018</v>
      </c>
      <c r="F1621" s="17"/>
      <c r="G1621" s="17">
        <v>0.17291923817852101</v>
      </c>
      <c r="H1621" s="17">
        <v>0.16461009437431401</v>
      </c>
      <c r="I1621" s="17">
        <v>0.14553318871319099</v>
      </c>
      <c r="J1621" s="17">
        <v>0.203114644821874</v>
      </c>
      <c r="K1621" s="17">
        <v>0.24543448027778</v>
      </c>
      <c r="L1621" s="17">
        <v>0.26719854174691099</v>
      </c>
      <c r="M1621" s="17"/>
      <c r="N1621" s="17">
        <v>0.22118576171978799</v>
      </c>
      <c r="O1621" s="17">
        <v>0.220705977572725</v>
      </c>
      <c r="P1621" s="17">
        <v>0.18150391405688401</v>
      </c>
      <c r="Q1621" s="17">
        <v>0.18081193787585201</v>
      </c>
      <c r="R1621" s="17"/>
      <c r="S1621" s="17">
        <v>0.21807545019708299</v>
      </c>
      <c r="T1621" s="17">
        <v>0.21796888010764101</v>
      </c>
      <c r="U1621" s="17">
        <v>0.20465303117809899</v>
      </c>
      <c r="V1621" s="17">
        <v>0.20733566901255199</v>
      </c>
      <c r="W1621" s="17">
        <v>0.221853143055464</v>
      </c>
      <c r="X1621" s="17">
        <v>0.16646910062695</v>
      </c>
      <c r="Y1621" s="17">
        <v>0.17389774368491301</v>
      </c>
      <c r="Z1621" s="17">
        <v>0.24667379744033599</v>
      </c>
      <c r="AA1621" s="17">
        <v>0.195084638709449</v>
      </c>
      <c r="AB1621" s="17">
        <v>0.202971428618864</v>
      </c>
      <c r="AC1621" s="17">
        <v>0.140091346469078</v>
      </c>
      <c r="AD1621" s="17">
        <v>0.23178227934176701</v>
      </c>
      <c r="AE1621" s="17"/>
      <c r="AF1621" s="17">
        <v>0.236030921553122</v>
      </c>
      <c r="AG1621" s="17">
        <v>0.200568294213821</v>
      </c>
      <c r="AH1621" s="17">
        <v>0.174382591858949</v>
      </c>
      <c r="AI1621" s="17"/>
      <c r="AJ1621" s="17">
        <v>0.24538486635503501</v>
      </c>
      <c r="AK1621" s="17">
        <v>0.16182186018175601</v>
      </c>
      <c r="AL1621" s="17">
        <v>0.25202089712999598</v>
      </c>
      <c r="AM1621" s="17">
        <v>0.224847193283118</v>
      </c>
      <c r="AN1621" s="17">
        <v>0.16823015291021801</v>
      </c>
      <c r="AO1621" s="17"/>
      <c r="AP1621" s="17">
        <v>0.24913404222781099</v>
      </c>
      <c r="AQ1621" s="17">
        <v>0.16371683568539999</v>
      </c>
      <c r="AR1621" s="17">
        <v>0.226949512662664</v>
      </c>
      <c r="AS1621" s="17">
        <v>0.25060577811849799</v>
      </c>
      <c r="AT1621" s="17">
        <v>0.25195033099779102</v>
      </c>
      <c r="AU1621" s="17"/>
      <c r="AV1621" s="17">
        <v>0.20190683557571201</v>
      </c>
      <c r="AW1621" s="17">
        <v>0.183919901739104</v>
      </c>
      <c r="AX1621" s="17">
        <v>0.20842767024164199</v>
      </c>
      <c r="AY1621" s="17">
        <v>0.20158769648748101</v>
      </c>
      <c r="AZ1621" s="17">
        <v>0.18624356814576901</v>
      </c>
    </row>
    <row r="1622" spans="2:52">
      <c r="B1622" t="s">
        <v>302</v>
      </c>
      <c r="C1622" s="17">
        <v>0.19091063707033101</v>
      </c>
      <c r="D1622" s="17">
        <v>0.16842597628133299</v>
      </c>
      <c r="E1622" s="17">
        <v>0.213588847829737</v>
      </c>
      <c r="F1622" s="17"/>
      <c r="G1622" s="17">
        <v>0.241190430573199</v>
      </c>
      <c r="H1622" s="17">
        <v>0.20906223666854201</v>
      </c>
      <c r="I1622" s="17">
        <v>0.22232374760766199</v>
      </c>
      <c r="J1622" s="17">
        <v>0.179756442935495</v>
      </c>
      <c r="K1622" s="17">
        <v>0.16557934379092301</v>
      </c>
      <c r="L1622" s="17">
        <v>0.14312762702439399</v>
      </c>
      <c r="M1622" s="17"/>
      <c r="N1622" s="17">
        <v>0.18165876583836199</v>
      </c>
      <c r="O1622" s="17">
        <v>0.180152093024045</v>
      </c>
      <c r="P1622" s="17">
        <v>0.216635463729384</v>
      </c>
      <c r="Q1622" s="17">
        <v>0.19074686071765301</v>
      </c>
      <c r="R1622" s="17"/>
      <c r="S1622" s="17">
        <v>0.199116660664858</v>
      </c>
      <c r="T1622" s="17">
        <v>0.155200433367049</v>
      </c>
      <c r="U1622" s="17">
        <v>0.18834357690102899</v>
      </c>
      <c r="V1622" s="17">
        <v>0.198864103980193</v>
      </c>
      <c r="W1622" s="17">
        <v>0.17811229007752699</v>
      </c>
      <c r="X1622" s="17">
        <v>0.19496127563200999</v>
      </c>
      <c r="Y1622" s="17">
        <v>0.17480652375064801</v>
      </c>
      <c r="Z1622" s="17">
        <v>0.226079192375713</v>
      </c>
      <c r="AA1622" s="17">
        <v>0.18851788636529601</v>
      </c>
      <c r="AB1622" s="17">
        <v>0.192632690973052</v>
      </c>
      <c r="AC1622" s="17">
        <v>0.23038567373601199</v>
      </c>
      <c r="AD1622" s="17">
        <v>0.241922131712413</v>
      </c>
      <c r="AE1622" s="17"/>
      <c r="AF1622" s="17">
        <v>0.16499608987269801</v>
      </c>
      <c r="AG1622" s="17">
        <v>0.199604723506001</v>
      </c>
      <c r="AH1622" s="17">
        <v>0.18726330214810799</v>
      </c>
      <c r="AI1622" s="17"/>
      <c r="AJ1622" s="17">
        <v>0.160322243069247</v>
      </c>
      <c r="AK1622" s="17">
        <v>0.21149516942343799</v>
      </c>
      <c r="AL1622" s="17">
        <v>0.193649775797572</v>
      </c>
      <c r="AM1622" s="17">
        <v>0.14451190832585001</v>
      </c>
      <c r="AN1622" s="17">
        <v>0.18713684612590401</v>
      </c>
      <c r="AO1622" s="17"/>
      <c r="AP1622" s="17">
        <v>0.16151617350488201</v>
      </c>
      <c r="AQ1622" s="17">
        <v>0.221262189707507</v>
      </c>
      <c r="AR1622" s="17">
        <v>0.18981154528520999</v>
      </c>
      <c r="AS1622" s="17">
        <v>0.15319001560446399</v>
      </c>
      <c r="AT1622" s="17">
        <v>0.17764048198164201</v>
      </c>
      <c r="AU1622" s="17"/>
      <c r="AV1622" s="17">
        <v>0.16545679827679399</v>
      </c>
      <c r="AW1622" s="17">
        <v>0.208852264980913</v>
      </c>
      <c r="AX1622" s="17">
        <v>0.196398718428936</v>
      </c>
      <c r="AY1622" s="17">
        <v>0.241851182597634</v>
      </c>
      <c r="AZ1622" s="17">
        <v>0.14913332308635899</v>
      </c>
    </row>
    <row r="1623" spans="2:52">
      <c r="B1623" t="s">
        <v>303</v>
      </c>
      <c r="C1623" s="17">
        <v>0.18836897801864</v>
      </c>
      <c r="D1623" s="17">
        <v>0.20471686450988899</v>
      </c>
      <c r="E1623" s="17">
        <v>0.17278068659874701</v>
      </c>
      <c r="F1623" s="17"/>
      <c r="G1623" s="17">
        <v>0.132922963625389</v>
      </c>
      <c r="H1623" s="17">
        <v>0.15120499057726899</v>
      </c>
      <c r="I1623" s="17">
        <v>0.15314566018874901</v>
      </c>
      <c r="J1623" s="17">
        <v>0.193389729499994</v>
      </c>
      <c r="K1623" s="17">
        <v>0.21622410578763801</v>
      </c>
      <c r="L1623" s="17">
        <v>0.26149508044998598</v>
      </c>
      <c r="M1623" s="17"/>
      <c r="N1623" s="17">
        <v>0.17044830297001001</v>
      </c>
      <c r="O1623" s="17">
        <v>0.21411856911845101</v>
      </c>
      <c r="P1623" s="17">
        <v>0.182287323071916</v>
      </c>
      <c r="Q1623" s="17">
        <v>0.183628985402711</v>
      </c>
      <c r="R1623" s="17"/>
      <c r="S1623" s="17">
        <v>0.16524295004627301</v>
      </c>
      <c r="T1623" s="17">
        <v>0.21528083980163601</v>
      </c>
      <c r="U1623" s="17">
        <v>0.21676627663400999</v>
      </c>
      <c r="V1623" s="17">
        <v>0.18063909542612999</v>
      </c>
      <c r="W1623" s="17">
        <v>0.23069530594792501</v>
      </c>
      <c r="X1623" s="17">
        <v>0.170733023803575</v>
      </c>
      <c r="Y1623" s="17">
        <v>0.19838666584570999</v>
      </c>
      <c r="Z1623" s="17">
        <v>0.14723521331146699</v>
      </c>
      <c r="AA1623" s="17">
        <v>0.172949684091395</v>
      </c>
      <c r="AB1623" s="17">
        <v>0.18499615975912501</v>
      </c>
      <c r="AC1623" s="17">
        <v>0.214999698603727</v>
      </c>
      <c r="AD1623" s="17">
        <v>0.131685975351642</v>
      </c>
      <c r="AE1623" s="17"/>
      <c r="AF1623" s="17">
        <v>0.27650948964890998</v>
      </c>
      <c r="AG1623" s="17">
        <v>0.152282967836329</v>
      </c>
      <c r="AH1623" s="17">
        <v>0.14302541977569899</v>
      </c>
      <c r="AI1623" s="17"/>
      <c r="AJ1623" s="17">
        <v>0.28383049230374202</v>
      </c>
      <c r="AK1623" s="17">
        <v>0.12620259687962701</v>
      </c>
      <c r="AL1623" s="17">
        <v>0.15756927809160001</v>
      </c>
      <c r="AM1623" s="17">
        <v>0.22731096059473899</v>
      </c>
      <c r="AN1623" s="17">
        <v>0.14796298162615701</v>
      </c>
      <c r="AO1623" s="17"/>
      <c r="AP1623" s="17">
        <v>0.26046652462511</v>
      </c>
      <c r="AQ1623" s="17">
        <v>0.14618062587755501</v>
      </c>
      <c r="AR1623" s="17">
        <v>0.131056659909534</v>
      </c>
      <c r="AS1623" s="17">
        <v>0.349906477090833</v>
      </c>
      <c r="AT1623" s="17">
        <v>0.178707320413132</v>
      </c>
      <c r="AU1623" s="17"/>
      <c r="AV1623" s="17">
        <v>0.228419562329811</v>
      </c>
      <c r="AW1623" s="17">
        <v>0.18904107069706499</v>
      </c>
      <c r="AX1623" s="17">
        <v>0.140607405083853</v>
      </c>
      <c r="AY1623" s="17">
        <v>0.153830965624174</v>
      </c>
      <c r="AZ1623" s="17">
        <v>0.17178987116858599</v>
      </c>
    </row>
    <row r="1624" spans="2:52">
      <c r="B1624" t="s">
        <v>304</v>
      </c>
      <c r="C1624" s="17">
        <v>0.141031091233249</v>
      </c>
      <c r="D1624" s="17">
        <v>0.19288963220671199</v>
      </c>
      <c r="E1624" s="17">
        <v>9.0886497029198807E-2</v>
      </c>
      <c r="F1624" s="17"/>
      <c r="G1624" s="17">
        <v>0.18234450093164001</v>
      </c>
      <c r="H1624" s="17">
        <v>0.14120700175492101</v>
      </c>
      <c r="I1624" s="17">
        <v>0.15460050619774601</v>
      </c>
      <c r="J1624" s="17">
        <v>0.151640460913679</v>
      </c>
      <c r="K1624" s="17">
        <v>0.12412006544203801</v>
      </c>
      <c r="L1624" s="17">
        <v>0.105087841918546</v>
      </c>
      <c r="M1624" s="17"/>
      <c r="N1624" s="17">
        <v>0.183555954726668</v>
      </c>
      <c r="O1624" s="17">
        <v>0.14495435898904799</v>
      </c>
      <c r="P1624" s="17">
        <v>0.120339101871802</v>
      </c>
      <c r="Q1624" s="17">
        <v>0.10994031992294701</v>
      </c>
      <c r="R1624" s="17"/>
      <c r="S1624" s="17">
        <v>0.20463520050798001</v>
      </c>
      <c r="T1624" s="17">
        <v>0.125857969934424</v>
      </c>
      <c r="U1624" s="17">
        <v>9.6660901643360497E-2</v>
      </c>
      <c r="V1624" s="17">
        <v>0.15300479890695901</v>
      </c>
      <c r="W1624" s="17">
        <v>0.13058891469549999</v>
      </c>
      <c r="X1624" s="17">
        <v>0.11845808438573199</v>
      </c>
      <c r="Y1624" s="17">
        <v>0.123709741245036</v>
      </c>
      <c r="Z1624" s="17">
        <v>0.105436702167284</v>
      </c>
      <c r="AA1624" s="17">
        <v>0.163184876093734</v>
      </c>
      <c r="AB1624" s="17">
        <v>0.13741586229722699</v>
      </c>
      <c r="AC1624" s="17">
        <v>0.121363310542224</v>
      </c>
      <c r="AD1624" s="17">
        <v>0.14049891446531401</v>
      </c>
      <c r="AE1624" s="17"/>
      <c r="AF1624" s="17">
        <v>0.129375429122597</v>
      </c>
      <c r="AG1624" s="17">
        <v>0.149189633642383</v>
      </c>
      <c r="AH1624" s="17">
        <v>0.116483157782851</v>
      </c>
      <c r="AI1624" s="17"/>
      <c r="AJ1624" s="17">
        <v>0.15135902411174301</v>
      </c>
      <c r="AK1624" s="17">
        <v>0.16353440217933601</v>
      </c>
      <c r="AL1624" s="17">
        <v>0.159608345047759</v>
      </c>
      <c r="AM1624" s="17">
        <v>9.8635599664574095E-2</v>
      </c>
      <c r="AN1624" s="17">
        <v>9.4588861289078896E-2</v>
      </c>
      <c r="AO1624" s="17"/>
      <c r="AP1624" s="17">
        <v>0.17191213386808901</v>
      </c>
      <c r="AQ1624" s="17">
        <v>0.15885706356040399</v>
      </c>
      <c r="AR1624" s="17">
        <v>0.12790534739305701</v>
      </c>
      <c r="AS1624" s="17">
        <v>0.15937463262222701</v>
      </c>
      <c r="AT1624" s="17">
        <v>5.80748464488288E-2</v>
      </c>
      <c r="AU1624" s="17"/>
      <c r="AV1624" s="17">
        <v>9.8425860040581001E-2</v>
      </c>
      <c r="AW1624" s="17">
        <v>0.12489804884683101</v>
      </c>
      <c r="AX1624" s="17">
        <v>0.17487993147199299</v>
      </c>
      <c r="AY1624" s="17">
        <v>0.201960292529619</v>
      </c>
      <c r="AZ1624" s="17">
        <v>0.20500921375474801</v>
      </c>
    </row>
    <row r="1625" spans="2:52">
      <c r="B1625" t="s">
        <v>305</v>
      </c>
      <c r="C1625" s="17">
        <v>0.126660359512658</v>
      </c>
      <c r="D1625" s="17">
        <v>0.14149417145695301</v>
      </c>
      <c r="E1625" s="17">
        <v>0.112110054640263</v>
      </c>
      <c r="F1625" s="17"/>
      <c r="G1625" s="17">
        <v>0.154011743829089</v>
      </c>
      <c r="H1625" s="17">
        <v>0.15682935657966601</v>
      </c>
      <c r="I1625" s="17">
        <v>0.18143633192328101</v>
      </c>
      <c r="J1625" s="17">
        <v>0.119685374714601</v>
      </c>
      <c r="K1625" s="17">
        <v>7.1490282363866606E-2</v>
      </c>
      <c r="L1625" s="17">
        <v>8.1920884747802694E-2</v>
      </c>
      <c r="M1625" s="17"/>
      <c r="N1625" s="17">
        <v>0.13485446993083899</v>
      </c>
      <c r="O1625" s="17">
        <v>0.134075566370324</v>
      </c>
      <c r="P1625" s="17">
        <v>0.14591604861516999</v>
      </c>
      <c r="Q1625" s="17">
        <v>9.3715428659181907E-2</v>
      </c>
      <c r="R1625" s="17"/>
      <c r="S1625" s="17">
        <v>0.17438709697958299</v>
      </c>
      <c r="T1625" s="17">
        <v>0.117525142923622</v>
      </c>
      <c r="U1625" s="17">
        <v>9.2143561220624698E-2</v>
      </c>
      <c r="V1625" s="17">
        <v>0.123702501365112</v>
      </c>
      <c r="W1625" s="17">
        <v>0.14109129961097</v>
      </c>
      <c r="X1625" s="17">
        <v>0.119175282923228</v>
      </c>
      <c r="Y1625" s="17">
        <v>0.11834175980500899</v>
      </c>
      <c r="Z1625" s="17">
        <v>0.135832609925752</v>
      </c>
      <c r="AA1625" s="17">
        <v>0.139536496303582</v>
      </c>
      <c r="AB1625" s="17">
        <v>8.6336820671366901E-2</v>
      </c>
      <c r="AC1625" s="17">
        <v>0.120359202347843</v>
      </c>
      <c r="AD1625" s="17">
        <v>0.12743660078301799</v>
      </c>
      <c r="AE1625" s="17"/>
      <c r="AF1625" s="17">
        <v>0.111998721286152</v>
      </c>
      <c r="AG1625" s="17">
        <v>0.13474109507611301</v>
      </c>
      <c r="AH1625" s="17">
        <v>0.119078205045052</v>
      </c>
      <c r="AI1625" s="17"/>
      <c r="AJ1625" s="17">
        <v>0.141813980783211</v>
      </c>
      <c r="AK1625" s="17">
        <v>0.136613724177227</v>
      </c>
      <c r="AL1625" s="17">
        <v>9.2070649931487003E-2</v>
      </c>
      <c r="AM1625" s="17">
        <v>0.15615449936109399</v>
      </c>
      <c r="AN1625" s="17">
        <v>9.4291694649699595E-2</v>
      </c>
      <c r="AO1625" s="17"/>
      <c r="AP1625" s="17">
        <v>0.15193660028459899</v>
      </c>
      <c r="AQ1625" s="17">
        <v>0.14446953050690101</v>
      </c>
      <c r="AR1625" s="17">
        <v>0.117932007078632</v>
      </c>
      <c r="AS1625" s="17">
        <v>0.113324517254433</v>
      </c>
      <c r="AT1625" s="17">
        <v>8.3629811717517696E-2</v>
      </c>
      <c r="AU1625" s="17"/>
      <c r="AV1625" s="17">
        <v>0.105663858473289</v>
      </c>
      <c r="AW1625" s="17">
        <v>0.114908492830991</v>
      </c>
      <c r="AX1625" s="17">
        <v>0.155443386906439</v>
      </c>
      <c r="AY1625" s="17">
        <v>0.14345309755698199</v>
      </c>
      <c r="AZ1625" s="17">
        <v>0.18764810366210799</v>
      </c>
    </row>
    <row r="1626" spans="2:52">
      <c r="B1626" t="s">
        <v>306</v>
      </c>
      <c r="C1626" s="17">
        <v>0.10136639538853801</v>
      </c>
      <c r="D1626" s="17">
        <v>0.122310347987706</v>
      </c>
      <c r="E1626" s="17">
        <v>8.1573577929865998E-2</v>
      </c>
      <c r="F1626" s="17"/>
      <c r="G1626" s="17">
        <v>9.5087578539291895E-2</v>
      </c>
      <c r="H1626" s="17">
        <v>0.103654466272169</v>
      </c>
      <c r="I1626" s="17">
        <v>8.3754723465928299E-2</v>
      </c>
      <c r="J1626" s="17">
        <v>8.6884313694150506E-2</v>
      </c>
      <c r="K1626" s="17">
        <v>9.9514994617685704E-2</v>
      </c>
      <c r="L1626" s="17">
        <v>0.13103450317924101</v>
      </c>
      <c r="M1626" s="17"/>
      <c r="N1626" s="17">
        <v>0.10099118506027201</v>
      </c>
      <c r="O1626" s="17">
        <v>0.108712269531075</v>
      </c>
      <c r="P1626" s="17">
        <v>0.109753373666646</v>
      </c>
      <c r="Q1626" s="17">
        <v>8.7943764528978494E-2</v>
      </c>
      <c r="R1626" s="17"/>
      <c r="S1626" s="17">
        <v>0.11588887720099</v>
      </c>
      <c r="T1626" s="17">
        <v>9.0901487386500904E-2</v>
      </c>
      <c r="U1626" s="17">
        <v>0.116652414647875</v>
      </c>
      <c r="V1626" s="17">
        <v>0.11245603151238601</v>
      </c>
      <c r="W1626" s="17">
        <v>7.6880448468186896E-2</v>
      </c>
      <c r="X1626" s="17">
        <v>0.119033734530128</v>
      </c>
      <c r="Y1626" s="17">
        <v>7.2847079615772498E-2</v>
      </c>
      <c r="Z1626" s="17">
        <v>9.67390277052637E-2</v>
      </c>
      <c r="AA1626" s="17">
        <v>9.0037725672439298E-2</v>
      </c>
      <c r="AB1626" s="17">
        <v>0.12667738646485499</v>
      </c>
      <c r="AC1626" s="17">
        <v>9.93322430495229E-2</v>
      </c>
      <c r="AD1626" s="17">
        <v>6.0264146696918999E-2</v>
      </c>
      <c r="AE1626" s="17"/>
      <c r="AF1626" s="17">
        <v>0.11874605617930099</v>
      </c>
      <c r="AG1626" s="17">
        <v>9.9594266357454803E-2</v>
      </c>
      <c r="AH1626" s="17">
        <v>8.1568396604811799E-2</v>
      </c>
      <c r="AI1626" s="17"/>
      <c r="AJ1626" s="17">
        <v>0.11671993115920599</v>
      </c>
      <c r="AK1626" s="17">
        <v>9.50813118314454E-2</v>
      </c>
      <c r="AL1626" s="17">
        <v>9.2973840277815203E-2</v>
      </c>
      <c r="AM1626" s="17">
        <v>0.132472550669784</v>
      </c>
      <c r="AN1626" s="17">
        <v>6.7844524639225606E-2</v>
      </c>
      <c r="AO1626" s="17"/>
      <c r="AP1626" s="17">
        <v>0.109194456364703</v>
      </c>
      <c r="AQ1626" s="17">
        <v>9.8914410179414006E-2</v>
      </c>
      <c r="AR1626" s="17">
        <v>9.0109988021614698E-2</v>
      </c>
      <c r="AS1626" s="17">
        <v>0.13397227948616999</v>
      </c>
      <c r="AT1626" s="17">
        <v>9.1388552540049406E-2</v>
      </c>
      <c r="AU1626" s="17"/>
      <c r="AV1626" s="17">
        <v>9.3643864826767995E-2</v>
      </c>
      <c r="AW1626" s="17">
        <v>0.10081889324359899</v>
      </c>
      <c r="AX1626" s="17">
        <v>9.4972646290206506E-2</v>
      </c>
      <c r="AY1626" s="17">
        <v>8.4648927099696306E-2</v>
      </c>
      <c r="AZ1626" s="17">
        <v>8.0420360830383494E-2</v>
      </c>
    </row>
    <row r="1627" spans="2:52">
      <c r="B1627" t="s">
        <v>107</v>
      </c>
      <c r="C1627" s="17">
        <v>8.9533701266300794E-2</v>
      </c>
      <c r="D1627" s="17">
        <v>8.3520413500368304E-2</v>
      </c>
      <c r="E1627" s="17">
        <v>9.4468020708212794E-2</v>
      </c>
      <c r="F1627" s="17"/>
      <c r="G1627" s="17">
        <v>5.6514030383424403E-2</v>
      </c>
      <c r="H1627" s="17">
        <v>0.112496447119904</v>
      </c>
      <c r="I1627" s="17">
        <v>8.8708978648428194E-2</v>
      </c>
      <c r="J1627" s="17">
        <v>0.111541472430155</v>
      </c>
      <c r="K1627" s="17">
        <v>0.11231978898719699</v>
      </c>
      <c r="L1627" s="17">
        <v>6.0253244206785198E-2</v>
      </c>
      <c r="M1627" s="17"/>
      <c r="N1627" s="17">
        <v>6.6314812345337398E-2</v>
      </c>
      <c r="O1627" s="17">
        <v>7.5933074523887506E-2</v>
      </c>
      <c r="P1627" s="17">
        <v>8.2621478024287195E-2</v>
      </c>
      <c r="Q1627" s="17">
        <v>0.134846468071742</v>
      </c>
      <c r="R1627" s="17"/>
      <c r="S1627" s="17">
        <v>8.0646239467302705E-2</v>
      </c>
      <c r="T1627" s="17">
        <v>9.5032312310907405E-2</v>
      </c>
      <c r="U1627" s="17">
        <v>8.1717160201739303E-2</v>
      </c>
      <c r="V1627" s="17">
        <v>9.1923657734711006E-2</v>
      </c>
      <c r="W1627" s="17">
        <v>8.5427676540789907E-2</v>
      </c>
      <c r="X1627" s="17">
        <v>0.123342975710898</v>
      </c>
      <c r="Y1627" s="17">
        <v>9.9577787193976794E-2</v>
      </c>
      <c r="Z1627" s="17">
        <v>7.6539614927560506E-2</v>
      </c>
      <c r="AA1627" s="17">
        <v>8.2547674779906294E-2</v>
      </c>
      <c r="AB1627" s="17">
        <v>7.4611116721807896E-2</v>
      </c>
      <c r="AC1627" s="17">
        <v>8.94870151280516E-2</v>
      </c>
      <c r="AD1627" s="17">
        <v>9.00050240780393E-2</v>
      </c>
      <c r="AE1627" s="17"/>
      <c r="AF1627" s="17">
        <v>8.0302511106584998E-2</v>
      </c>
      <c r="AG1627" s="17">
        <v>6.4828610946254903E-2</v>
      </c>
      <c r="AH1627" s="17">
        <v>0.17002480202827699</v>
      </c>
      <c r="AI1627" s="17"/>
      <c r="AJ1627" s="17">
        <v>6.15244642235446E-2</v>
      </c>
      <c r="AK1627" s="17">
        <v>8.2125795322489994E-2</v>
      </c>
      <c r="AL1627" s="17">
        <v>5.8866182851094698E-2</v>
      </c>
      <c r="AM1627" s="17">
        <v>6.6530067418191105E-2</v>
      </c>
      <c r="AN1627" s="17">
        <v>0.176101297274327</v>
      </c>
      <c r="AO1627" s="17"/>
      <c r="AP1627" s="17">
        <v>5.5579265942360297E-2</v>
      </c>
      <c r="AQ1627" s="17">
        <v>6.6398374173083599E-2</v>
      </c>
      <c r="AR1627" s="17">
        <v>5.7750196145910898E-2</v>
      </c>
      <c r="AS1627" s="17">
        <v>8.4125828660872995E-2</v>
      </c>
      <c r="AT1627" s="17">
        <v>0.177714242155491</v>
      </c>
      <c r="AU1627" s="17"/>
      <c r="AV1627" s="17">
        <v>0.125217706592434</v>
      </c>
      <c r="AW1627" s="17">
        <v>9.0536444606634195E-2</v>
      </c>
      <c r="AX1627" s="17">
        <v>6.14503845712829E-2</v>
      </c>
      <c r="AY1627" s="17">
        <v>5.6819311338426402E-2</v>
      </c>
      <c r="AZ1627" s="17">
        <v>1.0131117830872401E-2</v>
      </c>
    </row>
    <row r="1628" spans="2:52">
      <c r="B1628" t="s">
        <v>307</v>
      </c>
      <c r="C1628" s="17">
        <v>8.6938882808077197E-2</v>
      </c>
      <c r="D1628" s="17">
        <v>8.3992154447543502E-2</v>
      </c>
      <c r="E1628" s="17">
        <v>8.9965677451242898E-2</v>
      </c>
      <c r="F1628" s="17"/>
      <c r="G1628" s="17">
        <v>0.117445965027994</v>
      </c>
      <c r="H1628" s="17">
        <v>0.122300250192246</v>
      </c>
      <c r="I1628" s="17">
        <v>0.105690052202421</v>
      </c>
      <c r="J1628" s="17">
        <v>7.4892039008690403E-2</v>
      </c>
      <c r="K1628" s="17">
        <v>7.4117907133900304E-2</v>
      </c>
      <c r="L1628" s="17">
        <v>4.0907500451455699E-2</v>
      </c>
      <c r="M1628" s="17"/>
      <c r="N1628" s="17">
        <v>9.0529564700157494E-2</v>
      </c>
      <c r="O1628" s="17">
        <v>8.9828828759465199E-2</v>
      </c>
      <c r="P1628" s="17">
        <v>8.2561376006629994E-2</v>
      </c>
      <c r="Q1628" s="17">
        <v>8.3911214586746496E-2</v>
      </c>
      <c r="R1628" s="17"/>
      <c r="S1628" s="17">
        <v>9.7804455976171101E-2</v>
      </c>
      <c r="T1628" s="17">
        <v>8.8218941569785797E-2</v>
      </c>
      <c r="U1628" s="17">
        <v>7.1364077114420096E-2</v>
      </c>
      <c r="V1628" s="17">
        <v>7.8271404709224196E-2</v>
      </c>
      <c r="W1628" s="17">
        <v>6.1235623712865402E-2</v>
      </c>
      <c r="X1628" s="17">
        <v>8.6298882784978603E-2</v>
      </c>
      <c r="Y1628" s="17">
        <v>0.102502249693091</v>
      </c>
      <c r="Z1628" s="17">
        <v>6.5543818666889395E-2</v>
      </c>
      <c r="AA1628" s="17">
        <v>9.4014761939531705E-2</v>
      </c>
      <c r="AB1628" s="17">
        <v>0.11059175219407701</v>
      </c>
      <c r="AC1628" s="17">
        <v>5.8401828728477698E-2</v>
      </c>
      <c r="AD1628" s="17">
        <v>9.7803768775876598E-2</v>
      </c>
      <c r="AE1628" s="17"/>
      <c r="AF1628" s="17">
        <v>6.5491394540354506E-2</v>
      </c>
      <c r="AG1628" s="17">
        <v>0.100695600232386</v>
      </c>
      <c r="AH1628" s="17">
        <v>8.8783031026851006E-2</v>
      </c>
      <c r="AI1628" s="17"/>
      <c r="AJ1628" s="17">
        <v>6.3129116880696695E-2</v>
      </c>
      <c r="AK1628" s="17">
        <v>0.106881592879581</v>
      </c>
      <c r="AL1628" s="17">
        <v>9.4442778774967706E-2</v>
      </c>
      <c r="AM1628" s="17">
        <v>8.5909550783871996E-2</v>
      </c>
      <c r="AN1628" s="17">
        <v>7.92272416336815E-2</v>
      </c>
      <c r="AO1628" s="17"/>
      <c r="AP1628" s="17">
        <v>6.3570761624845804E-2</v>
      </c>
      <c r="AQ1628" s="17">
        <v>0.105780848240546</v>
      </c>
      <c r="AR1628" s="17">
        <v>9.4724659496422295E-2</v>
      </c>
      <c r="AS1628" s="17">
        <v>6.3655227773913095E-2</v>
      </c>
      <c r="AT1628" s="17">
        <v>5.7721630195248397E-2</v>
      </c>
      <c r="AU1628" s="17"/>
      <c r="AV1628" s="17">
        <v>6.9590156938307293E-2</v>
      </c>
      <c r="AW1628" s="17">
        <v>7.9377255506254393E-2</v>
      </c>
      <c r="AX1628" s="17">
        <v>9.6554803499470904E-2</v>
      </c>
      <c r="AY1628" s="17">
        <v>0.13053075243978801</v>
      </c>
      <c r="AZ1628" s="17">
        <v>0.13973592925711001</v>
      </c>
    </row>
    <row r="1629" spans="2:52">
      <c r="B1629" t="s">
        <v>308</v>
      </c>
      <c r="C1629" s="17">
        <v>8.1469953058153299E-2</v>
      </c>
      <c r="D1629" s="17">
        <v>0.119023311371502</v>
      </c>
      <c r="E1629" s="17">
        <v>4.5350252320355097E-2</v>
      </c>
      <c r="F1629" s="17"/>
      <c r="G1629" s="17">
        <v>0.12509036786588301</v>
      </c>
      <c r="H1629" s="17">
        <v>8.4709984408376002E-2</v>
      </c>
      <c r="I1629" s="17">
        <v>7.3285317020488502E-2</v>
      </c>
      <c r="J1629" s="17">
        <v>8.4852727006545101E-2</v>
      </c>
      <c r="K1629" s="17">
        <v>5.6487478446519898E-2</v>
      </c>
      <c r="L1629" s="17">
        <v>7.0508895754434406E-2</v>
      </c>
      <c r="M1629" s="17"/>
      <c r="N1629" s="17">
        <v>8.9680391641127996E-2</v>
      </c>
      <c r="O1629" s="17">
        <v>8.2912945138427896E-2</v>
      </c>
      <c r="P1629" s="17">
        <v>8.4026171807434505E-2</v>
      </c>
      <c r="Q1629" s="17">
        <v>6.8784025460440906E-2</v>
      </c>
      <c r="R1629" s="17"/>
      <c r="S1629" s="17">
        <v>9.8514527690706899E-2</v>
      </c>
      <c r="T1629" s="17">
        <v>8.4895712266635295E-2</v>
      </c>
      <c r="U1629" s="17">
        <v>8.7568687904217402E-2</v>
      </c>
      <c r="V1629" s="17">
        <v>7.0486012226310402E-2</v>
      </c>
      <c r="W1629" s="17">
        <v>6.6550912095402204E-2</v>
      </c>
      <c r="X1629" s="17">
        <v>9.8983313818178598E-2</v>
      </c>
      <c r="Y1629" s="17">
        <v>8.1239569770066702E-2</v>
      </c>
      <c r="Z1629" s="17">
        <v>6.4717452253613597E-2</v>
      </c>
      <c r="AA1629" s="17">
        <v>6.2226811742830901E-2</v>
      </c>
      <c r="AB1629" s="17">
        <v>9.6062070075485007E-2</v>
      </c>
      <c r="AC1629" s="17">
        <v>6.3528152487690004E-2</v>
      </c>
      <c r="AD1629" s="17">
        <v>6.5684189518688402E-2</v>
      </c>
      <c r="AE1629" s="17"/>
      <c r="AF1629" s="17">
        <v>8.2879190893221405E-2</v>
      </c>
      <c r="AG1629" s="17">
        <v>8.5177211206019496E-2</v>
      </c>
      <c r="AH1629" s="17">
        <v>5.4645874503952099E-2</v>
      </c>
      <c r="AI1629" s="17"/>
      <c r="AJ1629" s="17">
        <v>7.9914062272814806E-2</v>
      </c>
      <c r="AK1629" s="17">
        <v>9.1260049910639601E-2</v>
      </c>
      <c r="AL1629" s="17">
        <v>7.3780760257526501E-2</v>
      </c>
      <c r="AM1629" s="17">
        <v>0.153846402591582</v>
      </c>
      <c r="AN1629" s="17">
        <v>5.6321207605050501E-2</v>
      </c>
      <c r="AO1629" s="17"/>
      <c r="AP1629" s="17">
        <v>8.3082421994847097E-2</v>
      </c>
      <c r="AQ1629" s="17">
        <v>9.1517483735284899E-2</v>
      </c>
      <c r="AR1629" s="17">
        <v>8.3895348761118996E-2</v>
      </c>
      <c r="AS1629" s="17">
        <v>9.7199898405866098E-2</v>
      </c>
      <c r="AT1629" s="17">
        <v>4.7448777910150799E-2</v>
      </c>
      <c r="AU1629" s="17"/>
      <c r="AV1629" s="17">
        <v>7.1566225428266905E-2</v>
      </c>
      <c r="AW1629" s="17">
        <v>7.7203722353714199E-2</v>
      </c>
      <c r="AX1629" s="17">
        <v>9.6402131504672695E-2</v>
      </c>
      <c r="AY1629" s="17">
        <v>8.1775779591816006E-2</v>
      </c>
      <c r="AZ1629" s="17">
        <v>0.147101412297375</v>
      </c>
    </row>
    <row r="1630" spans="2:52">
      <c r="B1630" t="s">
        <v>309</v>
      </c>
      <c r="C1630" s="17">
        <v>6.8344070281687805E-2</v>
      </c>
      <c r="D1630" s="17">
        <v>8.6865498905675798E-2</v>
      </c>
      <c r="E1630" s="17">
        <v>4.9894975287708497E-2</v>
      </c>
      <c r="F1630" s="17"/>
      <c r="G1630" s="17">
        <v>0.110416318133855</v>
      </c>
      <c r="H1630" s="17">
        <v>8.6910863536504193E-2</v>
      </c>
      <c r="I1630" s="17">
        <v>0.10455749005416499</v>
      </c>
      <c r="J1630" s="17">
        <v>2.97352330348024E-2</v>
      </c>
      <c r="K1630" s="17">
        <v>4.5154989014541201E-2</v>
      </c>
      <c r="L1630" s="17">
        <v>4.2633636739662202E-2</v>
      </c>
      <c r="M1630" s="17"/>
      <c r="N1630" s="17">
        <v>7.1825859866143704E-2</v>
      </c>
      <c r="O1630" s="17">
        <v>5.8840655092323099E-2</v>
      </c>
      <c r="P1630" s="17">
        <v>8.4267804596235396E-2</v>
      </c>
      <c r="Q1630" s="17">
        <v>6.1262784899747902E-2</v>
      </c>
      <c r="R1630" s="17"/>
      <c r="S1630" s="17">
        <v>9.0589632369588002E-2</v>
      </c>
      <c r="T1630" s="17">
        <v>5.1139663209989299E-2</v>
      </c>
      <c r="U1630" s="17">
        <v>3.2238727901215798E-2</v>
      </c>
      <c r="V1630" s="17">
        <v>7.5452120488304505E-2</v>
      </c>
      <c r="W1630" s="17">
        <v>7.2438503818876995E-2</v>
      </c>
      <c r="X1630" s="17">
        <v>8.8029165743338897E-2</v>
      </c>
      <c r="Y1630" s="17">
        <v>7.1245380149843898E-2</v>
      </c>
      <c r="Z1630" s="17">
        <v>7.5457806996021504E-2</v>
      </c>
      <c r="AA1630" s="17">
        <v>8.7276834992857905E-2</v>
      </c>
      <c r="AB1630" s="17">
        <v>3.4613228588553098E-2</v>
      </c>
      <c r="AC1630" s="17">
        <v>6.7841172504028394E-2</v>
      </c>
      <c r="AD1630" s="17">
        <v>6.0814092449844502E-2</v>
      </c>
      <c r="AE1630" s="17"/>
      <c r="AF1630" s="17">
        <v>5.59415968103062E-2</v>
      </c>
      <c r="AG1630" s="17">
        <v>7.2837804725282604E-2</v>
      </c>
      <c r="AH1630" s="17">
        <v>6.6180004689927505E-2</v>
      </c>
      <c r="AI1630" s="17"/>
      <c r="AJ1630" s="17">
        <v>6.8295950660923893E-2</v>
      </c>
      <c r="AK1630" s="17">
        <v>7.8801252627083901E-2</v>
      </c>
      <c r="AL1630" s="17">
        <v>6.2232709615559101E-2</v>
      </c>
      <c r="AM1630" s="17">
        <v>0.109054315164987</v>
      </c>
      <c r="AN1630" s="17">
        <v>5.1663859121400701E-2</v>
      </c>
      <c r="AO1630" s="17"/>
      <c r="AP1630" s="17">
        <v>8.0343534939722794E-2</v>
      </c>
      <c r="AQ1630" s="17">
        <v>7.7516108399221101E-2</v>
      </c>
      <c r="AR1630" s="17">
        <v>6.4118289796840297E-2</v>
      </c>
      <c r="AS1630" s="17">
        <v>6.78399825055888E-2</v>
      </c>
      <c r="AT1630" s="17">
        <v>4.4660268435932703E-2</v>
      </c>
      <c r="AU1630" s="17"/>
      <c r="AV1630" s="17">
        <v>6.1913230127338202E-2</v>
      </c>
      <c r="AW1630" s="17">
        <v>5.6246077756831298E-2</v>
      </c>
      <c r="AX1630" s="17">
        <v>8.5499167959785599E-2</v>
      </c>
      <c r="AY1630" s="17">
        <v>6.79248681846224E-2</v>
      </c>
      <c r="AZ1630" s="17">
        <v>0.10507464995664099</v>
      </c>
    </row>
    <row r="1631" spans="2:52">
      <c r="B1631" t="s">
        <v>310</v>
      </c>
      <c r="C1631" s="17">
        <v>6.2277886710356702E-2</v>
      </c>
      <c r="D1631" s="17">
        <v>7.8156212307749606E-2</v>
      </c>
      <c r="E1631" s="17">
        <v>4.6735531875044999E-2</v>
      </c>
      <c r="F1631" s="17"/>
      <c r="G1631" s="17">
        <v>9.2101780725234506E-2</v>
      </c>
      <c r="H1631" s="17">
        <v>7.4998215624655404E-2</v>
      </c>
      <c r="I1631" s="17">
        <v>6.4999997405785298E-2</v>
      </c>
      <c r="J1631" s="17">
        <v>5.8526174920682898E-2</v>
      </c>
      <c r="K1631" s="17">
        <v>4.26556421786932E-2</v>
      </c>
      <c r="L1631" s="17">
        <v>4.6065877902581098E-2</v>
      </c>
      <c r="M1631" s="17"/>
      <c r="N1631" s="17">
        <v>7.0473665598624502E-2</v>
      </c>
      <c r="O1631" s="17">
        <v>5.0457036892319701E-2</v>
      </c>
      <c r="P1631" s="17">
        <v>7.12294227049977E-2</v>
      </c>
      <c r="Q1631" s="17">
        <v>5.8576641353475803E-2</v>
      </c>
      <c r="R1631" s="17"/>
      <c r="S1631" s="17">
        <v>6.5627176208753704E-2</v>
      </c>
      <c r="T1631" s="17">
        <v>7.1108053872750501E-2</v>
      </c>
      <c r="U1631" s="17">
        <v>5.7623427968131698E-2</v>
      </c>
      <c r="V1631" s="17">
        <v>5.26286811686342E-2</v>
      </c>
      <c r="W1631" s="17">
        <v>4.6178963300103897E-2</v>
      </c>
      <c r="X1631" s="17">
        <v>6.9857159449221398E-2</v>
      </c>
      <c r="Y1631" s="17">
        <v>3.9903423263514502E-2</v>
      </c>
      <c r="Z1631" s="17">
        <v>7.0515624484256995E-2</v>
      </c>
      <c r="AA1631" s="17">
        <v>6.7073837262923194E-2</v>
      </c>
      <c r="AB1631" s="17">
        <v>7.3924391339325601E-2</v>
      </c>
      <c r="AC1631" s="17">
        <v>6.5445182059783197E-2</v>
      </c>
      <c r="AD1631" s="17">
        <v>5.5450660031307601E-2</v>
      </c>
      <c r="AE1631" s="17"/>
      <c r="AF1631" s="17">
        <v>6.2420026024620198E-2</v>
      </c>
      <c r="AG1631" s="17">
        <v>6.0387892530706998E-2</v>
      </c>
      <c r="AH1631" s="17">
        <v>5.2262780302311497E-2</v>
      </c>
      <c r="AI1631" s="17"/>
      <c r="AJ1631" s="17">
        <v>6.3117102723930701E-2</v>
      </c>
      <c r="AK1631" s="17">
        <v>6.9848682035934306E-2</v>
      </c>
      <c r="AL1631" s="17">
        <v>6.6263154038103594E-2</v>
      </c>
      <c r="AM1631" s="17">
        <v>1.5807382207927202E-2</v>
      </c>
      <c r="AN1631" s="17">
        <v>5.3651822922490197E-2</v>
      </c>
      <c r="AO1631" s="17"/>
      <c r="AP1631" s="17">
        <v>5.4349681638839999E-2</v>
      </c>
      <c r="AQ1631" s="17">
        <v>7.2411941563332999E-2</v>
      </c>
      <c r="AR1631" s="17">
        <v>6.8667649862591204E-2</v>
      </c>
      <c r="AS1631" s="17">
        <v>6.7316995441479593E-2</v>
      </c>
      <c r="AT1631" s="17">
        <v>4.3227447515266498E-2</v>
      </c>
      <c r="AU1631" s="17"/>
      <c r="AV1631" s="17">
        <v>5.4479326536071099E-2</v>
      </c>
      <c r="AW1631" s="17">
        <v>5.4588258603116002E-2</v>
      </c>
      <c r="AX1631" s="17">
        <v>6.8797254938298302E-2</v>
      </c>
      <c r="AY1631" s="17">
        <v>8.7621252776718103E-2</v>
      </c>
      <c r="AZ1631" s="17">
        <v>0.101515338825388</v>
      </c>
    </row>
    <row r="1632" spans="2:52">
      <c r="B1632" t="s">
        <v>311</v>
      </c>
      <c r="C1632" s="17">
        <v>6.1202904844804798E-2</v>
      </c>
      <c r="D1632" s="17">
        <v>6.0812741124854797E-2</v>
      </c>
      <c r="E1632" s="17">
        <v>6.0071786860631103E-2</v>
      </c>
      <c r="F1632" s="17"/>
      <c r="G1632" s="17">
        <v>0.11073820207162099</v>
      </c>
      <c r="H1632" s="17">
        <v>8.5467933202240096E-2</v>
      </c>
      <c r="I1632" s="17">
        <v>6.9369775308583695E-2</v>
      </c>
      <c r="J1632" s="17">
        <v>5.2722298750620601E-2</v>
      </c>
      <c r="K1632" s="17">
        <v>3.4370493828588498E-2</v>
      </c>
      <c r="L1632" s="17">
        <v>2.67057836534948E-2</v>
      </c>
      <c r="M1632" s="17"/>
      <c r="N1632" s="17">
        <v>6.94945056822346E-2</v>
      </c>
      <c r="O1632" s="17">
        <v>4.6308954758545802E-2</v>
      </c>
      <c r="P1632" s="17">
        <v>7.1299421605484595E-2</v>
      </c>
      <c r="Q1632" s="17">
        <v>5.8590746317976901E-2</v>
      </c>
      <c r="R1632" s="17"/>
      <c r="S1632" s="17">
        <v>0.108852650944052</v>
      </c>
      <c r="T1632" s="17">
        <v>4.91262706417957E-2</v>
      </c>
      <c r="U1632" s="17">
        <v>7.7084990728445005E-2</v>
      </c>
      <c r="V1632" s="17">
        <v>3.7657946510362202E-2</v>
      </c>
      <c r="W1632" s="17">
        <v>5.0157707693273303E-2</v>
      </c>
      <c r="X1632" s="17">
        <v>6.5186249877244001E-2</v>
      </c>
      <c r="Y1632" s="17">
        <v>5.21419820111284E-2</v>
      </c>
      <c r="Z1632" s="17">
        <v>5.1648998208596898E-2</v>
      </c>
      <c r="AA1632" s="17">
        <v>5.80090439945306E-2</v>
      </c>
      <c r="AB1632" s="17">
        <v>4.4976286708206401E-2</v>
      </c>
      <c r="AC1632" s="17">
        <v>3.9948822708283399E-2</v>
      </c>
      <c r="AD1632" s="17">
        <v>6.59942822341376E-2</v>
      </c>
      <c r="AE1632" s="17"/>
      <c r="AF1632" s="17">
        <v>4.7391960589336E-2</v>
      </c>
      <c r="AG1632" s="17">
        <v>7.3162984317876295E-2</v>
      </c>
      <c r="AH1632" s="17">
        <v>4.3963622707338598E-2</v>
      </c>
      <c r="AI1632" s="17"/>
      <c r="AJ1632" s="17">
        <v>5.4489490909456803E-2</v>
      </c>
      <c r="AK1632" s="17">
        <v>8.2256261703073E-2</v>
      </c>
      <c r="AL1632" s="17">
        <v>4.7692079702478303E-2</v>
      </c>
      <c r="AM1632" s="17">
        <v>1.70562003767636E-2</v>
      </c>
      <c r="AN1632" s="17">
        <v>3.3499385981867802E-2</v>
      </c>
      <c r="AO1632" s="17"/>
      <c r="AP1632" s="17">
        <v>5.5067624818867698E-2</v>
      </c>
      <c r="AQ1632" s="17">
        <v>7.0569924630736802E-2</v>
      </c>
      <c r="AR1632" s="17">
        <v>6.5097178752951901E-2</v>
      </c>
      <c r="AS1632" s="17">
        <v>4.5298199948632101E-2</v>
      </c>
      <c r="AT1632" s="17">
        <v>3.4169371400361102E-2</v>
      </c>
      <c r="AU1632" s="17"/>
      <c r="AV1632" s="17">
        <v>4.1993335713881801E-2</v>
      </c>
      <c r="AW1632" s="17">
        <v>5.9535828790170102E-2</v>
      </c>
      <c r="AX1632" s="17">
        <v>7.3706294492559901E-2</v>
      </c>
      <c r="AY1632" s="17">
        <v>8.8713043682543402E-2</v>
      </c>
      <c r="AZ1632" s="17">
        <v>9.2669617366282903E-2</v>
      </c>
    </row>
    <row r="1633" spans="2:52">
      <c r="B1633" t="s">
        <v>312</v>
      </c>
      <c r="C1633" s="17">
        <v>4.0134285341460697E-3</v>
      </c>
      <c r="D1633" s="17">
        <v>4.7899817846529203E-3</v>
      </c>
      <c r="E1633" s="17">
        <v>3.2811595928331702E-3</v>
      </c>
      <c r="F1633" s="17"/>
      <c r="G1633" s="17">
        <v>1.9826578577340601E-3</v>
      </c>
      <c r="H1633" s="17">
        <v>4.2884762882107004E-3</v>
      </c>
      <c r="I1633" s="17">
        <v>2.8631634800523999E-3</v>
      </c>
      <c r="J1633" s="17">
        <v>5.6124747935811098E-3</v>
      </c>
      <c r="K1633" s="17">
        <v>4.9490187339712201E-3</v>
      </c>
      <c r="L1633" s="17">
        <v>4.1498801649165404E-3</v>
      </c>
      <c r="M1633" s="17"/>
      <c r="N1633" s="17">
        <v>3.2599523997988299E-3</v>
      </c>
      <c r="O1633" s="17">
        <v>5.1367738386101404E-3</v>
      </c>
      <c r="P1633" s="17">
        <v>2.4079253390246799E-3</v>
      </c>
      <c r="Q1633" s="17">
        <v>4.0957540569052497E-3</v>
      </c>
      <c r="R1633" s="17"/>
      <c r="S1633" s="17">
        <v>5.3303303265253904E-3</v>
      </c>
      <c r="T1633" s="17">
        <v>3.11474012799105E-3</v>
      </c>
      <c r="U1633" s="17">
        <v>1.8310061811236102E-2</v>
      </c>
      <c r="V1633" s="17">
        <v>0</v>
      </c>
      <c r="W1633" s="17">
        <v>3.69238679975647E-3</v>
      </c>
      <c r="X1633" s="17">
        <v>2.68703429397679E-3</v>
      </c>
      <c r="Y1633" s="17">
        <v>0</v>
      </c>
      <c r="Z1633" s="17">
        <v>6.0917978887555001E-3</v>
      </c>
      <c r="AA1633" s="17">
        <v>1.9998435304624902E-3</v>
      </c>
      <c r="AB1633" s="17">
        <v>2.18832610803969E-3</v>
      </c>
      <c r="AC1633" s="17">
        <v>4.7312946564875098E-3</v>
      </c>
      <c r="AD1633" s="17">
        <v>0</v>
      </c>
      <c r="AE1633" s="17"/>
      <c r="AF1633" s="17">
        <v>2.2619958102237901E-3</v>
      </c>
      <c r="AG1633" s="17">
        <v>4.5277945550313402E-3</v>
      </c>
      <c r="AH1633" s="17">
        <v>7.2273197642993402E-3</v>
      </c>
      <c r="AI1633" s="17"/>
      <c r="AJ1633" s="17">
        <v>7.3628154597860497E-4</v>
      </c>
      <c r="AK1633" s="17">
        <v>2.4141952564320402E-3</v>
      </c>
      <c r="AL1633" s="17">
        <v>1.03381727173943E-2</v>
      </c>
      <c r="AM1633" s="17">
        <v>0</v>
      </c>
      <c r="AN1633" s="17">
        <v>1.0141736742755401E-2</v>
      </c>
      <c r="AO1633" s="17"/>
      <c r="AP1633" s="17">
        <v>1.3044641577363899E-3</v>
      </c>
      <c r="AQ1633" s="17">
        <v>2.99964669232078E-3</v>
      </c>
      <c r="AR1633" s="17">
        <v>0</v>
      </c>
      <c r="AS1633" s="17">
        <v>2.5037670314619802E-3</v>
      </c>
      <c r="AT1633" s="17">
        <v>1.2717131445257299E-2</v>
      </c>
      <c r="AU1633" s="17"/>
      <c r="AV1633" s="17">
        <v>2.7545331986032098E-3</v>
      </c>
      <c r="AW1633" s="17">
        <v>2.3799585336017099E-3</v>
      </c>
      <c r="AX1633" s="17">
        <v>5.0394628598062902E-3</v>
      </c>
      <c r="AY1633" s="17">
        <v>7.01304515048797E-3</v>
      </c>
      <c r="AZ1633" s="17">
        <v>1.4135544291581601E-2</v>
      </c>
    </row>
    <row r="1634" spans="2:52">
      <c r="C1634" s="17"/>
      <c r="D1634" s="17"/>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c r="AY1634" s="17"/>
      <c r="AZ1634" s="17"/>
    </row>
    <row r="1635" spans="2:52">
      <c r="B1635" s="6" t="s">
        <v>395</v>
      </c>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c r="AZ1635" s="17"/>
    </row>
    <row r="1636" spans="2:52">
      <c r="B1636" s="24" t="s">
        <v>15</v>
      </c>
      <c r="C1636" s="17"/>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c r="AZ1636" s="17"/>
    </row>
    <row r="1637" spans="2:52">
      <c r="B1637" t="s">
        <v>396</v>
      </c>
      <c r="C1637" s="17">
        <v>0.44709849022992898</v>
      </c>
      <c r="D1637" s="17">
        <v>0.48708331751650202</v>
      </c>
      <c r="E1637" s="17">
        <v>0.40824053525660697</v>
      </c>
      <c r="F1637" s="17"/>
      <c r="G1637" s="17">
        <v>0.35603631156093302</v>
      </c>
      <c r="H1637" s="17">
        <v>0.41536884031853899</v>
      </c>
      <c r="I1637" s="17">
        <v>0.39042719389552699</v>
      </c>
      <c r="J1637" s="17">
        <v>0.41862427957226001</v>
      </c>
      <c r="K1637" s="17">
        <v>0.48346893578267802</v>
      </c>
      <c r="L1637" s="17">
        <v>0.578448611443105</v>
      </c>
      <c r="M1637" s="17"/>
      <c r="N1637" s="17">
        <v>0.53573931955237197</v>
      </c>
      <c r="O1637" s="17">
        <v>0.45326314063307999</v>
      </c>
      <c r="P1637" s="17">
        <v>0.41149484761043298</v>
      </c>
      <c r="Q1637" s="17">
        <v>0.37373233887777901</v>
      </c>
      <c r="R1637" s="17"/>
      <c r="S1637" s="17">
        <v>0.413257154248935</v>
      </c>
      <c r="T1637" s="17">
        <v>0.44596471117723402</v>
      </c>
      <c r="U1637" s="17">
        <v>0.468302647440411</v>
      </c>
      <c r="V1637" s="17">
        <v>0.43637134721281001</v>
      </c>
      <c r="W1637" s="17">
        <v>0.450105485295695</v>
      </c>
      <c r="X1637" s="17">
        <v>0.41506635503730899</v>
      </c>
      <c r="Y1637" s="17">
        <v>0.48054745313602898</v>
      </c>
      <c r="Z1637" s="17">
        <v>0.54010091128746596</v>
      </c>
      <c r="AA1637" s="17">
        <v>0.418805517507301</v>
      </c>
      <c r="AB1637" s="17">
        <v>0.46831645700927299</v>
      </c>
      <c r="AC1637" s="17">
        <v>0.44209749236138401</v>
      </c>
      <c r="AD1637" s="17">
        <v>0.50987632245329795</v>
      </c>
      <c r="AE1637" s="17"/>
      <c r="AF1637" s="17">
        <v>0.43118127466796402</v>
      </c>
      <c r="AG1637" s="17">
        <v>0.51329989046107305</v>
      </c>
      <c r="AH1637" s="17">
        <v>0.35522572608856801</v>
      </c>
      <c r="AI1637" s="17"/>
      <c r="AJ1637" s="17">
        <v>0.48672508477480902</v>
      </c>
      <c r="AK1637" s="17">
        <v>0.46177485621734599</v>
      </c>
      <c r="AL1637" s="17">
        <v>0.52098088039809198</v>
      </c>
      <c r="AM1637" s="17">
        <v>0.36786245563487602</v>
      </c>
      <c r="AN1637" s="17">
        <v>0.32824208284116901</v>
      </c>
      <c r="AO1637" s="17"/>
      <c r="AP1637" s="17">
        <v>0.50224731646920795</v>
      </c>
      <c r="AQ1637" s="17">
        <v>0.478932466057996</v>
      </c>
      <c r="AR1637" s="17">
        <v>0.53184124910573605</v>
      </c>
      <c r="AS1637" s="17">
        <v>0.41886786788136798</v>
      </c>
      <c r="AT1637" s="17">
        <v>0.31505393078018101</v>
      </c>
      <c r="AU1637" s="17"/>
      <c r="AV1637" s="17">
        <v>0.40199214029622299</v>
      </c>
      <c r="AW1637" s="17">
        <v>0.41114348610340101</v>
      </c>
      <c r="AX1637" s="17">
        <v>0.46978123366106</v>
      </c>
      <c r="AY1637" s="17">
        <v>0.53801071333120198</v>
      </c>
      <c r="AZ1637" s="17">
        <v>0.58949364066208898</v>
      </c>
    </row>
    <row r="1638" spans="2:52">
      <c r="B1638" t="s">
        <v>397</v>
      </c>
      <c r="C1638" s="17">
        <v>0.19424489339520401</v>
      </c>
      <c r="D1638" s="17">
        <v>0.21913870497128801</v>
      </c>
      <c r="E1638" s="17">
        <v>0.17118296882658701</v>
      </c>
      <c r="F1638" s="17"/>
      <c r="G1638" s="17">
        <v>0.26536126327135301</v>
      </c>
      <c r="H1638" s="17">
        <v>0.197029074112475</v>
      </c>
      <c r="I1638" s="17">
        <v>0.22505541128113599</v>
      </c>
      <c r="J1638" s="17">
        <v>0.20582673681605099</v>
      </c>
      <c r="K1638" s="17">
        <v>0.14175138929974801</v>
      </c>
      <c r="L1638" s="17">
        <v>0.145401377153282</v>
      </c>
      <c r="M1638" s="17"/>
      <c r="N1638" s="17">
        <v>0.171286631967346</v>
      </c>
      <c r="O1638" s="17">
        <v>0.195632596967351</v>
      </c>
      <c r="P1638" s="17">
        <v>0.22477445941228999</v>
      </c>
      <c r="Q1638" s="17">
        <v>0.193027330372252</v>
      </c>
      <c r="R1638" s="17"/>
      <c r="S1638" s="17">
        <v>0.210209523247364</v>
      </c>
      <c r="T1638" s="17">
        <v>0.195758620267273</v>
      </c>
      <c r="U1638" s="17">
        <v>0.18436738608766601</v>
      </c>
      <c r="V1638" s="17">
        <v>0.19421569156676499</v>
      </c>
      <c r="W1638" s="17">
        <v>0.22414110150080299</v>
      </c>
      <c r="X1638" s="17">
        <v>0.21832002711482101</v>
      </c>
      <c r="Y1638" s="17">
        <v>0.175685447249388</v>
      </c>
      <c r="Z1638" s="17">
        <v>0.134634815629988</v>
      </c>
      <c r="AA1638" s="17">
        <v>0.19805050016315801</v>
      </c>
      <c r="AB1638" s="17">
        <v>0.18542559189754801</v>
      </c>
      <c r="AC1638" s="17">
        <v>0.194367382176656</v>
      </c>
      <c r="AD1638" s="17">
        <v>0.13890020663737501</v>
      </c>
      <c r="AE1638" s="17"/>
      <c r="AF1638" s="17">
        <v>0.209788479199182</v>
      </c>
      <c r="AG1638" s="17">
        <v>0.183223696899457</v>
      </c>
      <c r="AH1638" s="17">
        <v>0.180520165568897</v>
      </c>
      <c r="AI1638" s="17"/>
      <c r="AJ1638" s="17">
        <v>0.17967242870567601</v>
      </c>
      <c r="AK1638" s="17">
        <v>0.222281647610866</v>
      </c>
      <c r="AL1638" s="17">
        <v>0.20515046665780801</v>
      </c>
      <c r="AM1638" s="17">
        <v>0.29134948298234697</v>
      </c>
      <c r="AN1638" s="17">
        <v>0.156292869084973</v>
      </c>
      <c r="AO1638" s="17"/>
      <c r="AP1638" s="17">
        <v>0.18302439615812299</v>
      </c>
      <c r="AQ1638" s="17">
        <v>0.204317303698481</v>
      </c>
      <c r="AR1638" s="17">
        <v>0.18851052229075499</v>
      </c>
      <c r="AS1638" s="17">
        <v>0.25359584619696202</v>
      </c>
      <c r="AT1638" s="17">
        <v>0.109402681500719</v>
      </c>
      <c r="AU1638" s="17"/>
      <c r="AV1638" s="17">
        <v>0.19212250616354701</v>
      </c>
      <c r="AW1638" s="17">
        <v>0.195671400273148</v>
      </c>
      <c r="AX1638" s="17">
        <v>0.21646737995266899</v>
      </c>
      <c r="AY1638" s="17">
        <v>0.15063319616568699</v>
      </c>
      <c r="AZ1638" s="17">
        <v>0.174493806136791</v>
      </c>
    </row>
    <row r="1639" spans="2:52">
      <c r="B1639" t="s">
        <v>398</v>
      </c>
      <c r="C1639" s="17">
        <v>0.12427259788393701</v>
      </c>
      <c r="D1639" s="17">
        <v>0.124045270002342</v>
      </c>
      <c r="E1639" s="17">
        <v>0.12483036092623501</v>
      </c>
      <c r="F1639" s="17"/>
      <c r="G1639" s="17">
        <v>0.20439408077108101</v>
      </c>
      <c r="H1639" s="17">
        <v>0.178942115455519</v>
      </c>
      <c r="I1639" s="17">
        <v>0.131922966502829</v>
      </c>
      <c r="J1639" s="17">
        <v>9.6672134401900006E-2</v>
      </c>
      <c r="K1639" s="17">
        <v>9.4258144044668493E-2</v>
      </c>
      <c r="L1639" s="17">
        <v>6.2711737516916805E-2</v>
      </c>
      <c r="M1639" s="17"/>
      <c r="N1639" s="17">
        <v>0.120801671605358</v>
      </c>
      <c r="O1639" s="17">
        <v>0.11721440605566801</v>
      </c>
      <c r="P1639" s="17">
        <v>0.141182255303965</v>
      </c>
      <c r="Q1639" s="17">
        <v>0.1199805332326</v>
      </c>
      <c r="R1639" s="17"/>
      <c r="S1639" s="17">
        <v>0.186475553989952</v>
      </c>
      <c r="T1639" s="17">
        <v>0.109449229585442</v>
      </c>
      <c r="U1639" s="17">
        <v>0.10758455184707801</v>
      </c>
      <c r="V1639" s="17">
        <v>8.6593789918349207E-2</v>
      </c>
      <c r="W1639" s="17">
        <v>0.12037337549985901</v>
      </c>
      <c r="X1639" s="17">
        <v>0.148657060296121</v>
      </c>
      <c r="Y1639" s="17">
        <v>0.111478667028618</v>
      </c>
      <c r="Z1639" s="17">
        <v>0.104557505744686</v>
      </c>
      <c r="AA1639" s="17">
        <v>0.15265387644647199</v>
      </c>
      <c r="AB1639" s="17">
        <v>8.5919361463057398E-2</v>
      </c>
      <c r="AC1639" s="17">
        <v>0.108020094120511</v>
      </c>
      <c r="AD1639" s="17">
        <v>9.0196887358521299E-2</v>
      </c>
      <c r="AE1639" s="17"/>
      <c r="AF1639" s="17">
        <v>0.11294932095098199</v>
      </c>
      <c r="AG1639" s="17">
        <v>0.11925569198638999</v>
      </c>
      <c r="AH1639" s="17">
        <v>0.12997758439010401</v>
      </c>
      <c r="AI1639" s="17"/>
      <c r="AJ1639" s="17">
        <v>0.12726494603192301</v>
      </c>
      <c r="AK1639" s="17">
        <v>0.14260018078314299</v>
      </c>
      <c r="AL1639" s="17">
        <v>9.1201175174461094E-2</v>
      </c>
      <c r="AM1639" s="17">
        <v>0.10844271346242899</v>
      </c>
      <c r="AN1639" s="17">
        <v>0.10101646287398899</v>
      </c>
      <c r="AO1639" s="17"/>
      <c r="AP1639" s="17">
        <v>0.14164435616648499</v>
      </c>
      <c r="AQ1639" s="17">
        <v>0.130253330736187</v>
      </c>
      <c r="AR1639" s="17">
        <v>0.12618685351383199</v>
      </c>
      <c r="AS1639" s="17">
        <v>0.136825781502942</v>
      </c>
      <c r="AT1639" s="17">
        <v>8.4575435936389595E-2</v>
      </c>
      <c r="AU1639" s="17"/>
      <c r="AV1639" s="17">
        <v>0.118724905970667</v>
      </c>
      <c r="AW1639" s="17">
        <v>0.12520116707375301</v>
      </c>
      <c r="AX1639" s="17">
        <v>0.131097584183411</v>
      </c>
      <c r="AY1639" s="17">
        <v>0.14621090579058099</v>
      </c>
      <c r="AZ1639" s="17">
        <v>0.13324477664634601</v>
      </c>
    </row>
    <row r="1640" spans="2:52">
      <c r="B1640" t="s">
        <v>107</v>
      </c>
      <c r="C1640" s="17">
        <v>0.23438401849093099</v>
      </c>
      <c r="D1640" s="17">
        <v>0.16973270750986799</v>
      </c>
      <c r="E1640" s="17">
        <v>0.29574613499057101</v>
      </c>
      <c r="F1640" s="17"/>
      <c r="G1640" s="17">
        <v>0.17420834439663299</v>
      </c>
      <c r="H1640" s="17">
        <v>0.20865997011346701</v>
      </c>
      <c r="I1640" s="17">
        <v>0.25259442832050799</v>
      </c>
      <c r="J1640" s="17">
        <v>0.278876849209788</v>
      </c>
      <c r="K1640" s="17">
        <v>0.28052153087290499</v>
      </c>
      <c r="L1640" s="17">
        <v>0.21343827388669601</v>
      </c>
      <c r="M1640" s="17"/>
      <c r="N1640" s="17">
        <v>0.17217237687492401</v>
      </c>
      <c r="O1640" s="17">
        <v>0.233889856343901</v>
      </c>
      <c r="P1640" s="17">
        <v>0.22254843767331101</v>
      </c>
      <c r="Q1640" s="17">
        <v>0.31325979751736799</v>
      </c>
      <c r="R1640" s="17"/>
      <c r="S1640" s="17">
        <v>0.190057768513749</v>
      </c>
      <c r="T1640" s="17">
        <v>0.248827438970051</v>
      </c>
      <c r="U1640" s="17">
        <v>0.239745414624846</v>
      </c>
      <c r="V1640" s="17">
        <v>0.28281917130207601</v>
      </c>
      <c r="W1640" s="17">
        <v>0.20538003770364199</v>
      </c>
      <c r="X1640" s="17">
        <v>0.217956557551749</v>
      </c>
      <c r="Y1640" s="17">
        <v>0.23228843258596399</v>
      </c>
      <c r="Z1640" s="17">
        <v>0.22070676733785999</v>
      </c>
      <c r="AA1640" s="17">
        <v>0.23049010588306901</v>
      </c>
      <c r="AB1640" s="17">
        <v>0.26033858963012102</v>
      </c>
      <c r="AC1640" s="17">
        <v>0.25551503134144898</v>
      </c>
      <c r="AD1640" s="17">
        <v>0.26102658355080599</v>
      </c>
      <c r="AE1640" s="17"/>
      <c r="AF1640" s="17">
        <v>0.246080925181872</v>
      </c>
      <c r="AG1640" s="17">
        <v>0.18422072065307901</v>
      </c>
      <c r="AH1640" s="17">
        <v>0.33427652395243102</v>
      </c>
      <c r="AI1640" s="17"/>
      <c r="AJ1640" s="17">
        <v>0.20633754048759201</v>
      </c>
      <c r="AK1640" s="17">
        <v>0.173343315388645</v>
      </c>
      <c r="AL1640" s="17">
        <v>0.18266747776963899</v>
      </c>
      <c r="AM1640" s="17">
        <v>0.232345347920348</v>
      </c>
      <c r="AN1640" s="17">
        <v>0.41444858519986799</v>
      </c>
      <c r="AO1640" s="17"/>
      <c r="AP1640" s="17">
        <v>0.17308393120618401</v>
      </c>
      <c r="AQ1640" s="17">
        <v>0.186496899507335</v>
      </c>
      <c r="AR1640" s="17">
        <v>0.153461375089677</v>
      </c>
      <c r="AS1640" s="17">
        <v>0.190710504418728</v>
      </c>
      <c r="AT1640" s="17">
        <v>0.49096795178271002</v>
      </c>
      <c r="AU1640" s="17"/>
      <c r="AV1640" s="17">
        <v>0.28716044756956399</v>
      </c>
      <c r="AW1640" s="17">
        <v>0.26798394654969798</v>
      </c>
      <c r="AX1640" s="17">
        <v>0.18265380220286001</v>
      </c>
      <c r="AY1640" s="17">
        <v>0.16514518471253001</v>
      </c>
      <c r="AZ1640" s="17">
        <v>0.102767776554773</v>
      </c>
    </row>
    <row r="1641" spans="2:52">
      <c r="C1641" s="17"/>
      <c r="D1641" s="17"/>
      <c r="E1641" s="17"/>
      <c r="F1641" s="17"/>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c r="AP1641" s="17"/>
      <c r="AQ1641" s="17"/>
      <c r="AR1641" s="17"/>
      <c r="AS1641" s="17"/>
      <c r="AT1641" s="17"/>
      <c r="AU1641" s="17"/>
      <c r="AV1641" s="17"/>
      <c r="AW1641" s="17"/>
      <c r="AX1641" s="17"/>
      <c r="AY1641" s="17"/>
      <c r="AZ1641" s="17"/>
    </row>
    <row r="1642" spans="2:52">
      <c r="B1642" s="6" t="s">
        <v>98</v>
      </c>
      <c r="C1642" s="17"/>
      <c r="D1642" s="17"/>
      <c r="E1642" s="17"/>
      <c r="F1642" s="17"/>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c r="AI1642" s="17"/>
      <c r="AJ1642" s="17"/>
      <c r="AK1642" s="17"/>
      <c r="AL1642" s="17"/>
      <c r="AM1642" s="17"/>
      <c r="AN1642" s="17"/>
      <c r="AO1642" s="17"/>
      <c r="AP1642" s="17"/>
      <c r="AQ1642" s="17"/>
      <c r="AR1642" s="17"/>
      <c r="AS1642" s="17"/>
      <c r="AT1642" s="17"/>
      <c r="AU1642" s="17"/>
      <c r="AV1642" s="17"/>
      <c r="AW1642" s="17"/>
      <c r="AX1642" s="17"/>
      <c r="AY1642" s="17"/>
      <c r="AZ1642" s="17"/>
    </row>
    <row r="1643" spans="2:52">
      <c r="B1643" s="24" t="s">
        <v>15</v>
      </c>
      <c r="C1643" s="17"/>
      <c r="D1643" s="17"/>
      <c r="E1643" s="17"/>
      <c r="F1643" s="17"/>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c r="AI1643" s="17"/>
      <c r="AJ1643" s="17"/>
      <c r="AK1643" s="17"/>
      <c r="AL1643" s="17"/>
      <c r="AM1643" s="17"/>
      <c r="AN1643" s="17"/>
      <c r="AO1643" s="17"/>
      <c r="AP1643" s="17"/>
      <c r="AQ1643" s="17"/>
      <c r="AR1643" s="17"/>
      <c r="AS1643" s="17"/>
      <c r="AT1643" s="17"/>
      <c r="AU1643" s="17"/>
      <c r="AV1643" s="17"/>
      <c r="AW1643" s="17"/>
      <c r="AX1643" s="17"/>
      <c r="AY1643" s="17"/>
      <c r="AZ1643" s="17"/>
    </row>
    <row r="1644" spans="2:52">
      <c r="B1644" t="s">
        <v>399</v>
      </c>
      <c r="C1644" s="17">
        <v>0.50055676553436501</v>
      </c>
      <c r="D1644" s="17">
        <v>0.53971462588404095</v>
      </c>
      <c r="E1644" s="17">
        <v>0.46416211306692401</v>
      </c>
      <c r="F1644" s="17"/>
      <c r="G1644" s="17">
        <v>0.41296940580939201</v>
      </c>
      <c r="H1644" s="17">
        <v>0.44377840507148902</v>
      </c>
      <c r="I1644" s="17">
        <v>0.44807562776247001</v>
      </c>
      <c r="J1644" s="17">
        <v>0.49019904299054101</v>
      </c>
      <c r="K1644" s="17">
        <v>0.55887667188512402</v>
      </c>
      <c r="L1644" s="17">
        <v>0.61716759523775699</v>
      </c>
      <c r="M1644" s="17"/>
      <c r="N1644" s="17">
        <v>0.60442241455892498</v>
      </c>
      <c r="O1644" s="17">
        <v>0.51979413954221598</v>
      </c>
      <c r="P1644" s="17">
        <v>0.46517842024401401</v>
      </c>
      <c r="Q1644" s="17">
        <v>0.39955199745924402</v>
      </c>
      <c r="R1644" s="17"/>
      <c r="S1644" s="17">
        <v>0.46705989032962297</v>
      </c>
      <c r="T1644" s="17">
        <v>0.51713204969267501</v>
      </c>
      <c r="U1644" s="17">
        <v>0.53455557672771903</v>
      </c>
      <c r="V1644" s="17">
        <v>0.47773708667536502</v>
      </c>
      <c r="W1644" s="17">
        <v>0.48902218866424102</v>
      </c>
      <c r="X1644" s="17">
        <v>0.45492719714424101</v>
      </c>
      <c r="Y1644" s="17">
        <v>0.47107879028031802</v>
      </c>
      <c r="Z1644" s="17">
        <v>0.598125954040435</v>
      </c>
      <c r="AA1644" s="17">
        <v>0.49450739724835902</v>
      </c>
      <c r="AB1644" s="17">
        <v>0.56833883816679298</v>
      </c>
      <c r="AC1644" s="17">
        <v>0.475557038595258</v>
      </c>
      <c r="AD1644" s="17">
        <v>0.53567448886529201</v>
      </c>
      <c r="AE1644" s="17"/>
      <c r="AF1644" s="17">
        <v>0.46958148674142403</v>
      </c>
      <c r="AG1644" s="17">
        <v>0.58186786365100296</v>
      </c>
      <c r="AH1644" s="17">
        <v>0.41378981242698298</v>
      </c>
      <c r="AI1644" s="17"/>
      <c r="AJ1644" s="17">
        <v>0.54382803914091804</v>
      </c>
      <c r="AK1644" s="17">
        <v>0.51805828881972804</v>
      </c>
      <c r="AL1644" s="17">
        <v>0.62837286378720303</v>
      </c>
      <c r="AM1644" s="17">
        <v>0.347275121777054</v>
      </c>
      <c r="AN1644" s="17">
        <v>0.356014908963246</v>
      </c>
      <c r="AO1644" s="17"/>
      <c r="AP1644" s="17">
        <v>0.54649837378111898</v>
      </c>
      <c r="AQ1644" s="17">
        <v>0.53219453440624398</v>
      </c>
      <c r="AR1644" s="17">
        <v>0.59404803066001799</v>
      </c>
      <c r="AS1644" s="17">
        <v>0.43465576782260101</v>
      </c>
      <c r="AT1644" s="17">
        <v>0.40019290800049601</v>
      </c>
      <c r="AU1644" s="17"/>
      <c r="AV1644" s="17">
        <v>0.39986927606919798</v>
      </c>
      <c r="AW1644" s="17">
        <v>0.50503988203400696</v>
      </c>
      <c r="AX1644" s="17">
        <v>0.55495205876518405</v>
      </c>
      <c r="AY1644" s="17">
        <v>0.58318604291948495</v>
      </c>
      <c r="AZ1644" s="17">
        <v>0.63677901835538098</v>
      </c>
    </row>
    <row r="1645" spans="2:52">
      <c r="B1645" t="s">
        <v>400</v>
      </c>
      <c r="C1645" s="17">
        <v>0.201197840846081</v>
      </c>
      <c r="D1645" s="17">
        <v>0.21280754567875701</v>
      </c>
      <c r="E1645" s="17">
        <v>0.190261058705504</v>
      </c>
      <c r="F1645" s="17"/>
      <c r="G1645" s="17">
        <v>0.31299506264386401</v>
      </c>
      <c r="H1645" s="17">
        <v>0.257469506736834</v>
      </c>
      <c r="I1645" s="17">
        <v>0.245974653940703</v>
      </c>
      <c r="J1645" s="17">
        <v>0.180169345626052</v>
      </c>
      <c r="K1645" s="17">
        <v>0.127349309541298</v>
      </c>
      <c r="L1645" s="17">
        <v>0.111098918424558</v>
      </c>
      <c r="M1645" s="17"/>
      <c r="N1645" s="17">
        <v>0.17867557166033199</v>
      </c>
      <c r="O1645" s="17">
        <v>0.19076187001900499</v>
      </c>
      <c r="P1645" s="17">
        <v>0.241971665185478</v>
      </c>
      <c r="Q1645" s="17">
        <v>0.20187694645923701</v>
      </c>
      <c r="R1645" s="17"/>
      <c r="S1645" s="17">
        <v>0.26508781143205201</v>
      </c>
      <c r="T1645" s="17">
        <v>0.19336887286218499</v>
      </c>
      <c r="U1645" s="17">
        <v>0.14452870478030699</v>
      </c>
      <c r="V1645" s="17">
        <v>0.20245566859135999</v>
      </c>
      <c r="W1645" s="17">
        <v>0.18710721565258201</v>
      </c>
      <c r="X1645" s="17">
        <v>0.19587418160219799</v>
      </c>
      <c r="Y1645" s="17">
        <v>0.23776642677447299</v>
      </c>
      <c r="Z1645" s="17">
        <v>0.122856739999455</v>
      </c>
      <c r="AA1645" s="17">
        <v>0.22293507160286</v>
      </c>
      <c r="AB1645" s="17">
        <v>0.16643717772312</v>
      </c>
      <c r="AC1645" s="17">
        <v>0.191904320372427</v>
      </c>
      <c r="AD1645" s="17">
        <v>0.18017401971371</v>
      </c>
      <c r="AE1645" s="17"/>
      <c r="AF1645" s="17">
        <v>0.212975538590015</v>
      </c>
      <c r="AG1645" s="17">
        <v>0.187205920648363</v>
      </c>
      <c r="AH1645" s="17">
        <v>0.186345851683548</v>
      </c>
      <c r="AI1645" s="17"/>
      <c r="AJ1645" s="17">
        <v>0.19269723249444901</v>
      </c>
      <c r="AK1645" s="17">
        <v>0.233535814476833</v>
      </c>
      <c r="AL1645" s="17">
        <v>0.145294179088652</v>
      </c>
      <c r="AM1645" s="17">
        <v>0.263477329364603</v>
      </c>
      <c r="AN1645" s="17">
        <v>0.181114964906577</v>
      </c>
      <c r="AO1645" s="17"/>
      <c r="AP1645" s="17">
        <v>0.21468506686264999</v>
      </c>
      <c r="AQ1645" s="17">
        <v>0.21801282909529701</v>
      </c>
      <c r="AR1645" s="17">
        <v>0.18447239085581299</v>
      </c>
      <c r="AS1645" s="17">
        <v>0.223801950362259</v>
      </c>
      <c r="AT1645" s="17">
        <v>0.11528688953905999</v>
      </c>
      <c r="AU1645" s="17"/>
      <c r="AV1645" s="17">
        <v>0.20267803668050699</v>
      </c>
      <c r="AW1645" s="17">
        <v>0.20298460527718301</v>
      </c>
      <c r="AX1645" s="17">
        <v>0.19935048748492001</v>
      </c>
      <c r="AY1645" s="17">
        <v>0.22988867853155201</v>
      </c>
      <c r="AZ1645" s="17">
        <v>0.201720031186228</v>
      </c>
    </row>
    <row r="1646" spans="2:52">
      <c r="B1646" t="s">
        <v>401</v>
      </c>
      <c r="C1646" s="17">
        <v>8.66693028067516E-2</v>
      </c>
      <c r="D1646" s="17">
        <v>9.1598719355915001E-2</v>
      </c>
      <c r="E1646" s="17">
        <v>8.2405645842551806E-2</v>
      </c>
      <c r="F1646" s="17"/>
      <c r="G1646" s="17">
        <v>0.107717990010037</v>
      </c>
      <c r="H1646" s="17">
        <v>8.9726608577924999E-2</v>
      </c>
      <c r="I1646" s="17">
        <v>9.4450748669050302E-2</v>
      </c>
      <c r="J1646" s="17">
        <v>9.6630160627150602E-2</v>
      </c>
      <c r="K1646" s="17">
        <v>6.6029015905506902E-2</v>
      </c>
      <c r="L1646" s="17">
        <v>6.9600053701625503E-2</v>
      </c>
      <c r="M1646" s="17"/>
      <c r="N1646" s="17">
        <v>7.6847593655731003E-2</v>
      </c>
      <c r="O1646" s="17">
        <v>7.9464233000655096E-2</v>
      </c>
      <c r="P1646" s="17">
        <v>9.0517360089050494E-2</v>
      </c>
      <c r="Q1646" s="17">
        <v>0.101439094131087</v>
      </c>
      <c r="R1646" s="17"/>
      <c r="S1646" s="17">
        <v>9.7919759590878397E-2</v>
      </c>
      <c r="T1646" s="17">
        <v>6.5806326422088196E-2</v>
      </c>
      <c r="U1646" s="17">
        <v>8.8762768721095606E-2</v>
      </c>
      <c r="V1646" s="17">
        <v>6.3979461454412606E-2</v>
      </c>
      <c r="W1646" s="17">
        <v>0.108164467277235</v>
      </c>
      <c r="X1646" s="17">
        <v>0.12397975449310999</v>
      </c>
      <c r="Y1646" s="17">
        <v>8.74736559235752E-2</v>
      </c>
      <c r="Z1646" s="17">
        <v>6.5323631615929703E-2</v>
      </c>
      <c r="AA1646" s="17">
        <v>7.75058249459816E-2</v>
      </c>
      <c r="AB1646" s="17">
        <v>7.85635178125383E-2</v>
      </c>
      <c r="AC1646" s="17">
        <v>0.10208966728285999</v>
      </c>
      <c r="AD1646" s="17">
        <v>8.3502771416992694E-2</v>
      </c>
      <c r="AE1646" s="17"/>
      <c r="AF1646" s="17">
        <v>9.3187703543311406E-2</v>
      </c>
      <c r="AG1646" s="17">
        <v>7.8920132042336305E-2</v>
      </c>
      <c r="AH1646" s="17">
        <v>7.8011164887386505E-2</v>
      </c>
      <c r="AI1646" s="17"/>
      <c r="AJ1646" s="17">
        <v>7.6706229249189697E-2</v>
      </c>
      <c r="AK1646" s="17">
        <v>0.100545903234853</v>
      </c>
      <c r="AL1646" s="17">
        <v>7.9299682680040798E-2</v>
      </c>
      <c r="AM1646" s="17">
        <v>0.103417434124767</v>
      </c>
      <c r="AN1646" s="17">
        <v>8.5726146766163594E-2</v>
      </c>
      <c r="AO1646" s="17"/>
      <c r="AP1646" s="17">
        <v>9.4416767856447301E-2</v>
      </c>
      <c r="AQ1646" s="17">
        <v>9.5684011058051494E-2</v>
      </c>
      <c r="AR1646" s="17">
        <v>6.3235313173496704E-2</v>
      </c>
      <c r="AS1646" s="17">
        <v>0.102411111940519</v>
      </c>
      <c r="AT1646" s="17">
        <v>6.13706579815404E-2</v>
      </c>
      <c r="AU1646" s="17"/>
      <c r="AV1646" s="17">
        <v>0.106046486543542</v>
      </c>
      <c r="AW1646" s="17">
        <v>6.6693606665001098E-2</v>
      </c>
      <c r="AX1646" s="17">
        <v>9.1862823645759595E-2</v>
      </c>
      <c r="AY1646" s="17">
        <v>7.4240644954543106E-2</v>
      </c>
      <c r="AZ1646" s="17">
        <v>5.5589740659660498E-2</v>
      </c>
    </row>
    <row r="1647" spans="2:52">
      <c r="B1647" t="s">
        <v>107</v>
      </c>
      <c r="C1647" s="17">
        <v>0.21157609081280199</v>
      </c>
      <c r="D1647" s="17">
        <v>0.15587910908128699</v>
      </c>
      <c r="E1647" s="17">
        <v>0.26317118238502102</v>
      </c>
      <c r="F1647" s="17"/>
      <c r="G1647" s="17">
        <v>0.166317541536707</v>
      </c>
      <c r="H1647" s="17">
        <v>0.20902547961375101</v>
      </c>
      <c r="I1647" s="17">
        <v>0.21149896962777601</v>
      </c>
      <c r="J1647" s="17">
        <v>0.233001450756256</v>
      </c>
      <c r="K1647" s="17">
        <v>0.24774500266807001</v>
      </c>
      <c r="L1647" s="17">
        <v>0.20213343263606001</v>
      </c>
      <c r="M1647" s="17"/>
      <c r="N1647" s="17">
        <v>0.14005442012501201</v>
      </c>
      <c r="O1647" s="17">
        <v>0.209979757438124</v>
      </c>
      <c r="P1647" s="17">
        <v>0.20233255448145701</v>
      </c>
      <c r="Q1647" s="17">
        <v>0.29713196195043201</v>
      </c>
      <c r="R1647" s="17"/>
      <c r="S1647" s="17">
        <v>0.16993253864744701</v>
      </c>
      <c r="T1647" s="17">
        <v>0.223692751023052</v>
      </c>
      <c r="U1647" s="17">
        <v>0.232152949770878</v>
      </c>
      <c r="V1647" s="17">
        <v>0.25582778327886202</v>
      </c>
      <c r="W1647" s="17">
        <v>0.215706128405943</v>
      </c>
      <c r="X1647" s="17">
        <v>0.225218866760451</v>
      </c>
      <c r="Y1647" s="17">
        <v>0.20368112702163399</v>
      </c>
      <c r="Z1647" s="17">
        <v>0.21369367434418099</v>
      </c>
      <c r="AA1647" s="17">
        <v>0.205051706202799</v>
      </c>
      <c r="AB1647" s="17">
        <v>0.18666046629754901</v>
      </c>
      <c r="AC1647" s="17">
        <v>0.230448973749455</v>
      </c>
      <c r="AD1647" s="17">
        <v>0.20064872000400499</v>
      </c>
      <c r="AE1647" s="17"/>
      <c r="AF1647" s="17">
        <v>0.22425527112525001</v>
      </c>
      <c r="AG1647" s="17">
        <v>0.15200608365829801</v>
      </c>
      <c r="AH1647" s="17">
        <v>0.32185317100208199</v>
      </c>
      <c r="AI1647" s="17"/>
      <c r="AJ1647" s="17">
        <v>0.18676849911544299</v>
      </c>
      <c r="AK1647" s="17">
        <v>0.147859993468586</v>
      </c>
      <c r="AL1647" s="17">
        <v>0.14703327444410499</v>
      </c>
      <c r="AM1647" s="17">
        <v>0.285830114733577</v>
      </c>
      <c r="AN1647" s="17">
        <v>0.377143979364013</v>
      </c>
      <c r="AO1647" s="17"/>
      <c r="AP1647" s="17">
        <v>0.14439979149978499</v>
      </c>
      <c r="AQ1647" s="17">
        <v>0.15410862544040699</v>
      </c>
      <c r="AR1647" s="17">
        <v>0.15824426531067201</v>
      </c>
      <c r="AS1647" s="17">
        <v>0.23913116987462199</v>
      </c>
      <c r="AT1647" s="17">
        <v>0.42314954447890302</v>
      </c>
      <c r="AU1647" s="17"/>
      <c r="AV1647" s="17">
        <v>0.29140620070675299</v>
      </c>
      <c r="AW1647" s="17">
        <v>0.22528190602380799</v>
      </c>
      <c r="AX1647" s="17">
        <v>0.15383463010413601</v>
      </c>
      <c r="AY1647" s="17">
        <v>0.11268463359441901</v>
      </c>
      <c r="AZ1647" s="17">
        <v>0.10591120979873</v>
      </c>
    </row>
    <row r="1648" spans="2:52">
      <c r="C1648" s="17"/>
      <c r="D1648" s="17"/>
      <c r="E1648" s="17"/>
      <c r="F1648" s="17"/>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c r="AP1648" s="17"/>
      <c r="AQ1648" s="17"/>
      <c r="AR1648" s="17"/>
      <c r="AS1648" s="17"/>
      <c r="AT1648" s="17"/>
      <c r="AU1648" s="17"/>
      <c r="AV1648" s="17"/>
      <c r="AW1648" s="17"/>
      <c r="AX1648" s="17"/>
      <c r="AY1648" s="17"/>
      <c r="AZ1648" s="17"/>
    </row>
    <row r="1649" spans="2:52">
      <c r="B1649" s="6" t="s">
        <v>402</v>
      </c>
      <c r="C1649" s="17"/>
      <c r="D1649" s="17"/>
      <c r="E1649" s="17"/>
      <c r="F1649" s="17"/>
      <c r="G1649" s="17"/>
      <c r="H1649" s="17"/>
      <c r="I1649" s="17"/>
      <c r="J1649" s="17"/>
      <c r="K1649" s="17"/>
      <c r="L1649" s="17"/>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7"/>
      <c r="AI1649" s="17"/>
      <c r="AJ1649" s="17"/>
      <c r="AK1649" s="17"/>
      <c r="AL1649" s="17"/>
      <c r="AM1649" s="17"/>
      <c r="AN1649" s="17"/>
      <c r="AO1649" s="17"/>
      <c r="AP1649" s="17"/>
      <c r="AQ1649" s="17"/>
      <c r="AR1649" s="17"/>
      <c r="AS1649" s="17"/>
      <c r="AT1649" s="17"/>
      <c r="AU1649" s="17"/>
      <c r="AV1649" s="17"/>
      <c r="AW1649" s="17"/>
      <c r="AX1649" s="17"/>
      <c r="AY1649" s="17"/>
      <c r="AZ1649" s="17"/>
    </row>
    <row r="1650" spans="2:52">
      <c r="B1650" s="24" t="s">
        <v>15</v>
      </c>
      <c r="C1650" s="17"/>
      <c r="D1650" s="17"/>
      <c r="E1650" s="17"/>
      <c r="F1650" s="17"/>
      <c r="G1650" s="17"/>
      <c r="H1650" s="17"/>
      <c r="I1650" s="17"/>
      <c r="J1650" s="17"/>
      <c r="K1650" s="17"/>
      <c r="L1650" s="17"/>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7"/>
      <c r="AI1650" s="17"/>
      <c r="AJ1650" s="17"/>
      <c r="AK1650" s="17"/>
      <c r="AL1650" s="17"/>
      <c r="AM1650" s="17"/>
      <c r="AN1650" s="17"/>
      <c r="AO1650" s="17"/>
      <c r="AP1650" s="17"/>
      <c r="AQ1650" s="17"/>
      <c r="AR1650" s="17"/>
      <c r="AS1650" s="17"/>
      <c r="AT1650" s="17"/>
      <c r="AU1650" s="17"/>
      <c r="AV1650" s="17"/>
      <c r="AW1650" s="17"/>
      <c r="AX1650" s="17"/>
      <c r="AY1650" s="17"/>
      <c r="AZ1650" s="17"/>
    </row>
    <row r="1651" spans="2:52">
      <c r="B1651" t="s">
        <v>87</v>
      </c>
      <c r="C1651" s="17">
        <v>0.18528377847722499</v>
      </c>
      <c r="D1651" s="17">
        <v>0.227401446633444</v>
      </c>
      <c r="E1651" s="17">
        <v>0.14491918671451601</v>
      </c>
      <c r="F1651" s="17"/>
      <c r="G1651" s="17">
        <v>0.17994151926496699</v>
      </c>
      <c r="H1651" s="17">
        <v>0.21537416125964301</v>
      </c>
      <c r="I1651" s="17">
        <v>0.201097834123352</v>
      </c>
      <c r="J1651" s="17">
        <v>0.180548138749799</v>
      </c>
      <c r="K1651" s="17">
        <v>0.16074861871566401</v>
      </c>
      <c r="L1651" s="17">
        <v>0.171715856159183</v>
      </c>
      <c r="M1651" s="17"/>
      <c r="N1651" s="17">
        <v>0.24113515239679101</v>
      </c>
      <c r="O1651" s="17">
        <v>0.17579369536032299</v>
      </c>
      <c r="P1651" s="17">
        <v>0.18289253234060099</v>
      </c>
      <c r="Q1651" s="17">
        <v>0.13714750338100001</v>
      </c>
      <c r="R1651" s="17"/>
      <c r="S1651" s="17">
        <v>0.2325127210971</v>
      </c>
      <c r="T1651" s="17">
        <v>0.13145243335578399</v>
      </c>
      <c r="U1651" s="17">
        <v>0.15364039679501101</v>
      </c>
      <c r="V1651" s="17">
        <v>0.17314898519088301</v>
      </c>
      <c r="W1651" s="17">
        <v>0.15770577209445699</v>
      </c>
      <c r="X1651" s="17">
        <v>0.20198078005981299</v>
      </c>
      <c r="Y1651" s="17">
        <v>0.16083730760978801</v>
      </c>
      <c r="Z1651" s="17">
        <v>0.18706174931570901</v>
      </c>
      <c r="AA1651" s="17">
        <v>0.18331236296838499</v>
      </c>
      <c r="AB1651" s="17">
        <v>0.209813584960969</v>
      </c>
      <c r="AC1651" s="17">
        <v>0.212931828167397</v>
      </c>
      <c r="AD1651" s="17">
        <v>0.28358065449830999</v>
      </c>
      <c r="AE1651" s="17"/>
      <c r="AF1651" s="17">
        <v>0.16818043566878099</v>
      </c>
      <c r="AG1651" s="17">
        <v>0.21832175501927001</v>
      </c>
      <c r="AH1651" s="17">
        <v>0.16322009032902801</v>
      </c>
      <c r="AI1651" s="17"/>
      <c r="AJ1651" s="17">
        <v>0.20009691269038901</v>
      </c>
      <c r="AK1651" s="17">
        <v>0.20783485504643201</v>
      </c>
      <c r="AL1651" s="17">
        <v>0.17590290486004301</v>
      </c>
      <c r="AM1651" s="17">
        <v>8.6442986754119405E-2</v>
      </c>
      <c r="AN1651" s="17">
        <v>0.138238804309193</v>
      </c>
      <c r="AO1651" s="17"/>
      <c r="AP1651" s="17">
        <v>0.21500892747647199</v>
      </c>
      <c r="AQ1651" s="17">
        <v>0.22081275766938699</v>
      </c>
      <c r="AR1651" s="17">
        <v>0.196953052081979</v>
      </c>
      <c r="AS1651" s="17">
        <v>0.15859090307089199</v>
      </c>
      <c r="AT1651" s="17">
        <v>8.0173748393014901E-2</v>
      </c>
      <c r="AU1651" s="17"/>
      <c r="AV1651" s="17">
        <v>0.13730118629876301</v>
      </c>
      <c r="AW1651" s="17">
        <v>0.171038695680646</v>
      </c>
      <c r="AX1651" s="17">
        <v>0.20346097524036499</v>
      </c>
      <c r="AY1651" s="17">
        <v>0.287469577728723</v>
      </c>
      <c r="AZ1651" s="17">
        <v>0.39713208917624898</v>
      </c>
    </row>
    <row r="1652" spans="2:52">
      <c r="B1652" t="s">
        <v>88</v>
      </c>
      <c r="C1652" s="17">
        <v>0.39431097631678103</v>
      </c>
      <c r="D1652" s="17">
        <v>0.42615636799003498</v>
      </c>
      <c r="E1652" s="17">
        <v>0.36436763461122201</v>
      </c>
      <c r="F1652" s="17"/>
      <c r="G1652" s="17">
        <v>0.395579371260246</v>
      </c>
      <c r="H1652" s="17">
        <v>0.39270763319582602</v>
      </c>
      <c r="I1652" s="17">
        <v>0.38069766149255102</v>
      </c>
      <c r="J1652" s="17">
        <v>0.38792789086552198</v>
      </c>
      <c r="K1652" s="17">
        <v>0.37806456540065603</v>
      </c>
      <c r="L1652" s="17">
        <v>0.42196208993182399</v>
      </c>
      <c r="M1652" s="17"/>
      <c r="N1652" s="17">
        <v>0.44799103825365</v>
      </c>
      <c r="O1652" s="17">
        <v>0.40302287742714599</v>
      </c>
      <c r="P1652" s="17">
        <v>0.39445954782792197</v>
      </c>
      <c r="Q1652" s="17">
        <v>0.32790427101257902</v>
      </c>
      <c r="R1652" s="17"/>
      <c r="S1652" s="17">
        <v>0.38254846942598097</v>
      </c>
      <c r="T1652" s="17">
        <v>0.39808339582954899</v>
      </c>
      <c r="U1652" s="17">
        <v>0.41606319207227899</v>
      </c>
      <c r="V1652" s="17">
        <v>0.37249477502784401</v>
      </c>
      <c r="W1652" s="17">
        <v>0.41261809448146203</v>
      </c>
      <c r="X1652" s="17">
        <v>0.38479531324684002</v>
      </c>
      <c r="Y1652" s="17">
        <v>0.42873830587052603</v>
      </c>
      <c r="Z1652" s="17">
        <v>0.40005778649657497</v>
      </c>
      <c r="AA1652" s="17">
        <v>0.39776236396366499</v>
      </c>
      <c r="AB1652" s="17">
        <v>0.40102094121524101</v>
      </c>
      <c r="AC1652" s="17">
        <v>0.365733295768992</v>
      </c>
      <c r="AD1652" s="17">
        <v>0.341504249890422</v>
      </c>
      <c r="AE1652" s="17"/>
      <c r="AF1652" s="17">
        <v>0.37673919098757602</v>
      </c>
      <c r="AG1652" s="17">
        <v>0.44956054178726801</v>
      </c>
      <c r="AH1652" s="17">
        <v>0.30212902328631902</v>
      </c>
      <c r="AI1652" s="17"/>
      <c r="AJ1652" s="17">
        <v>0.41379029206149298</v>
      </c>
      <c r="AK1652" s="17">
        <v>0.42970122983216502</v>
      </c>
      <c r="AL1652" s="17">
        <v>0.476056956334444</v>
      </c>
      <c r="AM1652" s="17">
        <v>0.332765219197662</v>
      </c>
      <c r="AN1652" s="17">
        <v>0.274969826439175</v>
      </c>
      <c r="AO1652" s="17"/>
      <c r="AP1652" s="17">
        <v>0.43204156264156901</v>
      </c>
      <c r="AQ1652" s="17">
        <v>0.41645506967087298</v>
      </c>
      <c r="AR1652" s="17">
        <v>0.46093999475842201</v>
      </c>
      <c r="AS1652" s="17">
        <v>0.35793206503603098</v>
      </c>
      <c r="AT1652" s="17">
        <v>0.31219054808191399</v>
      </c>
      <c r="AU1652" s="17"/>
      <c r="AV1652" s="17">
        <v>0.34115687457745703</v>
      </c>
      <c r="AW1652" s="17">
        <v>0.38785046391333999</v>
      </c>
      <c r="AX1652" s="17">
        <v>0.45467093863868002</v>
      </c>
      <c r="AY1652" s="17">
        <v>0.42675441640026202</v>
      </c>
      <c r="AZ1652" s="17">
        <v>0.34548829974800999</v>
      </c>
    </row>
    <row r="1653" spans="2:52">
      <c r="B1653" t="s">
        <v>89</v>
      </c>
      <c r="C1653" s="17">
        <v>0.27370326160800001</v>
      </c>
      <c r="D1653" s="17">
        <v>0.23077979939142701</v>
      </c>
      <c r="E1653" s="17">
        <v>0.31528884578074301</v>
      </c>
      <c r="F1653" s="17"/>
      <c r="G1653" s="17">
        <v>0.28047749774717501</v>
      </c>
      <c r="H1653" s="17">
        <v>0.24199834973426301</v>
      </c>
      <c r="I1653" s="17">
        <v>0.26773927706081901</v>
      </c>
      <c r="J1653" s="17">
        <v>0.27791342460305901</v>
      </c>
      <c r="K1653" s="17">
        <v>0.29865265709612798</v>
      </c>
      <c r="L1653" s="17">
        <v>0.27975818235441802</v>
      </c>
      <c r="M1653" s="17"/>
      <c r="N1653" s="17">
        <v>0.22671709444217</v>
      </c>
      <c r="O1653" s="17">
        <v>0.27792307423823898</v>
      </c>
      <c r="P1653" s="17">
        <v>0.28842996936391702</v>
      </c>
      <c r="Q1653" s="17">
        <v>0.30737026730534001</v>
      </c>
      <c r="R1653" s="17"/>
      <c r="S1653" s="17">
        <v>0.25522404986909097</v>
      </c>
      <c r="T1653" s="17">
        <v>0.30230355379248902</v>
      </c>
      <c r="U1653" s="17">
        <v>0.28503033305944803</v>
      </c>
      <c r="V1653" s="17">
        <v>0.28658597862441398</v>
      </c>
      <c r="W1653" s="17">
        <v>0.29074730990382303</v>
      </c>
      <c r="X1653" s="17">
        <v>0.249196289781908</v>
      </c>
      <c r="Y1653" s="17">
        <v>0.273461629936603</v>
      </c>
      <c r="Z1653" s="17">
        <v>0.27387736590058198</v>
      </c>
      <c r="AA1653" s="17">
        <v>0.28366557770957601</v>
      </c>
      <c r="AB1653" s="17">
        <v>0.25419383689254998</v>
      </c>
      <c r="AC1653" s="17">
        <v>0.30499697217898902</v>
      </c>
      <c r="AD1653" s="17">
        <v>0.17115604249838701</v>
      </c>
      <c r="AE1653" s="17"/>
      <c r="AF1653" s="17">
        <v>0.30393440121736898</v>
      </c>
      <c r="AG1653" s="17">
        <v>0.23257913969342001</v>
      </c>
      <c r="AH1653" s="17">
        <v>0.28965641635087602</v>
      </c>
      <c r="AI1653" s="17"/>
      <c r="AJ1653" s="17">
        <v>0.264040429040518</v>
      </c>
      <c r="AK1653" s="17">
        <v>0.25412686913625798</v>
      </c>
      <c r="AL1653" s="17">
        <v>0.23879141202274601</v>
      </c>
      <c r="AM1653" s="17">
        <v>0.39331578077334101</v>
      </c>
      <c r="AN1653" s="17">
        <v>0.29907416483261201</v>
      </c>
      <c r="AO1653" s="17"/>
      <c r="AP1653" s="17">
        <v>0.25732287389427699</v>
      </c>
      <c r="AQ1653" s="17">
        <v>0.25315517573867902</v>
      </c>
      <c r="AR1653" s="17">
        <v>0.23388970841607601</v>
      </c>
      <c r="AS1653" s="17">
        <v>0.30099674284528499</v>
      </c>
      <c r="AT1653" s="17">
        <v>0.35447689100850899</v>
      </c>
      <c r="AU1653" s="17"/>
      <c r="AV1653" s="17">
        <v>0.32436515368445101</v>
      </c>
      <c r="AW1653" s="17">
        <v>0.29983125832865498</v>
      </c>
      <c r="AX1653" s="17">
        <v>0.23139885927298501</v>
      </c>
      <c r="AY1653" s="17">
        <v>0.19137392056268501</v>
      </c>
      <c r="AZ1653" s="17">
        <v>0.164664217645315</v>
      </c>
    </row>
    <row r="1654" spans="2:52">
      <c r="B1654" t="s">
        <v>90</v>
      </c>
      <c r="C1654" s="17">
        <v>5.2927323815187603E-2</v>
      </c>
      <c r="D1654" s="17">
        <v>4.6914372916498498E-2</v>
      </c>
      <c r="E1654" s="17">
        <v>5.9125414060278797E-2</v>
      </c>
      <c r="F1654" s="17"/>
      <c r="G1654" s="17">
        <v>6.1780090666504299E-2</v>
      </c>
      <c r="H1654" s="17">
        <v>5.8937025238952903E-2</v>
      </c>
      <c r="I1654" s="17">
        <v>4.7916854552198899E-2</v>
      </c>
      <c r="J1654" s="17">
        <v>4.8557144276881001E-2</v>
      </c>
      <c r="K1654" s="17">
        <v>5.5747731587493701E-2</v>
      </c>
      <c r="L1654" s="17">
        <v>4.7874962671951203E-2</v>
      </c>
      <c r="M1654" s="17"/>
      <c r="N1654" s="17">
        <v>3.9056829986093701E-2</v>
      </c>
      <c r="O1654" s="17">
        <v>4.5987130799927098E-2</v>
      </c>
      <c r="P1654" s="17">
        <v>6.6455416389580593E-2</v>
      </c>
      <c r="Q1654" s="17">
        <v>6.3850829709458101E-2</v>
      </c>
      <c r="R1654" s="17"/>
      <c r="S1654" s="17">
        <v>5.3937216881071399E-2</v>
      </c>
      <c r="T1654" s="17">
        <v>5.0492525915875802E-2</v>
      </c>
      <c r="U1654" s="17">
        <v>5.4717958662279201E-2</v>
      </c>
      <c r="V1654" s="17">
        <v>6.2857313913464594E-2</v>
      </c>
      <c r="W1654" s="17">
        <v>6.6860860878853706E-2</v>
      </c>
      <c r="X1654" s="17">
        <v>5.1111896379755897E-2</v>
      </c>
      <c r="Y1654" s="17">
        <v>4.9291502429389102E-2</v>
      </c>
      <c r="Z1654" s="17">
        <v>6.0655557602779998E-2</v>
      </c>
      <c r="AA1654" s="17">
        <v>5.2202575285211703E-2</v>
      </c>
      <c r="AB1654" s="17">
        <v>3.9360646462128897E-2</v>
      </c>
      <c r="AC1654" s="17">
        <v>4.3368050850221697E-2</v>
      </c>
      <c r="AD1654" s="17">
        <v>5.5813313612770199E-2</v>
      </c>
      <c r="AE1654" s="17"/>
      <c r="AF1654" s="17">
        <v>6.34729724719474E-2</v>
      </c>
      <c r="AG1654" s="17">
        <v>4.0028684198712798E-2</v>
      </c>
      <c r="AH1654" s="17">
        <v>5.9122932784789597E-2</v>
      </c>
      <c r="AI1654" s="17"/>
      <c r="AJ1654" s="17">
        <v>5.3715451032205201E-2</v>
      </c>
      <c r="AK1654" s="17">
        <v>4.2850171678017503E-2</v>
      </c>
      <c r="AL1654" s="17">
        <v>3.6937979164309902E-2</v>
      </c>
      <c r="AM1654" s="17">
        <v>9.1751087927794503E-2</v>
      </c>
      <c r="AN1654" s="17">
        <v>8.7178463655001995E-2</v>
      </c>
      <c r="AO1654" s="17"/>
      <c r="AP1654" s="17">
        <v>4.49073353847654E-2</v>
      </c>
      <c r="AQ1654" s="17">
        <v>4.76657082633683E-2</v>
      </c>
      <c r="AR1654" s="17">
        <v>4.7779720647134601E-2</v>
      </c>
      <c r="AS1654" s="17">
        <v>7.6900041723556606E-2</v>
      </c>
      <c r="AT1654" s="17">
        <v>3.9452027983312397E-2</v>
      </c>
      <c r="AU1654" s="17"/>
      <c r="AV1654" s="17">
        <v>6.1919131384452E-2</v>
      </c>
      <c r="AW1654" s="17">
        <v>4.7103084484762699E-2</v>
      </c>
      <c r="AX1654" s="17">
        <v>5.4690407443879901E-2</v>
      </c>
      <c r="AY1654" s="17">
        <v>3.4925515981219797E-2</v>
      </c>
      <c r="AZ1654" s="17">
        <v>1.80085045424342E-2</v>
      </c>
    </row>
    <row r="1655" spans="2:52">
      <c r="B1655" t="s">
        <v>91</v>
      </c>
      <c r="C1655" s="17">
        <v>1.89826484480718E-2</v>
      </c>
      <c r="D1655" s="17">
        <v>2.0840819737965699E-2</v>
      </c>
      <c r="E1655" s="17">
        <v>1.7289398820455298E-2</v>
      </c>
      <c r="F1655" s="17"/>
      <c r="G1655" s="17">
        <v>1.7468404610315898E-2</v>
      </c>
      <c r="H1655" s="17">
        <v>1.40892581877345E-2</v>
      </c>
      <c r="I1655" s="17">
        <v>2.2389125785239598E-2</v>
      </c>
      <c r="J1655" s="17">
        <v>1.9410522832407701E-2</v>
      </c>
      <c r="K1655" s="17">
        <v>1.9021878607444701E-2</v>
      </c>
      <c r="L1655" s="17">
        <v>2.0832928871353299E-2</v>
      </c>
      <c r="M1655" s="17"/>
      <c r="N1655" s="17">
        <v>9.8043986628998693E-3</v>
      </c>
      <c r="O1655" s="17">
        <v>1.94064011325111E-2</v>
      </c>
      <c r="P1655" s="17">
        <v>1.4346300408082701E-2</v>
      </c>
      <c r="Q1655" s="17">
        <v>3.17910142196638E-2</v>
      </c>
      <c r="R1655" s="17"/>
      <c r="S1655" s="17">
        <v>1.33998738758625E-2</v>
      </c>
      <c r="T1655" s="17">
        <v>2.5595698501413602E-2</v>
      </c>
      <c r="U1655" s="17">
        <v>1.9155943536088901E-2</v>
      </c>
      <c r="V1655" s="17">
        <v>2.1858911154917799E-2</v>
      </c>
      <c r="W1655" s="17">
        <v>1.3833053691935E-2</v>
      </c>
      <c r="X1655" s="17">
        <v>1.9792910847230699E-2</v>
      </c>
      <c r="Y1655" s="17">
        <v>2.0664375618697099E-2</v>
      </c>
      <c r="Z1655" s="17">
        <v>5.2911488129820999E-3</v>
      </c>
      <c r="AA1655" s="17">
        <v>2.0224344897698698E-2</v>
      </c>
      <c r="AB1655" s="17">
        <v>1.7321513223139299E-2</v>
      </c>
      <c r="AC1655" s="17">
        <v>2.0054356715847502E-2</v>
      </c>
      <c r="AD1655" s="17">
        <v>2.9287810922447002E-2</v>
      </c>
      <c r="AE1655" s="17"/>
      <c r="AF1655" s="17">
        <v>2.38488657866553E-2</v>
      </c>
      <c r="AG1655" s="17">
        <v>9.3618722133262597E-3</v>
      </c>
      <c r="AH1655" s="17">
        <v>3.6847185560383001E-2</v>
      </c>
      <c r="AI1655" s="17"/>
      <c r="AJ1655" s="17">
        <v>1.6014870463432099E-2</v>
      </c>
      <c r="AK1655" s="17">
        <v>1.58345627788881E-2</v>
      </c>
      <c r="AL1655" s="17">
        <v>7.36703950804479E-3</v>
      </c>
      <c r="AM1655" s="17">
        <v>4.5984382470035098E-2</v>
      </c>
      <c r="AN1655" s="17">
        <v>2.9832469337143699E-2</v>
      </c>
      <c r="AO1655" s="17"/>
      <c r="AP1655" s="17">
        <v>1.4585797241344799E-2</v>
      </c>
      <c r="AQ1655" s="17">
        <v>1.42059008573313E-2</v>
      </c>
      <c r="AR1655" s="17">
        <v>7.9539275617287394E-3</v>
      </c>
      <c r="AS1655" s="17">
        <v>3.8279663558280198E-2</v>
      </c>
      <c r="AT1655" s="17">
        <v>1.31995247931996E-2</v>
      </c>
      <c r="AU1655" s="17"/>
      <c r="AV1655" s="17">
        <v>2.0687781658603601E-2</v>
      </c>
      <c r="AW1655" s="17">
        <v>2.0164343636469201E-2</v>
      </c>
      <c r="AX1655" s="17">
        <v>1.42272546291913E-2</v>
      </c>
      <c r="AY1655" s="17">
        <v>1.19839074031761E-2</v>
      </c>
      <c r="AZ1655" s="17">
        <v>3.3390312458529997E-2</v>
      </c>
    </row>
    <row r="1656" spans="2:52">
      <c r="B1656" t="s">
        <v>61</v>
      </c>
      <c r="C1656" s="17">
        <v>7.4792011334734704E-2</v>
      </c>
      <c r="D1656" s="17">
        <v>4.7907193330629601E-2</v>
      </c>
      <c r="E1656" s="17">
        <v>9.9009520012785499E-2</v>
      </c>
      <c r="F1656" s="17"/>
      <c r="G1656" s="17">
        <v>6.4753116450792195E-2</v>
      </c>
      <c r="H1656" s="17">
        <v>7.6893572383580702E-2</v>
      </c>
      <c r="I1656" s="17">
        <v>8.0159246985838803E-2</v>
      </c>
      <c r="J1656" s="17">
        <v>8.5642878672331599E-2</v>
      </c>
      <c r="K1656" s="17">
        <v>8.7764548592613706E-2</v>
      </c>
      <c r="L1656" s="17">
        <v>5.7855980011270798E-2</v>
      </c>
      <c r="M1656" s="17"/>
      <c r="N1656" s="17">
        <v>3.5295486258394702E-2</v>
      </c>
      <c r="O1656" s="17">
        <v>7.7866821041853607E-2</v>
      </c>
      <c r="P1656" s="17">
        <v>5.3416233669896798E-2</v>
      </c>
      <c r="Q1656" s="17">
        <v>0.13193611437195901</v>
      </c>
      <c r="R1656" s="17"/>
      <c r="S1656" s="17">
        <v>6.2377668850894498E-2</v>
      </c>
      <c r="T1656" s="17">
        <v>9.2072392604888406E-2</v>
      </c>
      <c r="U1656" s="17">
        <v>7.1392175874893202E-2</v>
      </c>
      <c r="V1656" s="17">
        <v>8.3054036088477404E-2</v>
      </c>
      <c r="W1656" s="17">
        <v>5.8234908949468499E-2</v>
      </c>
      <c r="X1656" s="17">
        <v>9.3122809684452607E-2</v>
      </c>
      <c r="Y1656" s="17">
        <v>6.70068785349964E-2</v>
      </c>
      <c r="Z1656" s="17">
        <v>7.3056391871371099E-2</v>
      </c>
      <c r="AA1656" s="17">
        <v>6.2832775175464206E-2</v>
      </c>
      <c r="AB1656" s="17">
        <v>7.82894772459716E-2</v>
      </c>
      <c r="AC1656" s="17">
        <v>5.2915496318552899E-2</v>
      </c>
      <c r="AD1656" s="17">
        <v>0.118657928577664</v>
      </c>
      <c r="AE1656" s="17"/>
      <c r="AF1656" s="17">
        <v>6.3824133867671995E-2</v>
      </c>
      <c r="AG1656" s="17">
        <v>5.0148007088003099E-2</v>
      </c>
      <c r="AH1656" s="17">
        <v>0.14902435168860401</v>
      </c>
      <c r="AI1656" s="17"/>
      <c r="AJ1656" s="17">
        <v>5.2342044711962799E-2</v>
      </c>
      <c r="AK1656" s="17">
        <v>4.9652311528238499E-2</v>
      </c>
      <c r="AL1656" s="17">
        <v>6.4943708110413098E-2</v>
      </c>
      <c r="AM1656" s="17">
        <v>4.9740542877047697E-2</v>
      </c>
      <c r="AN1656" s="17">
        <v>0.170706271426874</v>
      </c>
      <c r="AO1656" s="17"/>
      <c r="AP1656" s="17">
        <v>3.6133503361571499E-2</v>
      </c>
      <c r="AQ1656" s="17">
        <v>4.7705387800362202E-2</v>
      </c>
      <c r="AR1656" s="17">
        <v>5.2483596534660303E-2</v>
      </c>
      <c r="AS1656" s="17">
        <v>6.7300583765955005E-2</v>
      </c>
      <c r="AT1656" s="17">
        <v>0.20050725974004999</v>
      </c>
      <c r="AU1656" s="17"/>
      <c r="AV1656" s="17">
        <v>0.114569872396273</v>
      </c>
      <c r="AW1656" s="17">
        <v>7.4012153956126606E-2</v>
      </c>
      <c r="AX1656" s="17">
        <v>4.1551564774899699E-2</v>
      </c>
      <c r="AY1656" s="17">
        <v>4.7492661923934601E-2</v>
      </c>
      <c r="AZ1656" s="17">
        <v>4.1316576429461398E-2</v>
      </c>
    </row>
    <row r="1657" spans="2:52">
      <c r="B1657" t="s">
        <v>92</v>
      </c>
      <c r="C1657" s="17">
        <v>0.57959475479400602</v>
      </c>
      <c r="D1657" s="17">
        <v>0.65355781462347895</v>
      </c>
      <c r="E1657" s="17">
        <v>0.50928682132573799</v>
      </c>
      <c r="F1657" s="17"/>
      <c r="G1657" s="17">
        <v>0.57552089052521305</v>
      </c>
      <c r="H1657" s="17">
        <v>0.60808179445546895</v>
      </c>
      <c r="I1657" s="17">
        <v>0.58179549561590405</v>
      </c>
      <c r="J1657" s="17">
        <v>0.56847602961532095</v>
      </c>
      <c r="K1657" s="17">
        <v>0.53881318411631995</v>
      </c>
      <c r="L1657" s="17">
        <v>0.59367794609100699</v>
      </c>
      <c r="M1657" s="17"/>
      <c r="N1657" s="17">
        <v>0.68912619065044201</v>
      </c>
      <c r="O1657" s="17">
        <v>0.57881657278746901</v>
      </c>
      <c r="P1657" s="17">
        <v>0.57735208016852302</v>
      </c>
      <c r="Q1657" s="17">
        <v>0.46505177439357898</v>
      </c>
      <c r="R1657" s="17"/>
      <c r="S1657" s="17">
        <v>0.61506119052308095</v>
      </c>
      <c r="T1657" s="17">
        <v>0.52953582918533304</v>
      </c>
      <c r="U1657" s="17">
        <v>0.569703588867291</v>
      </c>
      <c r="V1657" s="17">
        <v>0.54564376021872696</v>
      </c>
      <c r="W1657" s="17">
        <v>0.57032386657591905</v>
      </c>
      <c r="X1657" s="17">
        <v>0.58677609330665303</v>
      </c>
      <c r="Y1657" s="17">
        <v>0.58957561348031395</v>
      </c>
      <c r="Z1657" s="17">
        <v>0.58711953581228404</v>
      </c>
      <c r="AA1657" s="17">
        <v>0.58107472693204898</v>
      </c>
      <c r="AB1657" s="17">
        <v>0.61083452617621004</v>
      </c>
      <c r="AC1657" s="17">
        <v>0.57866512393638903</v>
      </c>
      <c r="AD1657" s="17">
        <v>0.62508490438873199</v>
      </c>
      <c r="AE1657" s="17"/>
      <c r="AF1657" s="17">
        <v>0.54491962665635696</v>
      </c>
      <c r="AG1657" s="17">
        <v>0.66788229680653799</v>
      </c>
      <c r="AH1657" s="17">
        <v>0.46534911361534698</v>
      </c>
      <c r="AI1657" s="17"/>
      <c r="AJ1657" s="17">
        <v>0.61388720475188197</v>
      </c>
      <c r="AK1657" s="17">
        <v>0.63753608487859803</v>
      </c>
      <c r="AL1657" s="17">
        <v>0.65195986119448701</v>
      </c>
      <c r="AM1657" s="17">
        <v>0.41920820595178199</v>
      </c>
      <c r="AN1657" s="17">
        <v>0.413208630748368</v>
      </c>
      <c r="AO1657" s="17"/>
      <c r="AP1657" s="17">
        <v>0.64705049011804205</v>
      </c>
      <c r="AQ1657" s="17">
        <v>0.63726782734026</v>
      </c>
      <c r="AR1657" s="17">
        <v>0.65789304684040095</v>
      </c>
      <c r="AS1657" s="17">
        <v>0.516522968106923</v>
      </c>
      <c r="AT1657" s="17">
        <v>0.39236429647492899</v>
      </c>
      <c r="AU1657" s="17"/>
      <c r="AV1657" s="17">
        <v>0.47845806087622</v>
      </c>
      <c r="AW1657" s="17">
        <v>0.558889159593986</v>
      </c>
      <c r="AX1657" s="17">
        <v>0.65813191387904402</v>
      </c>
      <c r="AY1657" s="17">
        <v>0.71422399412898496</v>
      </c>
      <c r="AZ1657" s="17">
        <v>0.74262038892425897</v>
      </c>
    </row>
    <row r="1658" spans="2:52">
      <c r="B1658" t="s">
        <v>93</v>
      </c>
      <c r="C1658" s="17">
        <v>7.1909972263259403E-2</v>
      </c>
      <c r="D1658" s="17">
        <v>6.7755192654464197E-2</v>
      </c>
      <c r="E1658" s="17">
        <v>7.6414812880733998E-2</v>
      </c>
      <c r="F1658" s="17"/>
      <c r="G1658" s="17">
        <v>7.9248495276820194E-2</v>
      </c>
      <c r="H1658" s="17">
        <v>7.3026283426687502E-2</v>
      </c>
      <c r="I1658" s="17">
        <v>7.0305980337438595E-2</v>
      </c>
      <c r="J1658" s="17">
        <v>6.7967667109288699E-2</v>
      </c>
      <c r="K1658" s="17">
        <v>7.4769610194938302E-2</v>
      </c>
      <c r="L1658" s="17">
        <v>6.8707891543304506E-2</v>
      </c>
      <c r="M1658" s="17"/>
      <c r="N1658" s="17">
        <v>4.8861228648993602E-2</v>
      </c>
      <c r="O1658" s="17">
        <v>6.5393531932438201E-2</v>
      </c>
      <c r="P1658" s="17">
        <v>8.0801716797663306E-2</v>
      </c>
      <c r="Q1658" s="17">
        <v>9.5641843929121895E-2</v>
      </c>
      <c r="R1658" s="17"/>
      <c r="S1658" s="17">
        <v>6.7337090756933907E-2</v>
      </c>
      <c r="T1658" s="17">
        <v>7.6088224417289393E-2</v>
      </c>
      <c r="U1658" s="17">
        <v>7.3873902198368105E-2</v>
      </c>
      <c r="V1658" s="17">
        <v>8.4716225068382306E-2</v>
      </c>
      <c r="W1658" s="17">
        <v>8.06939145707887E-2</v>
      </c>
      <c r="X1658" s="17">
        <v>7.0904807226986694E-2</v>
      </c>
      <c r="Y1658" s="17">
        <v>6.9955878048086201E-2</v>
      </c>
      <c r="Z1658" s="17">
        <v>6.5946706415762099E-2</v>
      </c>
      <c r="AA1658" s="17">
        <v>7.2426920182910401E-2</v>
      </c>
      <c r="AB1658" s="17">
        <v>5.6682159685268102E-2</v>
      </c>
      <c r="AC1658" s="17">
        <v>6.3422407566069205E-2</v>
      </c>
      <c r="AD1658" s="17">
        <v>8.5101124535217204E-2</v>
      </c>
      <c r="AE1658" s="17"/>
      <c r="AF1658" s="17">
        <v>8.7321838258602694E-2</v>
      </c>
      <c r="AG1658" s="17">
        <v>4.9390556412039099E-2</v>
      </c>
      <c r="AH1658" s="17">
        <v>9.5970118345172703E-2</v>
      </c>
      <c r="AI1658" s="17"/>
      <c r="AJ1658" s="17">
        <v>6.9730321495637307E-2</v>
      </c>
      <c r="AK1658" s="17">
        <v>5.8684734456905599E-2</v>
      </c>
      <c r="AL1658" s="17">
        <v>4.4305018672354701E-2</v>
      </c>
      <c r="AM1658" s="17">
        <v>0.13773547039782999</v>
      </c>
      <c r="AN1658" s="17">
        <v>0.117010932992146</v>
      </c>
      <c r="AO1658" s="17"/>
      <c r="AP1658" s="17">
        <v>5.9493132626110203E-2</v>
      </c>
      <c r="AQ1658" s="17">
        <v>6.1871609120699597E-2</v>
      </c>
      <c r="AR1658" s="17">
        <v>5.5733648208863298E-2</v>
      </c>
      <c r="AS1658" s="17">
        <v>0.11517970528183701</v>
      </c>
      <c r="AT1658" s="17">
        <v>5.2651552776511998E-2</v>
      </c>
      <c r="AU1658" s="17"/>
      <c r="AV1658" s="17">
        <v>8.2606913043055605E-2</v>
      </c>
      <c r="AW1658" s="17">
        <v>6.7267428121231904E-2</v>
      </c>
      <c r="AX1658" s="17">
        <v>6.8917662073071206E-2</v>
      </c>
      <c r="AY1658" s="17">
        <v>4.6909423384396E-2</v>
      </c>
      <c r="AZ1658" s="17">
        <v>5.13988170009642E-2</v>
      </c>
    </row>
    <row r="1659" spans="2:52">
      <c r="B1659" t="s">
        <v>94</v>
      </c>
      <c r="C1659" s="17">
        <v>0.507684782530746</v>
      </c>
      <c r="D1659" s="17">
        <v>0.585802621969015</v>
      </c>
      <c r="E1659" s="17">
        <v>0.43287200844500401</v>
      </c>
      <c r="F1659" s="17"/>
      <c r="G1659" s="17">
        <v>0.49627239524839301</v>
      </c>
      <c r="H1659" s="17">
        <v>0.53505551102878202</v>
      </c>
      <c r="I1659" s="17">
        <v>0.51148951527846498</v>
      </c>
      <c r="J1659" s="17">
        <v>0.50050836250603203</v>
      </c>
      <c r="K1659" s="17">
        <v>0.46404357392138101</v>
      </c>
      <c r="L1659" s="17">
        <v>0.52497005454770296</v>
      </c>
      <c r="M1659" s="17"/>
      <c r="N1659" s="17">
        <v>0.640264962001448</v>
      </c>
      <c r="O1659" s="17">
        <v>0.51342304085503099</v>
      </c>
      <c r="P1659" s="17">
        <v>0.49655036337086</v>
      </c>
      <c r="Q1659" s="17">
        <v>0.36940993046445703</v>
      </c>
      <c r="R1659" s="17"/>
      <c r="S1659" s="17">
        <v>0.547724099766147</v>
      </c>
      <c r="T1659" s="17">
        <v>0.45344760476804402</v>
      </c>
      <c r="U1659" s="17">
        <v>0.49582968666892202</v>
      </c>
      <c r="V1659" s="17">
        <v>0.46092753515034401</v>
      </c>
      <c r="W1659" s="17">
        <v>0.48962995200513099</v>
      </c>
      <c r="X1659" s="17">
        <v>0.51587128607966604</v>
      </c>
      <c r="Y1659" s="17">
        <v>0.51961973543222795</v>
      </c>
      <c r="Z1659" s="17">
        <v>0.52117282939652199</v>
      </c>
      <c r="AA1659" s="17">
        <v>0.50864780674913901</v>
      </c>
      <c r="AB1659" s="17">
        <v>0.55415236649094202</v>
      </c>
      <c r="AC1659" s="17">
        <v>0.51524271637032004</v>
      </c>
      <c r="AD1659" s="17">
        <v>0.53998377985351498</v>
      </c>
      <c r="AE1659" s="17"/>
      <c r="AF1659" s="17">
        <v>0.457597788397754</v>
      </c>
      <c r="AG1659" s="17">
        <v>0.61849174039449895</v>
      </c>
      <c r="AH1659" s="17">
        <v>0.36937899527017398</v>
      </c>
      <c r="AI1659" s="17"/>
      <c r="AJ1659" s="17">
        <v>0.54415688325624401</v>
      </c>
      <c r="AK1659" s="17">
        <v>0.578851350421692</v>
      </c>
      <c r="AL1659" s="17">
        <v>0.60765484252213198</v>
      </c>
      <c r="AM1659" s="17">
        <v>0.28147273555395202</v>
      </c>
      <c r="AN1659" s="17">
        <v>0.29619769775622201</v>
      </c>
      <c r="AO1659" s="17"/>
      <c r="AP1659" s="17">
        <v>0.58755735749193105</v>
      </c>
      <c r="AQ1659" s="17">
        <v>0.57539621821956</v>
      </c>
      <c r="AR1659" s="17">
        <v>0.602159398631538</v>
      </c>
      <c r="AS1659" s="17">
        <v>0.40134326282508598</v>
      </c>
      <c r="AT1659" s="17">
        <v>0.33971274369841697</v>
      </c>
      <c r="AU1659" s="17"/>
      <c r="AV1659" s="17">
        <v>0.395851147833164</v>
      </c>
      <c r="AW1659" s="17">
        <v>0.49162173147275401</v>
      </c>
      <c r="AX1659" s="17">
        <v>0.58921425180597298</v>
      </c>
      <c r="AY1659" s="17">
        <v>0.667314570744589</v>
      </c>
      <c r="AZ1659" s="17">
        <v>0.69122157192329503</v>
      </c>
    </row>
    <row r="1660" spans="2:52">
      <c r="C1660" s="17"/>
      <c r="D1660" s="17"/>
      <c r="E1660" s="17"/>
      <c r="F1660" s="17"/>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c r="AI1660" s="17"/>
      <c r="AJ1660" s="17"/>
      <c r="AK1660" s="17"/>
      <c r="AL1660" s="17"/>
      <c r="AM1660" s="17"/>
      <c r="AN1660" s="17"/>
      <c r="AO1660" s="17"/>
      <c r="AP1660" s="17"/>
      <c r="AQ1660" s="17"/>
      <c r="AR1660" s="17"/>
      <c r="AS1660" s="17"/>
      <c r="AT1660" s="17"/>
      <c r="AU1660" s="17"/>
      <c r="AV1660" s="17"/>
      <c r="AW1660" s="17"/>
      <c r="AX1660" s="17"/>
      <c r="AY1660" s="17"/>
      <c r="AZ1660" s="17"/>
    </row>
    <row r="1661" spans="2:52">
      <c r="B1661" s="6" t="s">
        <v>403</v>
      </c>
      <c r="C1661" s="17"/>
      <c r="D1661" s="17"/>
      <c r="E1661" s="17"/>
      <c r="F1661" s="17"/>
      <c r="G1661" s="17"/>
      <c r="H1661" s="17"/>
      <c r="I1661" s="17"/>
      <c r="J1661" s="17"/>
      <c r="K1661" s="17"/>
      <c r="L1661" s="17"/>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7"/>
      <c r="AI1661" s="17"/>
      <c r="AJ1661" s="17"/>
      <c r="AK1661" s="17"/>
      <c r="AL1661" s="17"/>
      <c r="AM1661" s="17"/>
      <c r="AN1661" s="17"/>
      <c r="AO1661" s="17"/>
      <c r="AP1661" s="17"/>
      <c r="AQ1661" s="17"/>
      <c r="AR1661" s="17"/>
      <c r="AS1661" s="17"/>
      <c r="AT1661" s="17"/>
      <c r="AU1661" s="17"/>
      <c r="AV1661" s="17"/>
      <c r="AW1661" s="17"/>
      <c r="AX1661" s="17"/>
      <c r="AY1661" s="17"/>
      <c r="AZ1661" s="17"/>
    </row>
    <row r="1662" spans="2:52">
      <c r="B1662" s="24" t="s">
        <v>15</v>
      </c>
      <c r="C1662" s="17"/>
      <c r="D1662" s="17"/>
      <c r="E1662" s="17"/>
      <c r="F1662" s="17"/>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c r="AP1662" s="17"/>
      <c r="AQ1662" s="17"/>
      <c r="AR1662" s="17"/>
      <c r="AS1662" s="17"/>
      <c r="AT1662" s="17"/>
      <c r="AU1662" s="17"/>
      <c r="AV1662" s="17"/>
      <c r="AW1662" s="17"/>
      <c r="AX1662" s="17"/>
      <c r="AY1662" s="17"/>
      <c r="AZ1662" s="17"/>
    </row>
    <row r="1663" spans="2:52">
      <c r="B1663" t="s">
        <v>87</v>
      </c>
      <c r="C1663" s="17">
        <v>0.37224941884678298</v>
      </c>
      <c r="D1663" s="17">
        <v>0.40041196527753498</v>
      </c>
      <c r="E1663" s="17">
        <v>0.34639640988835102</v>
      </c>
      <c r="F1663" s="17"/>
      <c r="G1663" s="17">
        <v>0.34468170834871997</v>
      </c>
      <c r="H1663" s="17">
        <v>0.37053069403917399</v>
      </c>
      <c r="I1663" s="17">
        <v>0.34103835147816403</v>
      </c>
      <c r="J1663" s="17">
        <v>0.32499534191292101</v>
      </c>
      <c r="K1663" s="17">
        <v>0.40353836111515701</v>
      </c>
      <c r="L1663" s="17">
        <v>0.43480042054254198</v>
      </c>
      <c r="M1663" s="17"/>
      <c r="N1663" s="17">
        <v>0.45180974570801902</v>
      </c>
      <c r="O1663" s="17">
        <v>0.39029076510801902</v>
      </c>
      <c r="P1663" s="17">
        <v>0.32602550870533498</v>
      </c>
      <c r="Q1663" s="17">
        <v>0.30862011875165402</v>
      </c>
      <c r="R1663" s="17"/>
      <c r="S1663" s="17">
        <v>0.37312317667390599</v>
      </c>
      <c r="T1663" s="17">
        <v>0.36151130749723098</v>
      </c>
      <c r="U1663" s="17">
        <v>0.386859076304784</v>
      </c>
      <c r="V1663" s="17">
        <v>0.35049300482177997</v>
      </c>
      <c r="W1663" s="17">
        <v>0.36314713936880999</v>
      </c>
      <c r="X1663" s="17">
        <v>0.383043796341762</v>
      </c>
      <c r="Y1663" s="17">
        <v>0.34445161543064501</v>
      </c>
      <c r="Z1663" s="17">
        <v>0.30683044393377501</v>
      </c>
      <c r="AA1663" s="17">
        <v>0.40116854330232898</v>
      </c>
      <c r="AB1663" s="17">
        <v>0.38663913649482501</v>
      </c>
      <c r="AC1663" s="17">
        <v>0.365298392503912</v>
      </c>
      <c r="AD1663" s="17">
        <v>0.45360388152257702</v>
      </c>
      <c r="AE1663" s="17"/>
      <c r="AF1663" s="17">
        <v>0.359115218166703</v>
      </c>
      <c r="AG1663" s="17">
        <v>0.41051134304096398</v>
      </c>
      <c r="AH1663" s="17">
        <v>0.31170331254063999</v>
      </c>
      <c r="AI1663" s="17"/>
      <c r="AJ1663" s="17">
        <v>0.38857000286130799</v>
      </c>
      <c r="AK1663" s="17">
        <v>0.37772924407844599</v>
      </c>
      <c r="AL1663" s="17">
        <v>0.42935954574156399</v>
      </c>
      <c r="AM1663" s="17">
        <v>0.24834269707180601</v>
      </c>
      <c r="AN1663" s="17">
        <v>0.30000445060097902</v>
      </c>
      <c r="AO1663" s="17"/>
      <c r="AP1663" s="17">
        <v>0.39379364824399898</v>
      </c>
      <c r="AQ1663" s="17">
        <v>0.39640051667359999</v>
      </c>
      <c r="AR1663" s="17">
        <v>0.45175119969914301</v>
      </c>
      <c r="AS1663" s="17">
        <v>0.33494300412789402</v>
      </c>
      <c r="AT1663" s="17">
        <v>0.278774885005104</v>
      </c>
      <c r="AU1663" s="17"/>
      <c r="AV1663" s="17">
        <v>0.30608579771896899</v>
      </c>
      <c r="AW1663" s="17">
        <v>0.35427152725126898</v>
      </c>
      <c r="AX1663" s="17">
        <v>0.41180930654918702</v>
      </c>
      <c r="AY1663" s="17">
        <v>0.479292988503706</v>
      </c>
      <c r="AZ1663" s="17">
        <v>0.49915298737123198</v>
      </c>
    </row>
    <row r="1664" spans="2:52">
      <c r="B1664" t="s">
        <v>88</v>
      </c>
      <c r="C1664" s="17">
        <v>0.44657491698861301</v>
      </c>
      <c r="D1664" s="17">
        <v>0.44367714181974699</v>
      </c>
      <c r="E1664" s="17">
        <v>0.449533136364759</v>
      </c>
      <c r="F1664" s="17"/>
      <c r="G1664" s="17">
        <v>0.42289265974846002</v>
      </c>
      <c r="H1664" s="17">
        <v>0.41348480614731298</v>
      </c>
      <c r="I1664" s="17">
        <v>0.44735450776993702</v>
      </c>
      <c r="J1664" s="17">
        <v>0.48907600739090101</v>
      </c>
      <c r="K1664" s="17">
        <v>0.450719287603425</v>
      </c>
      <c r="L1664" s="17">
        <v>0.451384279343857</v>
      </c>
      <c r="M1664" s="17"/>
      <c r="N1664" s="17">
        <v>0.439627432736307</v>
      </c>
      <c r="O1664" s="17">
        <v>0.44831212165523099</v>
      </c>
      <c r="P1664" s="17">
        <v>0.47736736054787499</v>
      </c>
      <c r="Q1664" s="17">
        <v>0.425614893427671</v>
      </c>
      <c r="R1664" s="17"/>
      <c r="S1664" s="17">
        <v>0.41816632741251802</v>
      </c>
      <c r="T1664" s="17">
        <v>0.46236261705969001</v>
      </c>
      <c r="U1664" s="17">
        <v>0.45550260658138603</v>
      </c>
      <c r="V1664" s="17">
        <v>0.48196133096986199</v>
      </c>
      <c r="W1664" s="17">
        <v>0.43950776921398799</v>
      </c>
      <c r="X1664" s="17">
        <v>0.40375289078864002</v>
      </c>
      <c r="Y1664" s="17">
        <v>0.47705018858870402</v>
      </c>
      <c r="Z1664" s="17">
        <v>0.51334457384486998</v>
      </c>
      <c r="AA1664" s="17">
        <v>0.41417816824799603</v>
      </c>
      <c r="AB1664" s="17">
        <v>0.46890751458083901</v>
      </c>
      <c r="AC1664" s="17">
        <v>0.49520462367234003</v>
      </c>
      <c r="AD1664" s="17">
        <v>0.32617308191154798</v>
      </c>
      <c r="AE1664" s="17"/>
      <c r="AF1664" s="17">
        <v>0.46149275114153898</v>
      </c>
      <c r="AG1664" s="17">
        <v>0.45802649053484701</v>
      </c>
      <c r="AH1664" s="17">
        <v>0.41774421303841802</v>
      </c>
      <c r="AI1664" s="17"/>
      <c r="AJ1664" s="17">
        <v>0.47096010535150601</v>
      </c>
      <c r="AK1664" s="17">
        <v>0.458374991609938</v>
      </c>
      <c r="AL1664" s="17">
        <v>0.45026649432332799</v>
      </c>
      <c r="AM1664" s="17">
        <v>0.41270235756881402</v>
      </c>
      <c r="AN1664" s="17">
        <v>0.41321869729794097</v>
      </c>
      <c r="AO1664" s="17"/>
      <c r="AP1664" s="17">
        <v>0.482974793510342</v>
      </c>
      <c r="AQ1664" s="17">
        <v>0.44997451929059401</v>
      </c>
      <c r="AR1664" s="17">
        <v>0.42925418773044999</v>
      </c>
      <c r="AS1664" s="17">
        <v>0.45354168852807403</v>
      </c>
      <c r="AT1664" s="17">
        <v>0.44383283484006403</v>
      </c>
      <c r="AU1664" s="17"/>
      <c r="AV1664" s="17">
        <v>0.44856890836668301</v>
      </c>
      <c r="AW1664" s="17">
        <v>0.47577683775483398</v>
      </c>
      <c r="AX1664" s="17">
        <v>0.448616294355284</v>
      </c>
      <c r="AY1664" s="17">
        <v>0.39642609354084102</v>
      </c>
      <c r="AZ1664" s="17">
        <v>0.41551638446122802</v>
      </c>
    </row>
    <row r="1665" spans="2:52">
      <c r="B1665" t="s">
        <v>89</v>
      </c>
      <c r="C1665" s="17">
        <v>0.113957930586975</v>
      </c>
      <c r="D1665" s="17">
        <v>0.101825543867462</v>
      </c>
      <c r="E1665" s="17">
        <v>0.12519478597244801</v>
      </c>
      <c r="F1665" s="17"/>
      <c r="G1665" s="17">
        <v>0.142059654370878</v>
      </c>
      <c r="H1665" s="17">
        <v>0.135261464966726</v>
      </c>
      <c r="I1665" s="17">
        <v>0.11738394516784301</v>
      </c>
      <c r="J1665" s="17">
        <v>0.123930556167588</v>
      </c>
      <c r="K1665" s="17">
        <v>9.2519905640105302E-2</v>
      </c>
      <c r="L1665" s="17">
        <v>8.1384043253962299E-2</v>
      </c>
      <c r="M1665" s="17"/>
      <c r="N1665" s="17">
        <v>7.3378991863965501E-2</v>
      </c>
      <c r="O1665" s="17">
        <v>0.10180513615938</v>
      </c>
      <c r="P1665" s="17">
        <v>0.12735926497859101</v>
      </c>
      <c r="Q1665" s="17">
        <v>0.15805491766485999</v>
      </c>
      <c r="R1665" s="17"/>
      <c r="S1665" s="17">
        <v>0.122556766002597</v>
      </c>
      <c r="T1665" s="17">
        <v>0.10218973726023201</v>
      </c>
      <c r="U1665" s="17">
        <v>0.10659534749133499</v>
      </c>
      <c r="V1665" s="17">
        <v>0.103295746382582</v>
      </c>
      <c r="W1665" s="17">
        <v>0.12782744066087201</v>
      </c>
      <c r="X1665" s="17">
        <v>0.13924730495809701</v>
      </c>
      <c r="Y1665" s="17">
        <v>0.103217373517329</v>
      </c>
      <c r="Z1665" s="17">
        <v>0.122121008071962</v>
      </c>
      <c r="AA1665" s="17">
        <v>0.121830620250967</v>
      </c>
      <c r="AB1665" s="17">
        <v>9.3100011392375698E-2</v>
      </c>
      <c r="AC1665" s="17">
        <v>0.114684217652943</v>
      </c>
      <c r="AD1665" s="17">
        <v>0.11846454948266499</v>
      </c>
      <c r="AE1665" s="17"/>
      <c r="AF1665" s="17">
        <v>0.12600214386174999</v>
      </c>
      <c r="AG1665" s="17">
        <v>8.8600447389613202E-2</v>
      </c>
      <c r="AH1665" s="17">
        <v>0.13896512303272199</v>
      </c>
      <c r="AI1665" s="17"/>
      <c r="AJ1665" s="17">
        <v>0.10326409359961899</v>
      </c>
      <c r="AK1665" s="17">
        <v>0.106759433318144</v>
      </c>
      <c r="AL1665" s="17">
        <v>7.3122384954581301E-2</v>
      </c>
      <c r="AM1665" s="17">
        <v>0.26658380065896797</v>
      </c>
      <c r="AN1665" s="17">
        <v>0.14597051316059201</v>
      </c>
      <c r="AO1665" s="17"/>
      <c r="AP1665" s="17">
        <v>9.2823429030304994E-2</v>
      </c>
      <c r="AQ1665" s="17">
        <v>0.102591402055735</v>
      </c>
      <c r="AR1665" s="17">
        <v>6.63710034592562E-2</v>
      </c>
      <c r="AS1665" s="17">
        <v>0.157345946260083</v>
      </c>
      <c r="AT1665" s="17">
        <v>0.134622008868721</v>
      </c>
      <c r="AU1665" s="17"/>
      <c r="AV1665" s="17">
        <v>0.15587025676399199</v>
      </c>
      <c r="AW1665" s="17">
        <v>0.10805401671879</v>
      </c>
      <c r="AX1665" s="17">
        <v>9.4743714366128398E-2</v>
      </c>
      <c r="AY1665" s="17">
        <v>8.3806686501933902E-2</v>
      </c>
      <c r="AZ1665" s="17">
        <v>5.0636973870842102E-2</v>
      </c>
    </row>
    <row r="1666" spans="2:52">
      <c r="B1666" t="s">
        <v>90</v>
      </c>
      <c r="C1666" s="17">
        <v>1.68011240791789E-2</v>
      </c>
      <c r="D1666" s="17">
        <v>1.8505791523763901E-2</v>
      </c>
      <c r="E1666" s="17">
        <v>1.5243898550597899E-2</v>
      </c>
      <c r="F1666" s="17"/>
      <c r="G1666" s="17">
        <v>3.5881412094365503E-2</v>
      </c>
      <c r="H1666" s="17">
        <v>2.1809946189845299E-2</v>
      </c>
      <c r="I1666" s="17">
        <v>2.3572359403987501E-2</v>
      </c>
      <c r="J1666" s="17">
        <v>6.3634556867941403E-3</v>
      </c>
      <c r="K1666" s="17">
        <v>6.7093941706024701E-3</v>
      </c>
      <c r="L1666" s="17">
        <v>9.7602392283052796E-3</v>
      </c>
      <c r="M1666" s="17"/>
      <c r="N1666" s="17">
        <v>1.12464614214026E-2</v>
      </c>
      <c r="O1666" s="17">
        <v>1.22472521964086E-2</v>
      </c>
      <c r="P1666" s="17">
        <v>2.6782531273587699E-2</v>
      </c>
      <c r="Q1666" s="17">
        <v>1.8955176727658798E-2</v>
      </c>
      <c r="R1666" s="17"/>
      <c r="S1666" s="17">
        <v>3.6545587091939599E-2</v>
      </c>
      <c r="T1666" s="17">
        <v>7.2945477422993801E-3</v>
      </c>
      <c r="U1666" s="17">
        <v>1.61582044641785E-2</v>
      </c>
      <c r="V1666" s="17">
        <v>1.1798489278037E-2</v>
      </c>
      <c r="W1666" s="17">
        <v>1.5112000386036399E-2</v>
      </c>
      <c r="X1666" s="17">
        <v>2.0627696185969699E-2</v>
      </c>
      <c r="Y1666" s="17">
        <v>1.0967009303377E-2</v>
      </c>
      <c r="Z1666" s="17">
        <v>1.7018262836040399E-2</v>
      </c>
      <c r="AA1666" s="17">
        <v>1.8466769865551999E-2</v>
      </c>
      <c r="AB1666" s="17">
        <v>1.4927969510486701E-2</v>
      </c>
      <c r="AC1666" s="17">
        <v>0</v>
      </c>
      <c r="AD1666" s="17">
        <v>1.7823193549173E-2</v>
      </c>
      <c r="AE1666" s="17"/>
      <c r="AF1666" s="17">
        <v>1.46025306821672E-2</v>
      </c>
      <c r="AG1666" s="17">
        <v>1.2925341500231601E-2</v>
      </c>
      <c r="AH1666" s="17">
        <v>2.0346015645721E-2</v>
      </c>
      <c r="AI1666" s="17"/>
      <c r="AJ1666" s="17">
        <v>9.2953841972677701E-3</v>
      </c>
      <c r="AK1666" s="17">
        <v>2.2440159654827398E-2</v>
      </c>
      <c r="AL1666" s="17">
        <v>1.5451687182121299E-2</v>
      </c>
      <c r="AM1666" s="17">
        <v>3.8587215703644803E-2</v>
      </c>
      <c r="AN1666" s="17">
        <v>1.31147966625482E-2</v>
      </c>
      <c r="AO1666" s="17"/>
      <c r="AP1666" s="17">
        <v>1.11977293071433E-2</v>
      </c>
      <c r="AQ1666" s="17">
        <v>2.24078032214363E-2</v>
      </c>
      <c r="AR1666" s="17">
        <v>1.86668300660708E-2</v>
      </c>
      <c r="AS1666" s="17">
        <v>1.33327735811864E-2</v>
      </c>
      <c r="AT1666" s="17">
        <v>1.51495864117909E-2</v>
      </c>
      <c r="AU1666" s="17"/>
      <c r="AV1666" s="17">
        <v>1.9898715433565601E-2</v>
      </c>
      <c r="AW1666" s="17">
        <v>1.02870080210593E-2</v>
      </c>
      <c r="AX1666" s="17">
        <v>1.44405835743122E-2</v>
      </c>
      <c r="AY1666" s="17">
        <v>1.1673032743608799E-2</v>
      </c>
      <c r="AZ1666" s="17">
        <v>2.2104591542766502E-2</v>
      </c>
    </row>
    <row r="1667" spans="2:52">
      <c r="B1667" t="s">
        <v>91</v>
      </c>
      <c r="C1667" s="17">
        <v>9.8376716789032002E-3</v>
      </c>
      <c r="D1667" s="17">
        <v>8.8569046040120197E-3</v>
      </c>
      <c r="E1667" s="17">
        <v>1.08562095449678E-2</v>
      </c>
      <c r="F1667" s="17"/>
      <c r="G1667" s="17">
        <v>1.5729322574828099E-2</v>
      </c>
      <c r="H1667" s="17">
        <v>1.05811542386515E-2</v>
      </c>
      <c r="I1667" s="17">
        <v>1.72824414378746E-2</v>
      </c>
      <c r="J1667" s="17">
        <v>7.9370749148725203E-3</v>
      </c>
      <c r="K1667" s="17">
        <v>7.9345756970872205E-3</v>
      </c>
      <c r="L1667" s="17">
        <v>2.06738828361955E-3</v>
      </c>
      <c r="M1667" s="17"/>
      <c r="N1667" s="17">
        <v>5.0178359359713404E-3</v>
      </c>
      <c r="O1667" s="17">
        <v>1.3141907025253601E-2</v>
      </c>
      <c r="P1667" s="17">
        <v>9.4949733580324703E-3</v>
      </c>
      <c r="Q1667" s="17">
        <v>1.2024398036668301E-2</v>
      </c>
      <c r="R1667" s="17"/>
      <c r="S1667" s="17">
        <v>1.25794815727729E-2</v>
      </c>
      <c r="T1667" s="17">
        <v>1.42520996967689E-2</v>
      </c>
      <c r="U1667" s="17">
        <v>3.2441999967712299E-3</v>
      </c>
      <c r="V1667" s="17">
        <v>0</v>
      </c>
      <c r="W1667" s="17">
        <v>9.9562705008988603E-3</v>
      </c>
      <c r="X1667" s="17">
        <v>9.0157470882756708E-3</v>
      </c>
      <c r="Y1667" s="17">
        <v>6.6406612564623999E-3</v>
      </c>
      <c r="Z1667" s="17">
        <v>1.12446134606117E-2</v>
      </c>
      <c r="AA1667" s="17">
        <v>1.5522840260843E-2</v>
      </c>
      <c r="AB1667" s="17">
        <v>1.2746968883724501E-2</v>
      </c>
      <c r="AC1667" s="17">
        <v>6.2684066085155303E-3</v>
      </c>
      <c r="AD1667" s="17">
        <v>1.02242001395458E-2</v>
      </c>
      <c r="AE1667" s="17"/>
      <c r="AF1667" s="17">
        <v>1.01570948416034E-2</v>
      </c>
      <c r="AG1667" s="17">
        <v>6.2008082786702704E-3</v>
      </c>
      <c r="AH1667" s="17">
        <v>1.4705350244431601E-2</v>
      </c>
      <c r="AI1667" s="17"/>
      <c r="AJ1667" s="17">
        <v>8.1713303790795395E-3</v>
      </c>
      <c r="AK1667" s="17">
        <v>6.6651711189000601E-3</v>
      </c>
      <c r="AL1667" s="17">
        <v>6.4687836161274404E-3</v>
      </c>
      <c r="AM1667" s="17">
        <v>1.7371718107886801E-2</v>
      </c>
      <c r="AN1667" s="17">
        <v>1.2667071201877499E-2</v>
      </c>
      <c r="AO1667" s="17"/>
      <c r="AP1667" s="17">
        <v>4.3490555159681104E-3</v>
      </c>
      <c r="AQ1667" s="17">
        <v>5.5524450142556501E-3</v>
      </c>
      <c r="AR1667" s="17">
        <v>1.02981518290098E-2</v>
      </c>
      <c r="AS1667" s="17">
        <v>1.6413937239010402E-2</v>
      </c>
      <c r="AT1667" s="17">
        <v>1.1740733883934699E-2</v>
      </c>
      <c r="AU1667" s="17"/>
      <c r="AV1667" s="17">
        <v>9.8069653498804397E-3</v>
      </c>
      <c r="AW1667" s="17">
        <v>1.1944485395915701E-2</v>
      </c>
      <c r="AX1667" s="17">
        <v>6.9468036726878096E-3</v>
      </c>
      <c r="AY1667" s="17">
        <v>7.5816703305132196E-3</v>
      </c>
      <c r="AZ1667" s="17">
        <v>1.25890627539314E-2</v>
      </c>
    </row>
    <row r="1668" spans="2:52">
      <c r="B1668" t="s">
        <v>61</v>
      </c>
      <c r="C1668" s="17">
        <v>4.0578937819546697E-2</v>
      </c>
      <c r="D1668" s="17">
        <v>2.6722652907479799E-2</v>
      </c>
      <c r="E1668" s="17">
        <v>5.2775559678876899E-2</v>
      </c>
      <c r="F1668" s="17"/>
      <c r="G1668" s="17">
        <v>3.8755242862747799E-2</v>
      </c>
      <c r="H1668" s="17">
        <v>4.8331934418289799E-2</v>
      </c>
      <c r="I1668" s="17">
        <v>5.3368394742194701E-2</v>
      </c>
      <c r="J1668" s="17">
        <v>4.7697563926923398E-2</v>
      </c>
      <c r="K1668" s="17">
        <v>3.8578475773623201E-2</v>
      </c>
      <c r="L1668" s="17">
        <v>2.0603629347713901E-2</v>
      </c>
      <c r="M1668" s="17"/>
      <c r="N1668" s="17">
        <v>1.8919532334334799E-2</v>
      </c>
      <c r="O1668" s="17">
        <v>3.4202817855707897E-2</v>
      </c>
      <c r="P1668" s="17">
        <v>3.2970361136578703E-2</v>
      </c>
      <c r="Q1668" s="17">
        <v>7.67304953914872E-2</v>
      </c>
      <c r="R1668" s="17"/>
      <c r="S1668" s="17">
        <v>3.7028661246266699E-2</v>
      </c>
      <c r="T1668" s="17">
        <v>5.2389690743778201E-2</v>
      </c>
      <c r="U1668" s="17">
        <v>3.16405651615453E-2</v>
      </c>
      <c r="V1668" s="17">
        <v>5.2451428547739098E-2</v>
      </c>
      <c r="W1668" s="17">
        <v>4.4449379869394498E-2</v>
      </c>
      <c r="X1668" s="17">
        <v>4.4312564637254602E-2</v>
      </c>
      <c r="Y1668" s="17">
        <v>5.7673151903482503E-2</v>
      </c>
      <c r="Z1668" s="17">
        <v>2.9441097852741099E-2</v>
      </c>
      <c r="AA1668" s="17">
        <v>2.8833058072313501E-2</v>
      </c>
      <c r="AB1668" s="17">
        <v>2.3678399137748302E-2</v>
      </c>
      <c r="AC1668" s="17">
        <v>1.85443595622896E-2</v>
      </c>
      <c r="AD1668" s="17">
        <v>7.37110933944915E-2</v>
      </c>
      <c r="AE1668" s="17"/>
      <c r="AF1668" s="17">
        <v>2.8630261306238001E-2</v>
      </c>
      <c r="AG1668" s="17">
        <v>2.3735569255674001E-2</v>
      </c>
      <c r="AH1668" s="17">
        <v>9.65359854980673E-2</v>
      </c>
      <c r="AI1668" s="17"/>
      <c r="AJ1668" s="17">
        <v>1.9739083611219E-2</v>
      </c>
      <c r="AK1668" s="17">
        <v>2.80310002197443E-2</v>
      </c>
      <c r="AL1668" s="17">
        <v>2.53311041822782E-2</v>
      </c>
      <c r="AM1668" s="17">
        <v>1.64122108888805E-2</v>
      </c>
      <c r="AN1668" s="17">
        <v>0.11502447107606301</v>
      </c>
      <c r="AO1668" s="17"/>
      <c r="AP1668" s="17">
        <v>1.4861344392241901E-2</v>
      </c>
      <c r="AQ1668" s="17">
        <v>2.3073313744379001E-2</v>
      </c>
      <c r="AR1668" s="17">
        <v>2.3658627216069501E-2</v>
      </c>
      <c r="AS1668" s="17">
        <v>2.4422650263752701E-2</v>
      </c>
      <c r="AT1668" s="17">
        <v>0.11587995099038501</v>
      </c>
      <c r="AU1668" s="17"/>
      <c r="AV1668" s="17">
        <v>5.9769356366910803E-2</v>
      </c>
      <c r="AW1668" s="17">
        <v>3.9666124858131403E-2</v>
      </c>
      <c r="AX1668" s="17">
        <v>2.34432974824006E-2</v>
      </c>
      <c r="AY1668" s="17">
        <v>2.12195283793968E-2</v>
      </c>
      <c r="AZ1668" s="17">
        <v>0</v>
      </c>
    </row>
    <row r="1669" spans="2:52">
      <c r="B1669" t="s">
        <v>92</v>
      </c>
      <c r="C1669" s="17">
        <v>0.81882433583539604</v>
      </c>
      <c r="D1669" s="17">
        <v>0.84408910709728202</v>
      </c>
      <c r="E1669" s="17">
        <v>0.79592954625310997</v>
      </c>
      <c r="F1669" s="17"/>
      <c r="G1669" s="17">
        <v>0.76757436809718005</v>
      </c>
      <c r="H1669" s="17">
        <v>0.78401550018648702</v>
      </c>
      <c r="I1669" s="17">
        <v>0.78839285924810099</v>
      </c>
      <c r="J1669" s="17">
        <v>0.81407134930382197</v>
      </c>
      <c r="K1669" s="17">
        <v>0.85425764871858201</v>
      </c>
      <c r="L1669" s="17">
        <v>0.88618469988639903</v>
      </c>
      <c r="M1669" s="17"/>
      <c r="N1669" s="17">
        <v>0.89143717844432602</v>
      </c>
      <c r="O1669" s="17">
        <v>0.83860288676325001</v>
      </c>
      <c r="P1669" s="17">
        <v>0.80339286925320996</v>
      </c>
      <c r="Q1669" s="17">
        <v>0.73423501217932496</v>
      </c>
      <c r="R1669" s="17"/>
      <c r="S1669" s="17">
        <v>0.79128950408642396</v>
      </c>
      <c r="T1669" s="17">
        <v>0.82387392455692099</v>
      </c>
      <c r="U1669" s="17">
        <v>0.84236168288616997</v>
      </c>
      <c r="V1669" s="17">
        <v>0.83245433579164196</v>
      </c>
      <c r="W1669" s="17">
        <v>0.80265490858279798</v>
      </c>
      <c r="X1669" s="17">
        <v>0.78679668713040296</v>
      </c>
      <c r="Y1669" s="17">
        <v>0.82150180401934902</v>
      </c>
      <c r="Z1669" s="17">
        <v>0.82017501777864499</v>
      </c>
      <c r="AA1669" s="17">
        <v>0.81534671155032501</v>
      </c>
      <c r="AB1669" s="17">
        <v>0.85554665107566497</v>
      </c>
      <c r="AC1669" s="17">
        <v>0.86050301617625202</v>
      </c>
      <c r="AD1669" s="17">
        <v>0.77977696343412495</v>
      </c>
      <c r="AE1669" s="17"/>
      <c r="AF1669" s="17">
        <v>0.82060796930824198</v>
      </c>
      <c r="AG1669" s="17">
        <v>0.86853783357581105</v>
      </c>
      <c r="AH1669" s="17">
        <v>0.72944752557905801</v>
      </c>
      <c r="AI1669" s="17"/>
      <c r="AJ1669" s="17">
        <v>0.85953010821281495</v>
      </c>
      <c r="AK1669" s="17">
        <v>0.83610423568838399</v>
      </c>
      <c r="AL1669" s="17">
        <v>0.87962604006489198</v>
      </c>
      <c r="AM1669" s="17">
        <v>0.66104505464062002</v>
      </c>
      <c r="AN1669" s="17">
        <v>0.71322314789891905</v>
      </c>
      <c r="AO1669" s="17"/>
      <c r="AP1669" s="17">
        <v>0.87676844175434199</v>
      </c>
      <c r="AQ1669" s="17">
        <v>0.84637503596419394</v>
      </c>
      <c r="AR1669" s="17">
        <v>0.881005387429594</v>
      </c>
      <c r="AS1669" s="17">
        <v>0.78848469265596799</v>
      </c>
      <c r="AT1669" s="17">
        <v>0.72260771984516803</v>
      </c>
      <c r="AU1669" s="17"/>
      <c r="AV1669" s="17">
        <v>0.75465470608565099</v>
      </c>
      <c r="AW1669" s="17">
        <v>0.83004836500610302</v>
      </c>
      <c r="AX1669" s="17">
        <v>0.86042560090447096</v>
      </c>
      <c r="AY1669" s="17">
        <v>0.87571908204454696</v>
      </c>
      <c r="AZ1669" s="17">
        <v>0.91466937183246</v>
      </c>
    </row>
    <row r="1670" spans="2:52">
      <c r="B1670" t="s">
        <v>93</v>
      </c>
      <c r="C1670" s="17">
        <v>2.66387957580821E-2</v>
      </c>
      <c r="D1670" s="17">
        <v>2.73626961277759E-2</v>
      </c>
      <c r="E1670" s="17">
        <v>2.6100108095565702E-2</v>
      </c>
      <c r="F1670" s="17"/>
      <c r="G1670" s="17">
        <v>5.1610734669193498E-2</v>
      </c>
      <c r="H1670" s="17">
        <v>3.23911004284968E-2</v>
      </c>
      <c r="I1670" s="17">
        <v>4.0854800841862098E-2</v>
      </c>
      <c r="J1670" s="17">
        <v>1.43005306016667E-2</v>
      </c>
      <c r="K1670" s="17">
        <v>1.4643969867689699E-2</v>
      </c>
      <c r="L1670" s="17">
        <v>1.18276275119248E-2</v>
      </c>
      <c r="M1670" s="17"/>
      <c r="N1670" s="17">
        <v>1.6264297357373898E-2</v>
      </c>
      <c r="O1670" s="17">
        <v>2.53891592216622E-2</v>
      </c>
      <c r="P1670" s="17">
        <v>3.6277504631620099E-2</v>
      </c>
      <c r="Q1670" s="17">
        <v>3.0979574764327101E-2</v>
      </c>
      <c r="R1670" s="17"/>
      <c r="S1670" s="17">
        <v>4.9125068664712501E-2</v>
      </c>
      <c r="T1670" s="17">
        <v>2.1546647439068301E-2</v>
      </c>
      <c r="U1670" s="17">
        <v>1.94024044609497E-2</v>
      </c>
      <c r="V1670" s="17">
        <v>1.1798489278037E-2</v>
      </c>
      <c r="W1670" s="17">
        <v>2.50682708869353E-2</v>
      </c>
      <c r="X1670" s="17">
        <v>2.9643443274245399E-2</v>
      </c>
      <c r="Y1670" s="17">
        <v>1.7607670559839399E-2</v>
      </c>
      <c r="Z1670" s="17">
        <v>2.8262876296652101E-2</v>
      </c>
      <c r="AA1670" s="17">
        <v>3.3989610126395002E-2</v>
      </c>
      <c r="AB1670" s="17">
        <v>2.7674938394211201E-2</v>
      </c>
      <c r="AC1670" s="17">
        <v>6.2684066085155303E-3</v>
      </c>
      <c r="AD1670" s="17">
        <v>2.80473936887187E-2</v>
      </c>
      <c r="AE1670" s="17"/>
      <c r="AF1670" s="17">
        <v>2.47596255237706E-2</v>
      </c>
      <c r="AG1670" s="17">
        <v>1.91261497789019E-2</v>
      </c>
      <c r="AH1670" s="17">
        <v>3.5051365890152598E-2</v>
      </c>
      <c r="AI1670" s="17"/>
      <c r="AJ1670" s="17">
        <v>1.7466714576347301E-2</v>
      </c>
      <c r="AK1670" s="17">
        <v>2.9105330773727501E-2</v>
      </c>
      <c r="AL1670" s="17">
        <v>2.1920470798248801E-2</v>
      </c>
      <c r="AM1670" s="17">
        <v>5.5958933811531601E-2</v>
      </c>
      <c r="AN1670" s="17">
        <v>2.5781867864425701E-2</v>
      </c>
      <c r="AO1670" s="17"/>
      <c r="AP1670" s="17">
        <v>1.5546784823111399E-2</v>
      </c>
      <c r="AQ1670" s="17">
        <v>2.7960248235692001E-2</v>
      </c>
      <c r="AR1670" s="17">
        <v>2.8964981895080601E-2</v>
      </c>
      <c r="AS1670" s="17">
        <v>2.9746710820196798E-2</v>
      </c>
      <c r="AT1670" s="17">
        <v>2.6890320295725599E-2</v>
      </c>
      <c r="AU1670" s="17"/>
      <c r="AV1670" s="17">
        <v>2.9705680783446101E-2</v>
      </c>
      <c r="AW1670" s="17">
        <v>2.2231493416975001E-2</v>
      </c>
      <c r="AX1670" s="17">
        <v>2.1387387247000001E-2</v>
      </c>
      <c r="AY1670" s="17">
        <v>1.9254703074122002E-2</v>
      </c>
      <c r="AZ1670" s="17">
        <v>3.4693654296697997E-2</v>
      </c>
    </row>
    <row r="1671" spans="2:52">
      <c r="B1671" t="s">
        <v>94</v>
      </c>
      <c r="C1671" s="17">
        <v>0.79218554007731401</v>
      </c>
      <c r="D1671" s="17">
        <v>0.81672641096950604</v>
      </c>
      <c r="E1671" s="17">
        <v>0.76982943815754401</v>
      </c>
      <c r="F1671" s="17"/>
      <c r="G1671" s="17">
        <v>0.71596363342798697</v>
      </c>
      <c r="H1671" s="17">
        <v>0.75162439975799</v>
      </c>
      <c r="I1671" s="17">
        <v>0.74753805840623899</v>
      </c>
      <c r="J1671" s="17">
        <v>0.79977081870215505</v>
      </c>
      <c r="K1671" s="17">
        <v>0.839613678850892</v>
      </c>
      <c r="L1671" s="17">
        <v>0.87435707237447402</v>
      </c>
      <c r="M1671" s="17"/>
      <c r="N1671" s="17">
        <v>0.87517288108695201</v>
      </c>
      <c r="O1671" s="17">
        <v>0.81321372754158805</v>
      </c>
      <c r="P1671" s="17">
        <v>0.76711536462159002</v>
      </c>
      <c r="Q1671" s="17">
        <v>0.70325543741499796</v>
      </c>
      <c r="R1671" s="17"/>
      <c r="S1671" s="17">
        <v>0.74216443542171195</v>
      </c>
      <c r="T1671" s="17">
        <v>0.80232727711785301</v>
      </c>
      <c r="U1671" s="17">
        <v>0.82295927842522099</v>
      </c>
      <c r="V1671" s="17">
        <v>0.82065584651360501</v>
      </c>
      <c r="W1671" s="17">
        <v>0.777586637695863</v>
      </c>
      <c r="X1671" s="17">
        <v>0.75715324385615701</v>
      </c>
      <c r="Y1671" s="17">
        <v>0.803894133459509</v>
      </c>
      <c r="Z1671" s="17">
        <v>0.79191214148199296</v>
      </c>
      <c r="AA1671" s="17">
        <v>0.78135710142393</v>
      </c>
      <c r="AB1671" s="17">
        <v>0.82787171268145299</v>
      </c>
      <c r="AC1671" s="17">
        <v>0.854234609567736</v>
      </c>
      <c r="AD1671" s="17">
        <v>0.75172956974540595</v>
      </c>
      <c r="AE1671" s="17"/>
      <c r="AF1671" s="17">
        <v>0.795848343784471</v>
      </c>
      <c r="AG1671" s="17">
        <v>0.84941168379690901</v>
      </c>
      <c r="AH1671" s="17">
        <v>0.694396159688906</v>
      </c>
      <c r="AI1671" s="17"/>
      <c r="AJ1671" s="17">
        <v>0.84206339363646698</v>
      </c>
      <c r="AK1671" s="17">
        <v>0.80699890491465598</v>
      </c>
      <c r="AL1671" s="17">
        <v>0.85770556926664299</v>
      </c>
      <c r="AM1671" s="17">
        <v>0.60508612082908797</v>
      </c>
      <c r="AN1671" s="17">
        <v>0.68744128003449401</v>
      </c>
      <c r="AO1671" s="17"/>
      <c r="AP1671" s="17">
        <v>0.86122165693122998</v>
      </c>
      <c r="AQ1671" s="17">
        <v>0.81841478772850196</v>
      </c>
      <c r="AR1671" s="17">
        <v>0.85204040553451299</v>
      </c>
      <c r="AS1671" s="17">
        <v>0.75873798183577101</v>
      </c>
      <c r="AT1671" s="17">
        <v>0.69571739954944201</v>
      </c>
      <c r="AU1671" s="17"/>
      <c r="AV1671" s="17">
        <v>0.72494902530220495</v>
      </c>
      <c r="AW1671" s="17">
        <v>0.80781687158912796</v>
      </c>
      <c r="AX1671" s="17">
        <v>0.839038213657471</v>
      </c>
      <c r="AY1671" s="17">
        <v>0.85646437897042504</v>
      </c>
      <c r="AZ1671" s="17">
        <v>0.87997571753576198</v>
      </c>
    </row>
    <row r="1672" spans="2:52">
      <c r="C1672" s="17"/>
      <c r="D1672" s="17"/>
      <c r="E1672" s="17"/>
      <c r="F1672" s="17"/>
      <c r="G1672" s="17"/>
      <c r="H1672" s="17"/>
      <c r="I1672" s="17"/>
      <c r="J1672" s="17"/>
      <c r="K1672" s="17"/>
      <c r="L1672" s="17"/>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7"/>
      <c r="AI1672" s="17"/>
      <c r="AJ1672" s="17"/>
      <c r="AK1672" s="17"/>
      <c r="AL1672" s="17"/>
      <c r="AM1672" s="17"/>
      <c r="AN1672" s="17"/>
      <c r="AO1672" s="17"/>
      <c r="AP1672" s="17"/>
      <c r="AQ1672" s="17"/>
      <c r="AR1672" s="17"/>
      <c r="AS1672" s="17"/>
      <c r="AT1672" s="17"/>
      <c r="AU1672" s="17"/>
      <c r="AV1672" s="17"/>
      <c r="AW1672" s="17"/>
      <c r="AX1672" s="17"/>
      <c r="AY1672" s="17"/>
      <c r="AZ1672" s="17"/>
    </row>
    <row r="1673" spans="2:52">
      <c r="B1673" s="6" t="s">
        <v>404</v>
      </c>
      <c r="C1673" s="17"/>
      <c r="D1673" s="17"/>
      <c r="E1673" s="17"/>
      <c r="F1673" s="17"/>
      <c r="G1673" s="17"/>
      <c r="H1673" s="17"/>
      <c r="I1673" s="17"/>
      <c r="J1673" s="17"/>
      <c r="K1673" s="17"/>
      <c r="L1673" s="17"/>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7"/>
      <c r="AI1673" s="17"/>
      <c r="AJ1673" s="17"/>
      <c r="AK1673" s="17"/>
      <c r="AL1673" s="17"/>
      <c r="AM1673" s="17"/>
      <c r="AN1673" s="17"/>
      <c r="AO1673" s="17"/>
      <c r="AP1673" s="17"/>
      <c r="AQ1673" s="17"/>
      <c r="AR1673" s="17"/>
      <c r="AS1673" s="17"/>
      <c r="AT1673" s="17"/>
      <c r="AU1673" s="17"/>
      <c r="AV1673" s="17"/>
      <c r="AW1673" s="17"/>
      <c r="AX1673" s="17"/>
      <c r="AY1673" s="17"/>
      <c r="AZ1673" s="17"/>
    </row>
    <row r="1674" spans="2:52">
      <c r="B1674" s="24" t="s">
        <v>15</v>
      </c>
      <c r="C1674" s="17"/>
      <c r="D1674" s="17"/>
      <c r="E1674" s="17"/>
      <c r="F1674" s="17"/>
      <c r="G1674" s="17"/>
      <c r="H1674" s="17"/>
      <c r="I1674" s="17"/>
      <c r="J1674" s="17"/>
      <c r="K1674" s="17"/>
      <c r="L1674" s="17"/>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7"/>
      <c r="AI1674" s="17"/>
      <c r="AJ1674" s="17"/>
      <c r="AK1674" s="17"/>
      <c r="AL1674" s="17"/>
      <c r="AM1674" s="17"/>
      <c r="AN1674" s="17"/>
      <c r="AO1674" s="17"/>
      <c r="AP1674" s="17"/>
      <c r="AQ1674" s="17"/>
      <c r="AR1674" s="17"/>
      <c r="AS1674" s="17"/>
      <c r="AT1674" s="17"/>
      <c r="AU1674" s="17"/>
      <c r="AV1674" s="17"/>
      <c r="AW1674" s="17"/>
      <c r="AX1674" s="17"/>
      <c r="AY1674" s="17"/>
      <c r="AZ1674" s="17"/>
    </row>
    <row r="1675" spans="2:52">
      <c r="B1675" t="s">
        <v>87</v>
      </c>
      <c r="C1675" s="17">
        <v>0.16698317643899099</v>
      </c>
      <c r="D1675" s="17">
        <v>0.206871563268336</v>
      </c>
      <c r="E1675" s="17">
        <v>0.12912327438054799</v>
      </c>
      <c r="F1675" s="17"/>
      <c r="G1675" s="17">
        <v>0.17392350429397899</v>
      </c>
      <c r="H1675" s="17">
        <v>0.215647108966384</v>
      </c>
      <c r="I1675" s="17">
        <v>0.188693583396151</v>
      </c>
      <c r="J1675" s="17">
        <v>0.13697180371709899</v>
      </c>
      <c r="K1675" s="17">
        <v>0.13452976894282201</v>
      </c>
      <c r="L1675" s="17">
        <v>0.15113394874560401</v>
      </c>
      <c r="M1675" s="17"/>
      <c r="N1675" s="17">
        <v>0.22386858707937399</v>
      </c>
      <c r="O1675" s="17">
        <v>0.158463422753026</v>
      </c>
      <c r="P1675" s="17">
        <v>0.15889472992981399</v>
      </c>
      <c r="Q1675" s="17">
        <v>0.12155590201591999</v>
      </c>
      <c r="R1675" s="17"/>
      <c r="S1675" s="17">
        <v>0.223277628836483</v>
      </c>
      <c r="T1675" s="17">
        <v>0.13691789641760799</v>
      </c>
      <c r="U1675" s="17">
        <v>0.14219908151008101</v>
      </c>
      <c r="V1675" s="17">
        <v>0.152781494475698</v>
      </c>
      <c r="W1675" s="17">
        <v>0.119493757664975</v>
      </c>
      <c r="X1675" s="17">
        <v>0.157238575543826</v>
      </c>
      <c r="Y1675" s="17">
        <v>0.15898793621610199</v>
      </c>
      <c r="Z1675" s="17">
        <v>0.15531930313780001</v>
      </c>
      <c r="AA1675" s="17">
        <v>0.16718329382399799</v>
      </c>
      <c r="AB1675" s="17">
        <v>0.16664783431279401</v>
      </c>
      <c r="AC1675" s="17">
        <v>0.196397360936652</v>
      </c>
      <c r="AD1675" s="17">
        <v>0.27142645206430099</v>
      </c>
      <c r="AE1675" s="17"/>
      <c r="AF1675" s="17">
        <v>0.159781129498341</v>
      </c>
      <c r="AG1675" s="17">
        <v>0.18968963606581099</v>
      </c>
      <c r="AH1675" s="17">
        <v>0.14372640682929699</v>
      </c>
      <c r="AI1675" s="17"/>
      <c r="AJ1675" s="17">
        <v>0.18530238418147099</v>
      </c>
      <c r="AK1675" s="17">
        <v>0.18952903045144301</v>
      </c>
      <c r="AL1675" s="17">
        <v>0.16025130219992001</v>
      </c>
      <c r="AM1675" s="17">
        <v>0.108450278609471</v>
      </c>
      <c r="AN1675" s="17">
        <v>0.112739587128128</v>
      </c>
      <c r="AO1675" s="17"/>
      <c r="AP1675" s="17">
        <v>0.21203455870804999</v>
      </c>
      <c r="AQ1675" s="17">
        <v>0.20113891971272199</v>
      </c>
      <c r="AR1675" s="17">
        <v>0.151457639480609</v>
      </c>
      <c r="AS1675" s="17">
        <v>0.141559088704026</v>
      </c>
      <c r="AT1675" s="17">
        <v>7.2897789227106796E-2</v>
      </c>
      <c r="AU1675" s="17"/>
      <c r="AV1675" s="17">
        <v>0.119062371262957</v>
      </c>
      <c r="AW1675" s="17">
        <v>0.12815168753127901</v>
      </c>
      <c r="AX1675" s="17">
        <v>0.19318087470742101</v>
      </c>
      <c r="AY1675" s="17">
        <v>0.29346097430988599</v>
      </c>
      <c r="AZ1675" s="17">
        <v>0.356284088785702</v>
      </c>
    </row>
    <row r="1676" spans="2:52">
      <c r="B1676" t="s">
        <v>88</v>
      </c>
      <c r="C1676" s="17">
        <v>0.36099094165581003</v>
      </c>
      <c r="D1676" s="17">
        <v>0.38025690043175597</v>
      </c>
      <c r="E1676" s="17">
        <v>0.34179134650856502</v>
      </c>
      <c r="F1676" s="17"/>
      <c r="G1676" s="17">
        <v>0.38010020745933898</v>
      </c>
      <c r="H1676" s="17">
        <v>0.333201216244635</v>
      </c>
      <c r="I1676" s="17">
        <v>0.370122874296823</v>
      </c>
      <c r="J1676" s="17">
        <v>0.37045371440290298</v>
      </c>
      <c r="K1676" s="17">
        <v>0.35551609973637399</v>
      </c>
      <c r="L1676" s="17">
        <v>0.35950501022486803</v>
      </c>
      <c r="M1676" s="17"/>
      <c r="N1676" s="17">
        <v>0.43054528283946703</v>
      </c>
      <c r="O1676" s="17">
        <v>0.36444019746821399</v>
      </c>
      <c r="P1676" s="17">
        <v>0.33479566164241098</v>
      </c>
      <c r="Q1676" s="17">
        <v>0.30569213240631499</v>
      </c>
      <c r="R1676" s="17"/>
      <c r="S1676" s="17">
        <v>0.38429446600316403</v>
      </c>
      <c r="T1676" s="17">
        <v>0.35093012973337301</v>
      </c>
      <c r="U1676" s="17">
        <v>0.38954863107496202</v>
      </c>
      <c r="V1676" s="17">
        <v>0.33740507633093098</v>
      </c>
      <c r="W1676" s="17">
        <v>0.389600627693441</v>
      </c>
      <c r="X1676" s="17">
        <v>0.34620895220638198</v>
      </c>
      <c r="Y1676" s="17">
        <v>0.36645288323263697</v>
      </c>
      <c r="Z1676" s="17">
        <v>0.40539651906969998</v>
      </c>
      <c r="AA1676" s="17">
        <v>0.36837983644616901</v>
      </c>
      <c r="AB1676" s="17">
        <v>0.34944869245210097</v>
      </c>
      <c r="AC1676" s="17">
        <v>0.33026935543958003</v>
      </c>
      <c r="AD1676" s="17">
        <v>0.25299673957225299</v>
      </c>
      <c r="AE1676" s="17"/>
      <c r="AF1676" s="17">
        <v>0.33638961896140201</v>
      </c>
      <c r="AG1676" s="17">
        <v>0.41105665330817798</v>
      </c>
      <c r="AH1676" s="17">
        <v>0.28162103750134099</v>
      </c>
      <c r="AI1676" s="17"/>
      <c r="AJ1676" s="17">
        <v>0.370169033416619</v>
      </c>
      <c r="AK1676" s="17">
        <v>0.40269481686446601</v>
      </c>
      <c r="AL1676" s="17">
        <v>0.43227272666830202</v>
      </c>
      <c r="AM1676" s="17">
        <v>0.26993625200161497</v>
      </c>
      <c r="AN1676" s="17">
        <v>0.245502205659723</v>
      </c>
      <c r="AO1676" s="17"/>
      <c r="AP1676" s="17">
        <v>0.38546305771731498</v>
      </c>
      <c r="AQ1676" s="17">
        <v>0.39689742614135698</v>
      </c>
      <c r="AR1676" s="17">
        <v>0.48506574958547499</v>
      </c>
      <c r="AS1676" s="17">
        <v>0.29524880254486102</v>
      </c>
      <c r="AT1676" s="17">
        <v>0.27919171768309797</v>
      </c>
      <c r="AU1676" s="17"/>
      <c r="AV1676" s="17">
        <v>0.296217346966891</v>
      </c>
      <c r="AW1676" s="17">
        <v>0.37513597608663501</v>
      </c>
      <c r="AX1676" s="17">
        <v>0.41922263582625902</v>
      </c>
      <c r="AY1676" s="17">
        <v>0.41998465298133097</v>
      </c>
      <c r="AZ1676" s="17">
        <v>0.35041738954979901</v>
      </c>
    </row>
    <row r="1677" spans="2:52">
      <c r="B1677" t="s">
        <v>89</v>
      </c>
      <c r="C1677" s="17">
        <v>0.32544453212890101</v>
      </c>
      <c r="D1677" s="17">
        <v>0.302865613673512</v>
      </c>
      <c r="E1677" s="17">
        <v>0.34792772960607699</v>
      </c>
      <c r="F1677" s="17"/>
      <c r="G1677" s="17">
        <v>0.31327384780713402</v>
      </c>
      <c r="H1677" s="17">
        <v>0.29321811954974702</v>
      </c>
      <c r="I1677" s="17">
        <v>0.30861341347397497</v>
      </c>
      <c r="J1677" s="17">
        <v>0.324959644441774</v>
      </c>
      <c r="K1677" s="17">
        <v>0.352594770843843</v>
      </c>
      <c r="L1677" s="17">
        <v>0.35571719736963497</v>
      </c>
      <c r="M1677" s="17"/>
      <c r="N1677" s="17">
        <v>0.25788709690448902</v>
      </c>
      <c r="O1677" s="17">
        <v>0.34287751725452298</v>
      </c>
      <c r="P1677" s="17">
        <v>0.36092423389811401</v>
      </c>
      <c r="Q1677" s="17">
        <v>0.34990368234680302</v>
      </c>
      <c r="R1677" s="17"/>
      <c r="S1677" s="17">
        <v>0.27828766301416202</v>
      </c>
      <c r="T1677" s="17">
        <v>0.34118296644163199</v>
      </c>
      <c r="U1677" s="17">
        <v>0.29692948297864802</v>
      </c>
      <c r="V1677" s="17">
        <v>0.34294439649007702</v>
      </c>
      <c r="W1677" s="17">
        <v>0.33503318631519802</v>
      </c>
      <c r="X1677" s="17">
        <v>0.34851571445131602</v>
      </c>
      <c r="Y1677" s="17">
        <v>0.32909751251501801</v>
      </c>
      <c r="Z1677" s="17">
        <v>0.333552660944885</v>
      </c>
      <c r="AA1677" s="17">
        <v>0.320454758568326</v>
      </c>
      <c r="AB1677" s="17">
        <v>0.351833440720833</v>
      </c>
      <c r="AC1677" s="17">
        <v>0.34742799941257102</v>
      </c>
      <c r="AD1677" s="17">
        <v>0.29119663849788102</v>
      </c>
      <c r="AE1677" s="17"/>
      <c r="AF1677" s="17">
        <v>0.35416863733387399</v>
      </c>
      <c r="AG1677" s="17">
        <v>0.300619790222524</v>
      </c>
      <c r="AH1677" s="17">
        <v>0.32848153829773502</v>
      </c>
      <c r="AI1677" s="17"/>
      <c r="AJ1677" s="17">
        <v>0.318269325452048</v>
      </c>
      <c r="AK1677" s="17">
        <v>0.29619143092008898</v>
      </c>
      <c r="AL1677" s="17">
        <v>0.29585032006714501</v>
      </c>
      <c r="AM1677" s="17">
        <v>0.38021126108719899</v>
      </c>
      <c r="AN1677" s="17">
        <v>0.358482343144928</v>
      </c>
      <c r="AO1677" s="17"/>
      <c r="AP1677" s="17">
        <v>0.30376528514075302</v>
      </c>
      <c r="AQ1677" s="17">
        <v>0.29536426741611699</v>
      </c>
      <c r="AR1677" s="17">
        <v>0.26423110204949302</v>
      </c>
      <c r="AS1677" s="17">
        <v>0.38763446166525001</v>
      </c>
      <c r="AT1677" s="17">
        <v>0.39982934702251599</v>
      </c>
      <c r="AU1677" s="17"/>
      <c r="AV1677" s="17">
        <v>0.395977488287105</v>
      </c>
      <c r="AW1677" s="17">
        <v>0.33182486447112403</v>
      </c>
      <c r="AX1677" s="17">
        <v>0.28173337510293101</v>
      </c>
      <c r="AY1677" s="17">
        <v>0.208698442577675</v>
      </c>
      <c r="AZ1677" s="17">
        <v>0.20387489612983301</v>
      </c>
    </row>
    <row r="1678" spans="2:52">
      <c r="B1678" t="s">
        <v>90</v>
      </c>
      <c r="C1678" s="17">
        <v>4.1968735791072999E-2</v>
      </c>
      <c r="D1678" s="17">
        <v>3.65427344372109E-2</v>
      </c>
      <c r="E1678" s="17">
        <v>4.7525395598500497E-2</v>
      </c>
      <c r="F1678" s="17"/>
      <c r="G1678" s="17">
        <v>3.4287627891524598E-2</v>
      </c>
      <c r="H1678" s="17">
        <v>4.6883296373410398E-2</v>
      </c>
      <c r="I1678" s="17">
        <v>3.7414862925419103E-2</v>
      </c>
      <c r="J1678" s="17">
        <v>4.7536966292106297E-2</v>
      </c>
      <c r="K1678" s="17">
        <v>4.1761731167678402E-2</v>
      </c>
      <c r="L1678" s="17">
        <v>4.2393745999856097E-2</v>
      </c>
      <c r="M1678" s="17"/>
      <c r="N1678" s="17">
        <v>3.5291034168645603E-2</v>
      </c>
      <c r="O1678" s="17">
        <v>4.1534395775940598E-2</v>
      </c>
      <c r="P1678" s="17">
        <v>4.6545237396604801E-2</v>
      </c>
      <c r="Q1678" s="17">
        <v>4.6101060559532399E-2</v>
      </c>
      <c r="R1678" s="17"/>
      <c r="S1678" s="17">
        <v>3.2465785912351698E-2</v>
      </c>
      <c r="T1678" s="17">
        <v>3.44204529210645E-2</v>
      </c>
      <c r="U1678" s="17">
        <v>5.7025621070654002E-2</v>
      </c>
      <c r="V1678" s="17">
        <v>4.7621060453516002E-2</v>
      </c>
      <c r="W1678" s="17">
        <v>4.8472135908098103E-2</v>
      </c>
      <c r="X1678" s="17">
        <v>4.9221471551361098E-2</v>
      </c>
      <c r="Y1678" s="17">
        <v>2.9592509888514699E-2</v>
      </c>
      <c r="Z1678" s="17">
        <v>2.7127395911318099E-2</v>
      </c>
      <c r="AA1678" s="17">
        <v>4.5471604626535898E-2</v>
      </c>
      <c r="AB1678" s="17">
        <v>4.4924613405403303E-2</v>
      </c>
      <c r="AC1678" s="17">
        <v>4.1180375945850403E-2</v>
      </c>
      <c r="AD1678" s="17">
        <v>5.7375778453080797E-2</v>
      </c>
      <c r="AE1678" s="17"/>
      <c r="AF1678" s="17">
        <v>5.3395191639962002E-2</v>
      </c>
      <c r="AG1678" s="17">
        <v>3.2628223553020003E-2</v>
      </c>
      <c r="AH1678" s="17">
        <v>4.5774786886480998E-2</v>
      </c>
      <c r="AI1678" s="17"/>
      <c r="AJ1678" s="17">
        <v>4.6098939330525397E-2</v>
      </c>
      <c r="AK1678" s="17">
        <v>3.1114458046207001E-2</v>
      </c>
      <c r="AL1678" s="17">
        <v>2.9789338598154001E-2</v>
      </c>
      <c r="AM1678" s="17">
        <v>0.12852375462652499</v>
      </c>
      <c r="AN1678" s="17">
        <v>6.0909640136701498E-2</v>
      </c>
      <c r="AO1678" s="17"/>
      <c r="AP1678" s="17">
        <v>3.8650951017950602E-2</v>
      </c>
      <c r="AQ1678" s="17">
        <v>3.4216585477729697E-2</v>
      </c>
      <c r="AR1678" s="17">
        <v>4.8490475065621701E-2</v>
      </c>
      <c r="AS1678" s="17">
        <v>7.5316597067474594E-2</v>
      </c>
      <c r="AT1678" s="17">
        <v>2.82810923698366E-2</v>
      </c>
      <c r="AU1678" s="17"/>
      <c r="AV1678" s="17">
        <v>5.4474808299250402E-2</v>
      </c>
      <c r="AW1678" s="17">
        <v>4.9746692596413303E-2</v>
      </c>
      <c r="AX1678" s="17">
        <v>3.6288174560982898E-2</v>
      </c>
      <c r="AY1678" s="17">
        <v>2.03262766770477E-2</v>
      </c>
      <c r="AZ1678" s="17">
        <v>1.0131117830872401E-2</v>
      </c>
    </row>
    <row r="1679" spans="2:52">
      <c r="B1679" t="s">
        <v>91</v>
      </c>
      <c r="C1679" s="17">
        <v>1.9624542769196202E-2</v>
      </c>
      <c r="D1679" s="17">
        <v>2.1767647549223099E-2</v>
      </c>
      <c r="E1679" s="17">
        <v>1.7657386697654799E-2</v>
      </c>
      <c r="F1679" s="17"/>
      <c r="G1679" s="17">
        <v>2.91875997255449E-2</v>
      </c>
      <c r="H1679" s="17">
        <v>1.8555645331181599E-2</v>
      </c>
      <c r="I1679" s="17">
        <v>1.5543921838514701E-2</v>
      </c>
      <c r="J1679" s="17">
        <v>1.6894473016175901E-2</v>
      </c>
      <c r="K1679" s="17">
        <v>1.46746726968516E-2</v>
      </c>
      <c r="L1679" s="17">
        <v>2.30027338394297E-2</v>
      </c>
      <c r="M1679" s="17"/>
      <c r="N1679" s="17">
        <v>7.0765131667102701E-3</v>
      </c>
      <c r="O1679" s="17">
        <v>1.93494151813631E-2</v>
      </c>
      <c r="P1679" s="17">
        <v>2.3195488135206901E-2</v>
      </c>
      <c r="Q1679" s="17">
        <v>2.95879893701421E-2</v>
      </c>
      <c r="R1679" s="17"/>
      <c r="S1679" s="17">
        <v>1.0625719135142901E-2</v>
      </c>
      <c r="T1679" s="17">
        <v>1.9913741009640901E-2</v>
      </c>
      <c r="U1679" s="17">
        <v>2.32516898734039E-2</v>
      </c>
      <c r="V1679" s="17">
        <v>1.57418611404769E-2</v>
      </c>
      <c r="W1679" s="17">
        <v>1.7297092761677901E-2</v>
      </c>
      <c r="X1679" s="17">
        <v>2.3247844842749998E-2</v>
      </c>
      <c r="Y1679" s="17">
        <v>3.1970251703037203E-2</v>
      </c>
      <c r="Z1679" s="17">
        <v>2.22012506614736E-2</v>
      </c>
      <c r="AA1679" s="17">
        <v>1.54256230357806E-2</v>
      </c>
      <c r="AB1679" s="17">
        <v>2.0299513198748901E-2</v>
      </c>
      <c r="AC1679" s="17">
        <v>2.0564681651575101E-2</v>
      </c>
      <c r="AD1679" s="17">
        <v>3.2347656230271797E-2</v>
      </c>
      <c r="AE1679" s="17"/>
      <c r="AF1679" s="17">
        <v>1.9076081599437401E-2</v>
      </c>
      <c r="AG1679" s="17">
        <v>1.02972044501258E-2</v>
      </c>
      <c r="AH1679" s="17">
        <v>4.2845827330289403E-2</v>
      </c>
      <c r="AI1679" s="17"/>
      <c r="AJ1679" s="17">
        <v>1.34045599138731E-2</v>
      </c>
      <c r="AK1679" s="17">
        <v>1.6574259023611801E-2</v>
      </c>
      <c r="AL1679" s="17">
        <v>7.4513069460020401E-3</v>
      </c>
      <c r="AM1679" s="17">
        <v>3.44756082687332E-2</v>
      </c>
      <c r="AN1679" s="17">
        <v>3.7999084620167801E-2</v>
      </c>
      <c r="AO1679" s="17"/>
      <c r="AP1679" s="17">
        <v>5.0386409091010102E-3</v>
      </c>
      <c r="AQ1679" s="17">
        <v>1.29945533043567E-2</v>
      </c>
      <c r="AR1679" s="17">
        <v>1.1369378291644699E-2</v>
      </c>
      <c r="AS1679" s="17">
        <v>3.6817953726983398E-2</v>
      </c>
      <c r="AT1679" s="17">
        <v>1.3362741503925199E-2</v>
      </c>
      <c r="AU1679" s="17"/>
      <c r="AV1679" s="17">
        <v>2.1102985666008701E-2</v>
      </c>
      <c r="AW1679" s="17">
        <v>2.2113809023707499E-2</v>
      </c>
      <c r="AX1679" s="17">
        <v>1.29050379572784E-2</v>
      </c>
      <c r="AY1679" s="17">
        <v>1.0972377191264E-2</v>
      </c>
      <c r="AZ1679" s="17">
        <v>1.1285720915763501E-2</v>
      </c>
    </row>
    <row r="1680" spans="2:52">
      <c r="B1680" t="s">
        <v>61</v>
      </c>
      <c r="C1680" s="17">
        <v>8.4988071216029207E-2</v>
      </c>
      <c r="D1680" s="17">
        <v>5.1695540639962602E-2</v>
      </c>
      <c r="E1680" s="17">
        <v>0.11597486720865501</v>
      </c>
      <c r="F1680" s="17"/>
      <c r="G1680" s="17">
        <v>6.9227212822477596E-2</v>
      </c>
      <c r="H1680" s="17">
        <v>9.2494613534642001E-2</v>
      </c>
      <c r="I1680" s="17">
        <v>7.9611344069117407E-2</v>
      </c>
      <c r="J1680" s="17">
        <v>0.103183398129942</v>
      </c>
      <c r="K1680" s="17">
        <v>0.10092295661243</v>
      </c>
      <c r="L1680" s="17">
        <v>6.8247363820606602E-2</v>
      </c>
      <c r="M1680" s="17"/>
      <c r="N1680" s="17">
        <v>4.5331485841314703E-2</v>
      </c>
      <c r="O1680" s="17">
        <v>7.3335051566933901E-2</v>
      </c>
      <c r="P1680" s="17">
        <v>7.5644648997849395E-2</v>
      </c>
      <c r="Q1680" s="17">
        <v>0.14715923330128799</v>
      </c>
      <c r="R1680" s="17"/>
      <c r="S1680" s="17">
        <v>7.1048737098696302E-2</v>
      </c>
      <c r="T1680" s="17">
        <v>0.116634813476682</v>
      </c>
      <c r="U1680" s="17">
        <v>9.1045493492251606E-2</v>
      </c>
      <c r="V1680" s="17">
        <v>0.103506111109301</v>
      </c>
      <c r="W1680" s="17">
        <v>9.0103199656610594E-2</v>
      </c>
      <c r="X1680" s="17">
        <v>7.5567441404365401E-2</v>
      </c>
      <c r="Y1680" s="17">
        <v>8.3898906444691196E-2</v>
      </c>
      <c r="Z1680" s="17">
        <v>5.64028702748232E-2</v>
      </c>
      <c r="AA1680" s="17">
        <v>8.3084883499189993E-2</v>
      </c>
      <c r="AB1680" s="17">
        <v>6.6845905910119699E-2</v>
      </c>
      <c r="AC1680" s="17">
        <v>6.4160226613770605E-2</v>
      </c>
      <c r="AD1680" s="17">
        <v>9.4656735182211807E-2</v>
      </c>
      <c r="AE1680" s="17"/>
      <c r="AF1680" s="17">
        <v>7.7189340966983294E-2</v>
      </c>
      <c r="AG1680" s="17">
        <v>5.5708492400340398E-2</v>
      </c>
      <c r="AH1680" s="17">
        <v>0.15755040315485599</v>
      </c>
      <c r="AI1680" s="17"/>
      <c r="AJ1680" s="17">
        <v>6.6755757705463395E-2</v>
      </c>
      <c r="AK1680" s="17">
        <v>6.3896004694183398E-2</v>
      </c>
      <c r="AL1680" s="17">
        <v>7.4385005520477401E-2</v>
      </c>
      <c r="AM1680" s="17">
        <v>7.8402845406455896E-2</v>
      </c>
      <c r="AN1680" s="17">
        <v>0.18436713931035101</v>
      </c>
      <c r="AO1680" s="17"/>
      <c r="AP1680" s="17">
        <v>5.50475065068304E-2</v>
      </c>
      <c r="AQ1680" s="17">
        <v>5.9388247947717902E-2</v>
      </c>
      <c r="AR1680" s="17">
        <v>3.9385655527157101E-2</v>
      </c>
      <c r="AS1680" s="17">
        <v>6.3423096291405204E-2</v>
      </c>
      <c r="AT1680" s="17">
        <v>0.20643731219351799</v>
      </c>
      <c r="AU1680" s="17"/>
      <c r="AV1680" s="17">
        <v>0.113164999517787</v>
      </c>
      <c r="AW1680" s="17">
        <v>9.3026970290840602E-2</v>
      </c>
      <c r="AX1680" s="17">
        <v>5.66699018451274E-2</v>
      </c>
      <c r="AY1680" s="17">
        <v>4.6557276262796203E-2</v>
      </c>
      <c r="AZ1680" s="17">
        <v>6.8006786788030293E-2</v>
      </c>
    </row>
    <row r="1681" spans="2:52">
      <c r="B1681" t="s">
        <v>92</v>
      </c>
      <c r="C1681" s="17">
        <v>0.52797411809480099</v>
      </c>
      <c r="D1681" s="17">
        <v>0.58712846370009097</v>
      </c>
      <c r="E1681" s="17">
        <v>0.47091462088911301</v>
      </c>
      <c r="F1681" s="17"/>
      <c r="G1681" s="17">
        <v>0.55402371175331899</v>
      </c>
      <c r="H1681" s="17">
        <v>0.54884832521101901</v>
      </c>
      <c r="I1681" s="17">
        <v>0.55881645769297394</v>
      </c>
      <c r="J1681" s="17">
        <v>0.50742551812000203</v>
      </c>
      <c r="K1681" s="17">
        <v>0.49004586867919597</v>
      </c>
      <c r="L1681" s="17">
        <v>0.51063895897047296</v>
      </c>
      <c r="M1681" s="17"/>
      <c r="N1681" s="17">
        <v>0.65441386991883999</v>
      </c>
      <c r="O1681" s="17">
        <v>0.52290362022124004</v>
      </c>
      <c r="P1681" s="17">
        <v>0.493690391572225</v>
      </c>
      <c r="Q1681" s="17">
        <v>0.42724803442223502</v>
      </c>
      <c r="R1681" s="17"/>
      <c r="S1681" s="17">
        <v>0.60757209483964703</v>
      </c>
      <c r="T1681" s="17">
        <v>0.487848026150981</v>
      </c>
      <c r="U1681" s="17">
        <v>0.53174771258504305</v>
      </c>
      <c r="V1681" s="17">
        <v>0.49018657080662897</v>
      </c>
      <c r="W1681" s="17">
        <v>0.509094385358416</v>
      </c>
      <c r="X1681" s="17">
        <v>0.50344752775020796</v>
      </c>
      <c r="Y1681" s="17">
        <v>0.52544081944873899</v>
      </c>
      <c r="Z1681" s="17">
        <v>0.56071582220750005</v>
      </c>
      <c r="AA1681" s="17">
        <v>0.535563130270167</v>
      </c>
      <c r="AB1681" s="17">
        <v>0.51609652676489504</v>
      </c>
      <c r="AC1681" s="17">
        <v>0.52666671637623297</v>
      </c>
      <c r="AD1681" s="17">
        <v>0.52442319163655504</v>
      </c>
      <c r="AE1681" s="17"/>
      <c r="AF1681" s="17">
        <v>0.49617074845974302</v>
      </c>
      <c r="AG1681" s="17">
        <v>0.600746289373989</v>
      </c>
      <c r="AH1681" s="17">
        <v>0.42534744433063898</v>
      </c>
      <c r="AI1681" s="17"/>
      <c r="AJ1681" s="17">
        <v>0.55547141759809004</v>
      </c>
      <c r="AK1681" s="17">
        <v>0.59222384731590905</v>
      </c>
      <c r="AL1681" s="17">
        <v>0.59252402886822098</v>
      </c>
      <c r="AM1681" s="17">
        <v>0.37838653061108601</v>
      </c>
      <c r="AN1681" s="17">
        <v>0.35824179278785101</v>
      </c>
      <c r="AO1681" s="17"/>
      <c r="AP1681" s="17">
        <v>0.59749761642536503</v>
      </c>
      <c r="AQ1681" s="17">
        <v>0.59803634585407905</v>
      </c>
      <c r="AR1681" s="17">
        <v>0.63652338906608397</v>
      </c>
      <c r="AS1681" s="17">
        <v>0.43680789124888603</v>
      </c>
      <c r="AT1681" s="17">
        <v>0.35208950691020402</v>
      </c>
      <c r="AU1681" s="17"/>
      <c r="AV1681" s="17">
        <v>0.41527971822984799</v>
      </c>
      <c r="AW1681" s="17">
        <v>0.50328766361791399</v>
      </c>
      <c r="AX1681" s="17">
        <v>0.61240351053368003</v>
      </c>
      <c r="AY1681" s="17">
        <v>0.71344562729121697</v>
      </c>
      <c r="AZ1681" s="17">
        <v>0.70670147833550101</v>
      </c>
    </row>
    <row r="1682" spans="2:52">
      <c r="B1682" t="s">
        <v>93</v>
      </c>
      <c r="C1682" s="17">
        <v>6.15932785602692E-2</v>
      </c>
      <c r="D1682" s="17">
        <v>5.8310381986433998E-2</v>
      </c>
      <c r="E1682" s="17">
        <v>6.5182782296155303E-2</v>
      </c>
      <c r="F1682" s="17"/>
      <c r="G1682" s="17">
        <v>6.3475227617069502E-2</v>
      </c>
      <c r="H1682" s="17">
        <v>6.5438941704591899E-2</v>
      </c>
      <c r="I1682" s="17">
        <v>5.29587847639338E-2</v>
      </c>
      <c r="J1682" s="17">
        <v>6.4431439308282198E-2</v>
      </c>
      <c r="K1682" s="17">
        <v>5.6436403864529999E-2</v>
      </c>
      <c r="L1682" s="17">
        <v>6.5396479839285898E-2</v>
      </c>
      <c r="M1682" s="17"/>
      <c r="N1682" s="17">
        <v>4.2367547335355797E-2</v>
      </c>
      <c r="O1682" s="17">
        <v>6.0883810957303698E-2</v>
      </c>
      <c r="P1682" s="17">
        <v>6.9740725531811695E-2</v>
      </c>
      <c r="Q1682" s="17">
        <v>7.5689049929674498E-2</v>
      </c>
      <c r="R1682" s="17"/>
      <c r="S1682" s="17">
        <v>4.3091505047494601E-2</v>
      </c>
      <c r="T1682" s="17">
        <v>5.4334193930705398E-2</v>
      </c>
      <c r="U1682" s="17">
        <v>8.0277310944057906E-2</v>
      </c>
      <c r="V1682" s="17">
        <v>6.3362921593992899E-2</v>
      </c>
      <c r="W1682" s="17">
        <v>6.57692286697759E-2</v>
      </c>
      <c r="X1682" s="17">
        <v>7.2469316394111194E-2</v>
      </c>
      <c r="Y1682" s="17">
        <v>6.1562761591551898E-2</v>
      </c>
      <c r="Z1682" s="17">
        <v>4.93286465727917E-2</v>
      </c>
      <c r="AA1682" s="17">
        <v>6.0897227662316603E-2</v>
      </c>
      <c r="AB1682" s="17">
        <v>6.5224126604152194E-2</v>
      </c>
      <c r="AC1682" s="17">
        <v>6.1745057597425497E-2</v>
      </c>
      <c r="AD1682" s="17">
        <v>8.9723434683352601E-2</v>
      </c>
      <c r="AE1682" s="17"/>
      <c r="AF1682" s="17">
        <v>7.2471273239399406E-2</v>
      </c>
      <c r="AG1682" s="17">
        <v>4.2925428003145798E-2</v>
      </c>
      <c r="AH1682" s="17">
        <v>8.8620614216770505E-2</v>
      </c>
      <c r="AI1682" s="17"/>
      <c r="AJ1682" s="17">
        <v>5.9503499244398503E-2</v>
      </c>
      <c r="AK1682" s="17">
        <v>4.7688717069818899E-2</v>
      </c>
      <c r="AL1682" s="17">
        <v>3.7240645544156001E-2</v>
      </c>
      <c r="AM1682" s="17">
        <v>0.16299936289525899</v>
      </c>
      <c r="AN1682" s="17">
        <v>9.8908724756869307E-2</v>
      </c>
      <c r="AO1682" s="17"/>
      <c r="AP1682" s="17">
        <v>4.3689591927051602E-2</v>
      </c>
      <c r="AQ1682" s="17">
        <v>4.7211138782086402E-2</v>
      </c>
      <c r="AR1682" s="17">
        <v>5.9859853357266402E-2</v>
      </c>
      <c r="AS1682" s="17">
        <v>0.112134550794458</v>
      </c>
      <c r="AT1682" s="17">
        <v>4.1643833873761797E-2</v>
      </c>
      <c r="AU1682" s="17"/>
      <c r="AV1682" s="17">
        <v>7.5577793965259099E-2</v>
      </c>
      <c r="AW1682" s="17">
        <v>7.1860501620120795E-2</v>
      </c>
      <c r="AX1682" s="17">
        <v>4.9193212518261302E-2</v>
      </c>
      <c r="AY1682" s="17">
        <v>3.1298653868311703E-2</v>
      </c>
      <c r="AZ1682" s="17">
        <v>2.1416838746635899E-2</v>
      </c>
    </row>
    <row r="1683" spans="2:52">
      <c r="B1683" t="s">
        <v>94</v>
      </c>
      <c r="C1683" s="17">
        <v>0.46638083953453202</v>
      </c>
      <c r="D1683" s="17">
        <v>0.52881808171365696</v>
      </c>
      <c r="E1683" s="17">
        <v>0.40573183859295697</v>
      </c>
      <c r="F1683" s="17"/>
      <c r="G1683" s="17">
        <v>0.49054848413624902</v>
      </c>
      <c r="H1683" s="17">
        <v>0.48340938350642698</v>
      </c>
      <c r="I1683" s="17">
        <v>0.50585767292904005</v>
      </c>
      <c r="J1683" s="17">
        <v>0.44299407881171998</v>
      </c>
      <c r="K1683" s="17">
        <v>0.433609464814666</v>
      </c>
      <c r="L1683" s="17">
        <v>0.44524247913118697</v>
      </c>
      <c r="M1683" s="17"/>
      <c r="N1683" s="17">
        <v>0.61204632258348401</v>
      </c>
      <c r="O1683" s="17">
        <v>0.46201980926393599</v>
      </c>
      <c r="P1683" s="17">
        <v>0.42394966604041301</v>
      </c>
      <c r="Q1683" s="17">
        <v>0.35155898449256001</v>
      </c>
      <c r="R1683" s="17"/>
      <c r="S1683" s="17">
        <v>0.56448058979215299</v>
      </c>
      <c r="T1683" s="17">
        <v>0.43351383222027601</v>
      </c>
      <c r="U1683" s="17">
        <v>0.45147040164098501</v>
      </c>
      <c r="V1683" s="17">
        <v>0.42682364921263599</v>
      </c>
      <c r="W1683" s="17">
        <v>0.44332515668863998</v>
      </c>
      <c r="X1683" s="17">
        <v>0.43097821135609699</v>
      </c>
      <c r="Y1683" s="17">
        <v>0.463878057857187</v>
      </c>
      <c r="Z1683" s="17">
        <v>0.51138717563470804</v>
      </c>
      <c r="AA1683" s="17">
        <v>0.47466590260785102</v>
      </c>
      <c r="AB1683" s="17">
        <v>0.45087240016074298</v>
      </c>
      <c r="AC1683" s="17">
        <v>0.46492165877880698</v>
      </c>
      <c r="AD1683" s="17">
        <v>0.43469975695320201</v>
      </c>
      <c r="AE1683" s="17"/>
      <c r="AF1683" s="17">
        <v>0.42369947522034401</v>
      </c>
      <c r="AG1683" s="17">
        <v>0.55782086137084397</v>
      </c>
      <c r="AH1683" s="17">
        <v>0.336726830113868</v>
      </c>
      <c r="AI1683" s="17"/>
      <c r="AJ1683" s="17">
        <v>0.49596791835369203</v>
      </c>
      <c r="AK1683" s="17">
        <v>0.54453513024609002</v>
      </c>
      <c r="AL1683" s="17">
        <v>0.55528338332406502</v>
      </c>
      <c r="AM1683" s="17">
        <v>0.215387167715828</v>
      </c>
      <c r="AN1683" s="17">
        <v>0.25933306803098199</v>
      </c>
      <c r="AO1683" s="17"/>
      <c r="AP1683" s="17">
        <v>0.55380802449831401</v>
      </c>
      <c r="AQ1683" s="17">
        <v>0.55082520707199301</v>
      </c>
      <c r="AR1683" s="17">
        <v>0.57666353570881701</v>
      </c>
      <c r="AS1683" s="17">
        <v>0.32467334045442803</v>
      </c>
      <c r="AT1683" s="17">
        <v>0.31044567303644299</v>
      </c>
      <c r="AU1683" s="17"/>
      <c r="AV1683" s="17">
        <v>0.33970192426458901</v>
      </c>
      <c r="AW1683" s="17">
        <v>0.43142716199779402</v>
      </c>
      <c r="AX1683" s="17">
        <v>0.563210298015419</v>
      </c>
      <c r="AY1683" s="17">
        <v>0.68214697342290498</v>
      </c>
      <c r="AZ1683" s="17">
        <v>0.68528463958886499</v>
      </c>
    </row>
    <row r="1684" spans="2:52">
      <c r="C1684" s="17"/>
      <c r="D1684" s="17"/>
      <c r="E1684" s="17"/>
      <c r="F1684" s="17"/>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c r="AI1684" s="17"/>
      <c r="AJ1684" s="17"/>
      <c r="AK1684" s="17"/>
      <c r="AL1684" s="17"/>
      <c r="AM1684" s="17"/>
      <c r="AN1684" s="17"/>
      <c r="AO1684" s="17"/>
      <c r="AP1684" s="17"/>
      <c r="AQ1684" s="17"/>
      <c r="AR1684" s="17"/>
      <c r="AS1684" s="17"/>
      <c r="AT1684" s="17"/>
      <c r="AU1684" s="17"/>
      <c r="AV1684" s="17"/>
      <c r="AW1684" s="17"/>
      <c r="AX1684" s="17"/>
      <c r="AY1684" s="17"/>
      <c r="AZ1684" s="17"/>
    </row>
    <row r="1685" spans="2:52">
      <c r="B1685" s="6" t="s">
        <v>405</v>
      </c>
      <c r="C1685" s="17"/>
      <c r="D1685" s="17"/>
      <c r="E1685" s="17"/>
      <c r="F1685" s="17"/>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c r="AP1685" s="17"/>
      <c r="AQ1685" s="17"/>
      <c r="AR1685" s="17"/>
      <c r="AS1685" s="17"/>
      <c r="AT1685" s="17"/>
      <c r="AU1685" s="17"/>
      <c r="AV1685" s="17"/>
      <c r="AW1685" s="17"/>
      <c r="AX1685" s="17"/>
      <c r="AY1685" s="17"/>
      <c r="AZ1685" s="17"/>
    </row>
    <row r="1686" spans="2:52">
      <c r="B1686" s="24" t="s">
        <v>15</v>
      </c>
      <c r="C1686" s="17"/>
      <c r="D1686" s="17"/>
      <c r="E1686" s="17"/>
      <c r="F1686" s="17"/>
      <c r="G1686" s="17"/>
      <c r="H1686" s="17"/>
      <c r="I1686" s="17"/>
      <c r="J1686" s="17"/>
      <c r="K1686" s="17"/>
      <c r="L1686" s="17"/>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7"/>
      <c r="AI1686" s="17"/>
      <c r="AJ1686" s="17"/>
      <c r="AK1686" s="17"/>
      <c r="AL1686" s="17"/>
      <c r="AM1686" s="17"/>
      <c r="AN1686" s="17"/>
      <c r="AO1686" s="17"/>
      <c r="AP1686" s="17"/>
      <c r="AQ1686" s="17"/>
      <c r="AR1686" s="17"/>
      <c r="AS1686" s="17"/>
      <c r="AT1686" s="17"/>
      <c r="AU1686" s="17"/>
      <c r="AV1686" s="17"/>
      <c r="AW1686" s="17"/>
      <c r="AX1686" s="17"/>
      <c r="AY1686" s="17"/>
      <c r="AZ1686" s="17"/>
    </row>
    <row r="1687" spans="2:52">
      <c r="B1687" t="s">
        <v>406</v>
      </c>
      <c r="C1687" s="17">
        <v>0.15204048149743199</v>
      </c>
      <c r="D1687" s="17">
        <v>0.184914267494109</v>
      </c>
      <c r="E1687" s="17">
        <v>0.119735876958819</v>
      </c>
      <c r="F1687" s="17"/>
      <c r="G1687" s="17">
        <v>0.15924451328724501</v>
      </c>
      <c r="H1687" s="17">
        <v>0.18382431734281701</v>
      </c>
      <c r="I1687" s="17">
        <v>0.16056639220053301</v>
      </c>
      <c r="J1687" s="17">
        <v>0.121290002256232</v>
      </c>
      <c r="K1687" s="17">
        <v>0.13943050379489699</v>
      </c>
      <c r="L1687" s="17">
        <v>0.14781182023241499</v>
      </c>
      <c r="M1687" s="17"/>
      <c r="N1687" s="17">
        <v>0.19601689943522199</v>
      </c>
      <c r="O1687" s="17">
        <v>0.147178590597067</v>
      </c>
      <c r="P1687" s="17">
        <v>0.14704369390963701</v>
      </c>
      <c r="Q1687" s="17">
        <v>0.114842306893172</v>
      </c>
      <c r="R1687" s="17"/>
      <c r="S1687" s="17">
        <v>0.19049866306879601</v>
      </c>
      <c r="T1687" s="17">
        <v>0.1259819254383</v>
      </c>
      <c r="U1687" s="17">
        <v>0.13824887993934601</v>
      </c>
      <c r="V1687" s="17">
        <v>0.11568388298234999</v>
      </c>
      <c r="W1687" s="17">
        <v>0.13010950115109901</v>
      </c>
      <c r="X1687" s="17">
        <v>0.17422049148309199</v>
      </c>
      <c r="Y1687" s="17">
        <v>0.127488207420758</v>
      </c>
      <c r="Z1687" s="17">
        <v>0.120080283043749</v>
      </c>
      <c r="AA1687" s="17">
        <v>0.17312940552046999</v>
      </c>
      <c r="AB1687" s="17">
        <v>0.13754201962968499</v>
      </c>
      <c r="AC1687" s="17">
        <v>0.17384428670447599</v>
      </c>
      <c r="AD1687" s="17">
        <v>0.25388695170362402</v>
      </c>
      <c r="AE1687" s="17"/>
      <c r="AF1687" s="17">
        <v>0.146181321704796</v>
      </c>
      <c r="AG1687" s="17">
        <v>0.17609478877719201</v>
      </c>
      <c r="AH1687" s="17">
        <v>0.113463105639677</v>
      </c>
      <c r="AI1687" s="17"/>
      <c r="AJ1687" s="17">
        <v>0.152572324378735</v>
      </c>
      <c r="AK1687" s="17">
        <v>0.18557288863601801</v>
      </c>
      <c r="AL1687" s="17">
        <v>0.13324681933812199</v>
      </c>
      <c r="AM1687" s="17">
        <v>0.14910106649626501</v>
      </c>
      <c r="AN1687" s="17">
        <v>9.4434696563804502E-2</v>
      </c>
      <c r="AO1687" s="17"/>
      <c r="AP1687" s="17">
        <v>0.166988805609396</v>
      </c>
      <c r="AQ1687" s="17">
        <v>0.17628261548552901</v>
      </c>
      <c r="AR1687" s="17">
        <v>0.17590430362339199</v>
      </c>
      <c r="AS1687" s="17">
        <v>0.13149591270446101</v>
      </c>
      <c r="AT1687" s="17">
        <v>8.0977988235930096E-2</v>
      </c>
      <c r="AU1687" s="17"/>
      <c r="AV1687" s="17">
        <v>0.117283201112303</v>
      </c>
      <c r="AW1687" s="17">
        <v>0.10725312313782701</v>
      </c>
      <c r="AX1687" s="17">
        <v>0.181825194914918</v>
      </c>
      <c r="AY1687" s="17">
        <v>0.22776569654878701</v>
      </c>
      <c r="AZ1687" s="17">
        <v>0.315112332952031</v>
      </c>
    </row>
    <row r="1688" spans="2:52">
      <c r="B1688" t="s">
        <v>407</v>
      </c>
      <c r="C1688" s="17">
        <v>0.36447177699940703</v>
      </c>
      <c r="D1688" s="17">
        <v>0.398536198317685</v>
      </c>
      <c r="E1688" s="17">
        <v>0.33308916347107698</v>
      </c>
      <c r="F1688" s="17"/>
      <c r="G1688" s="17">
        <v>0.36325622207225</v>
      </c>
      <c r="H1688" s="17">
        <v>0.36631637786361898</v>
      </c>
      <c r="I1688" s="17">
        <v>0.360474216292125</v>
      </c>
      <c r="J1688" s="17">
        <v>0.37263892297335</v>
      </c>
      <c r="K1688" s="17">
        <v>0.35668919318724501</v>
      </c>
      <c r="L1688" s="17">
        <v>0.36562326987340898</v>
      </c>
      <c r="M1688" s="17"/>
      <c r="N1688" s="17">
        <v>0.413009372227508</v>
      </c>
      <c r="O1688" s="17">
        <v>0.36771730542942399</v>
      </c>
      <c r="P1688" s="17">
        <v>0.36750899869791998</v>
      </c>
      <c r="Q1688" s="17">
        <v>0.30539185943610098</v>
      </c>
      <c r="R1688" s="17"/>
      <c r="S1688" s="17">
        <v>0.36748174950722701</v>
      </c>
      <c r="T1688" s="17">
        <v>0.33542342043215101</v>
      </c>
      <c r="U1688" s="17">
        <v>0.34560216845060199</v>
      </c>
      <c r="V1688" s="17">
        <v>0.357737779959728</v>
      </c>
      <c r="W1688" s="17">
        <v>0.36496689486112699</v>
      </c>
      <c r="X1688" s="17">
        <v>0.35914817202659799</v>
      </c>
      <c r="Y1688" s="17">
        <v>0.37448776580484999</v>
      </c>
      <c r="Z1688" s="17">
        <v>0.41124009537702799</v>
      </c>
      <c r="AA1688" s="17">
        <v>0.36568274663654499</v>
      </c>
      <c r="AB1688" s="17">
        <v>0.41907046806086801</v>
      </c>
      <c r="AC1688" s="17">
        <v>0.36879435731988502</v>
      </c>
      <c r="AD1688" s="17">
        <v>0.29713492755538501</v>
      </c>
      <c r="AE1688" s="17"/>
      <c r="AF1688" s="17">
        <v>0.34960243296713001</v>
      </c>
      <c r="AG1688" s="17">
        <v>0.412931844568452</v>
      </c>
      <c r="AH1688" s="17">
        <v>0.28666555829592599</v>
      </c>
      <c r="AI1688" s="17"/>
      <c r="AJ1688" s="17">
        <v>0.38473246903497699</v>
      </c>
      <c r="AK1688" s="17">
        <v>0.39146710039933102</v>
      </c>
      <c r="AL1688" s="17">
        <v>0.41868916146252599</v>
      </c>
      <c r="AM1688" s="17">
        <v>0.25733722665751801</v>
      </c>
      <c r="AN1688" s="17">
        <v>0.25604777342385598</v>
      </c>
      <c r="AO1688" s="17"/>
      <c r="AP1688" s="17">
        <v>0.39824374226818199</v>
      </c>
      <c r="AQ1688" s="17">
        <v>0.40369748926938698</v>
      </c>
      <c r="AR1688" s="17">
        <v>0.39523677734794599</v>
      </c>
      <c r="AS1688" s="17">
        <v>0.337309190387442</v>
      </c>
      <c r="AT1688" s="17">
        <v>0.26984600397660702</v>
      </c>
      <c r="AU1688" s="17"/>
      <c r="AV1688" s="17">
        <v>0.31576826316692902</v>
      </c>
      <c r="AW1688" s="17">
        <v>0.37793027756652597</v>
      </c>
      <c r="AX1688" s="17">
        <v>0.39643216813950999</v>
      </c>
      <c r="AY1688" s="17">
        <v>0.41559113066674902</v>
      </c>
      <c r="AZ1688" s="17">
        <v>0.32864475343381</v>
      </c>
    </row>
    <row r="1689" spans="2:52">
      <c r="B1689" t="s">
        <v>408</v>
      </c>
      <c r="C1689" s="17">
        <v>0.30958471214112598</v>
      </c>
      <c r="D1689" s="17">
        <v>0.27104144914275402</v>
      </c>
      <c r="E1689" s="17">
        <v>0.34738988520455699</v>
      </c>
      <c r="F1689" s="17"/>
      <c r="G1689" s="17">
        <v>0.30159858173783399</v>
      </c>
      <c r="H1689" s="17">
        <v>0.28578069983668902</v>
      </c>
      <c r="I1689" s="17">
        <v>0.312329519762922</v>
      </c>
      <c r="J1689" s="17">
        <v>0.32670022646210101</v>
      </c>
      <c r="K1689" s="17">
        <v>0.32572000138463297</v>
      </c>
      <c r="L1689" s="17">
        <v>0.30734691358094601</v>
      </c>
      <c r="M1689" s="17"/>
      <c r="N1689" s="17">
        <v>0.26126482556416097</v>
      </c>
      <c r="O1689" s="17">
        <v>0.31250969195816802</v>
      </c>
      <c r="P1689" s="17">
        <v>0.30843628971620701</v>
      </c>
      <c r="Q1689" s="17">
        <v>0.36042834027842302</v>
      </c>
      <c r="R1689" s="17"/>
      <c r="S1689" s="17">
        <v>0.297227863981056</v>
      </c>
      <c r="T1689" s="17">
        <v>0.32570437360426902</v>
      </c>
      <c r="U1689" s="17">
        <v>0.29348282370273798</v>
      </c>
      <c r="V1689" s="17">
        <v>0.317016640979428</v>
      </c>
      <c r="W1689" s="17">
        <v>0.33878897412946402</v>
      </c>
      <c r="X1689" s="17">
        <v>0.29392814792155803</v>
      </c>
      <c r="Y1689" s="17">
        <v>0.324604889766271</v>
      </c>
      <c r="Z1689" s="17">
        <v>0.30731900575083698</v>
      </c>
      <c r="AA1689" s="17">
        <v>0.33474511713462901</v>
      </c>
      <c r="AB1689" s="17">
        <v>0.29496569231416098</v>
      </c>
      <c r="AC1689" s="17">
        <v>0.29159319683183299</v>
      </c>
      <c r="AD1689" s="17">
        <v>0.24141885535135599</v>
      </c>
      <c r="AE1689" s="17"/>
      <c r="AF1689" s="17">
        <v>0.31887679909821498</v>
      </c>
      <c r="AG1689" s="17">
        <v>0.28370691373692197</v>
      </c>
      <c r="AH1689" s="17">
        <v>0.36393670897881097</v>
      </c>
      <c r="AI1689" s="17"/>
      <c r="AJ1689" s="17">
        <v>0.29761127134550802</v>
      </c>
      <c r="AK1689" s="17">
        <v>0.29259763259113097</v>
      </c>
      <c r="AL1689" s="17">
        <v>0.32434269176288999</v>
      </c>
      <c r="AM1689" s="17">
        <v>0.34393927026328103</v>
      </c>
      <c r="AN1689" s="17">
        <v>0.35449161756266001</v>
      </c>
      <c r="AO1689" s="17"/>
      <c r="AP1689" s="17">
        <v>0.29438010227489297</v>
      </c>
      <c r="AQ1689" s="17">
        <v>0.29089048743624002</v>
      </c>
      <c r="AR1689" s="17">
        <v>0.27682130434986901</v>
      </c>
      <c r="AS1689" s="17">
        <v>0.33334191718672301</v>
      </c>
      <c r="AT1689" s="17">
        <v>0.36686463804458203</v>
      </c>
      <c r="AU1689" s="17"/>
      <c r="AV1689" s="17">
        <v>0.36040841071659802</v>
      </c>
      <c r="AW1689" s="17">
        <v>0.32413885788872698</v>
      </c>
      <c r="AX1689" s="17">
        <v>0.27551539155046401</v>
      </c>
      <c r="AY1689" s="17">
        <v>0.25254012793154701</v>
      </c>
      <c r="AZ1689" s="17">
        <v>0.19616877774343999</v>
      </c>
    </row>
    <row r="1690" spans="2:52">
      <c r="B1690" t="s">
        <v>409</v>
      </c>
      <c r="C1690" s="17">
        <v>7.5009441956668102E-2</v>
      </c>
      <c r="D1690" s="17">
        <v>6.8453551218258399E-2</v>
      </c>
      <c r="E1690" s="17">
        <v>8.1444421590832303E-2</v>
      </c>
      <c r="F1690" s="17"/>
      <c r="G1690" s="17">
        <v>8.8646467336535195E-2</v>
      </c>
      <c r="H1690" s="17">
        <v>5.4360889437451501E-2</v>
      </c>
      <c r="I1690" s="17">
        <v>6.64902115338359E-2</v>
      </c>
      <c r="J1690" s="17">
        <v>6.7733152929247198E-2</v>
      </c>
      <c r="K1690" s="17">
        <v>8.0354575063643796E-2</v>
      </c>
      <c r="L1690" s="17">
        <v>9.2053225833073696E-2</v>
      </c>
      <c r="M1690" s="17"/>
      <c r="N1690" s="17">
        <v>6.5266593797805597E-2</v>
      </c>
      <c r="O1690" s="17">
        <v>6.7659648834051497E-2</v>
      </c>
      <c r="P1690" s="17">
        <v>8.67856252902975E-2</v>
      </c>
      <c r="Q1690" s="17">
        <v>8.2733709503871405E-2</v>
      </c>
      <c r="R1690" s="17"/>
      <c r="S1690" s="17">
        <v>6.2121389568129598E-2</v>
      </c>
      <c r="T1690" s="17">
        <v>7.1347305881874504E-2</v>
      </c>
      <c r="U1690" s="17">
        <v>0.119435411038008</v>
      </c>
      <c r="V1690" s="17">
        <v>8.5729353031964606E-2</v>
      </c>
      <c r="W1690" s="17">
        <v>8.4986959267756595E-2</v>
      </c>
      <c r="X1690" s="17">
        <v>5.6202439878675903E-2</v>
      </c>
      <c r="Y1690" s="17">
        <v>7.6400160163013597E-2</v>
      </c>
      <c r="Z1690" s="17">
        <v>8.2662015444705098E-2</v>
      </c>
      <c r="AA1690" s="17">
        <v>6.3839242834846405E-2</v>
      </c>
      <c r="AB1690" s="17">
        <v>5.7614609169278401E-2</v>
      </c>
      <c r="AC1690" s="17">
        <v>7.8685007087936604E-2</v>
      </c>
      <c r="AD1690" s="17">
        <v>0.106634926954636</v>
      </c>
      <c r="AE1690" s="17"/>
      <c r="AF1690" s="17">
        <v>8.79694657566161E-2</v>
      </c>
      <c r="AG1690" s="17">
        <v>6.1911800616020501E-2</v>
      </c>
      <c r="AH1690" s="17">
        <v>7.5251115617101502E-2</v>
      </c>
      <c r="AI1690" s="17"/>
      <c r="AJ1690" s="17">
        <v>8.7118510392098905E-2</v>
      </c>
      <c r="AK1690" s="17">
        <v>6.0565373883171097E-2</v>
      </c>
      <c r="AL1690" s="17">
        <v>4.6663967967695702E-2</v>
      </c>
      <c r="AM1690" s="17">
        <v>0.144486720400504</v>
      </c>
      <c r="AN1690" s="17">
        <v>0.104259147732308</v>
      </c>
      <c r="AO1690" s="17"/>
      <c r="AP1690" s="17">
        <v>7.7540008978342498E-2</v>
      </c>
      <c r="AQ1690" s="17">
        <v>6.5787041084256495E-2</v>
      </c>
      <c r="AR1690" s="17">
        <v>7.7811663734849906E-2</v>
      </c>
      <c r="AS1690" s="17">
        <v>0.10495091777851</v>
      </c>
      <c r="AT1690" s="17">
        <v>7.3758356070073194E-2</v>
      </c>
      <c r="AU1690" s="17"/>
      <c r="AV1690" s="17">
        <v>7.3422043982441704E-2</v>
      </c>
      <c r="AW1690" s="17">
        <v>9.4580073990570696E-2</v>
      </c>
      <c r="AX1690" s="17">
        <v>7.3498253502839894E-2</v>
      </c>
      <c r="AY1690" s="17">
        <v>4.2251012288812902E-2</v>
      </c>
      <c r="AZ1690" s="17">
        <v>6.8942612512807602E-2</v>
      </c>
    </row>
    <row r="1691" spans="2:52">
      <c r="B1691" t="s">
        <v>410</v>
      </c>
      <c r="C1691" s="17">
        <v>2.55167122789202E-2</v>
      </c>
      <c r="D1691" s="17">
        <v>2.4171973691482801E-2</v>
      </c>
      <c r="E1691" s="17">
        <v>2.6988846583309301E-2</v>
      </c>
      <c r="F1691" s="17"/>
      <c r="G1691" s="17">
        <v>1.34419486631114E-2</v>
      </c>
      <c r="H1691" s="17">
        <v>2.9307080947155801E-2</v>
      </c>
      <c r="I1691" s="17">
        <v>2.04209446124923E-2</v>
      </c>
      <c r="J1691" s="17">
        <v>2.47209240002506E-2</v>
      </c>
      <c r="K1691" s="17">
        <v>2.6749282397898099E-2</v>
      </c>
      <c r="L1691" s="17">
        <v>3.4426113037463603E-2</v>
      </c>
      <c r="M1691" s="17"/>
      <c r="N1691" s="17">
        <v>1.9626485937088701E-2</v>
      </c>
      <c r="O1691" s="17">
        <v>2.60476803987802E-2</v>
      </c>
      <c r="P1691" s="17">
        <v>2.47465707671191E-2</v>
      </c>
      <c r="Q1691" s="17">
        <v>3.2304333156050503E-2</v>
      </c>
      <c r="R1691" s="17"/>
      <c r="S1691" s="17">
        <v>2.5927228751851199E-2</v>
      </c>
      <c r="T1691" s="17">
        <v>5.1513566515863703E-2</v>
      </c>
      <c r="U1691" s="17">
        <v>2.0823779665755299E-2</v>
      </c>
      <c r="V1691" s="17">
        <v>2.5674580711534101E-2</v>
      </c>
      <c r="W1691" s="17">
        <v>1.77658098861182E-2</v>
      </c>
      <c r="X1691" s="17">
        <v>2.7963668475987399E-2</v>
      </c>
      <c r="Y1691" s="17">
        <v>2.3651407744230898E-2</v>
      </c>
      <c r="Z1691" s="17">
        <v>1.122427607527E-2</v>
      </c>
      <c r="AA1691" s="17">
        <v>1.2630160662146299E-2</v>
      </c>
      <c r="AB1691" s="17">
        <v>2.7203958522663201E-2</v>
      </c>
      <c r="AC1691" s="17">
        <v>2.0668789252045901E-2</v>
      </c>
      <c r="AD1691" s="17">
        <v>8.0362575001813995E-3</v>
      </c>
      <c r="AE1691" s="17"/>
      <c r="AF1691" s="17">
        <v>3.4885241673556902E-2</v>
      </c>
      <c r="AG1691" s="17">
        <v>1.5448751268619301E-2</v>
      </c>
      <c r="AH1691" s="17">
        <v>3.4169657625271202E-2</v>
      </c>
      <c r="AI1691" s="17"/>
      <c r="AJ1691" s="17">
        <v>2.9005429429107599E-2</v>
      </c>
      <c r="AK1691" s="17">
        <v>1.7291394890749E-2</v>
      </c>
      <c r="AL1691" s="17">
        <v>1.4044644365705201E-2</v>
      </c>
      <c r="AM1691" s="17">
        <v>2.9343109100523498E-2</v>
      </c>
      <c r="AN1691" s="17">
        <v>4.17697448737702E-2</v>
      </c>
      <c r="AO1691" s="17"/>
      <c r="AP1691" s="17">
        <v>2.44531193231514E-2</v>
      </c>
      <c r="AQ1691" s="17">
        <v>1.66623844922878E-2</v>
      </c>
      <c r="AR1691" s="17">
        <v>1.29256285178033E-2</v>
      </c>
      <c r="AS1691" s="17">
        <v>4.25188613748382E-2</v>
      </c>
      <c r="AT1691" s="17">
        <v>1.82519100400125E-2</v>
      </c>
      <c r="AU1691" s="17"/>
      <c r="AV1691" s="17">
        <v>3.0106629715752599E-2</v>
      </c>
      <c r="AW1691" s="17">
        <v>1.7960323829093801E-2</v>
      </c>
      <c r="AX1691" s="17">
        <v>2.8150920230288801E-2</v>
      </c>
      <c r="AY1691" s="17">
        <v>1.15097577787801E-2</v>
      </c>
      <c r="AZ1691" s="17">
        <v>2.4266662122454E-2</v>
      </c>
    </row>
    <row r="1692" spans="2:52">
      <c r="B1692" t="s">
        <v>61</v>
      </c>
      <c r="C1692" s="17">
        <v>7.3376875126446195E-2</v>
      </c>
      <c r="D1692" s="17">
        <v>5.2882560135710903E-2</v>
      </c>
      <c r="E1692" s="17">
        <v>9.1351806191406107E-2</v>
      </c>
      <c r="F1692" s="17"/>
      <c r="G1692" s="17">
        <v>7.3812266903023505E-2</v>
      </c>
      <c r="H1692" s="17">
        <v>8.0410634572268103E-2</v>
      </c>
      <c r="I1692" s="17">
        <v>7.9718715598092904E-2</v>
      </c>
      <c r="J1692" s="17">
        <v>8.6916771378819493E-2</v>
      </c>
      <c r="K1692" s="17">
        <v>7.10564441716834E-2</v>
      </c>
      <c r="L1692" s="17">
        <v>5.27386574426933E-2</v>
      </c>
      <c r="M1692" s="17"/>
      <c r="N1692" s="17">
        <v>4.4815823038213499E-2</v>
      </c>
      <c r="O1692" s="17">
        <v>7.8887082782509305E-2</v>
      </c>
      <c r="P1692" s="17">
        <v>6.5478821618819502E-2</v>
      </c>
      <c r="Q1692" s="17">
        <v>0.104299450732381</v>
      </c>
      <c r="R1692" s="17"/>
      <c r="S1692" s="17">
        <v>5.6743105122939598E-2</v>
      </c>
      <c r="T1692" s="17">
        <v>9.0029408127541302E-2</v>
      </c>
      <c r="U1692" s="17">
        <v>8.24069372035513E-2</v>
      </c>
      <c r="V1692" s="17">
        <v>9.8157762334995499E-2</v>
      </c>
      <c r="W1692" s="17">
        <v>6.3381860704434495E-2</v>
      </c>
      <c r="X1692" s="17">
        <v>8.8537080214089098E-2</v>
      </c>
      <c r="Y1692" s="17">
        <v>7.3367569100875496E-2</v>
      </c>
      <c r="Z1692" s="17">
        <v>6.7474324308410702E-2</v>
      </c>
      <c r="AA1692" s="17">
        <v>4.9973327211363099E-2</v>
      </c>
      <c r="AB1692" s="17">
        <v>6.3603252303344293E-2</v>
      </c>
      <c r="AC1692" s="17">
        <v>6.6414362803823304E-2</v>
      </c>
      <c r="AD1692" s="17">
        <v>9.2888080934817804E-2</v>
      </c>
      <c r="AE1692" s="17"/>
      <c r="AF1692" s="17">
        <v>6.2484738799686197E-2</v>
      </c>
      <c r="AG1692" s="17">
        <v>4.9905901032793201E-2</v>
      </c>
      <c r="AH1692" s="17">
        <v>0.12651385384321401</v>
      </c>
      <c r="AI1692" s="17"/>
      <c r="AJ1692" s="17">
        <v>4.8959995419573799E-2</v>
      </c>
      <c r="AK1692" s="17">
        <v>5.2505609599599302E-2</v>
      </c>
      <c r="AL1692" s="17">
        <v>6.3012715103060696E-2</v>
      </c>
      <c r="AM1692" s="17">
        <v>7.5792607081908395E-2</v>
      </c>
      <c r="AN1692" s="17">
        <v>0.148997019843601</v>
      </c>
      <c r="AO1692" s="17"/>
      <c r="AP1692" s="17">
        <v>3.8394221546034397E-2</v>
      </c>
      <c r="AQ1692" s="17">
        <v>4.6679982232300403E-2</v>
      </c>
      <c r="AR1692" s="17">
        <v>6.1300322426140301E-2</v>
      </c>
      <c r="AS1692" s="17">
        <v>5.0383200568025699E-2</v>
      </c>
      <c r="AT1692" s="17">
        <v>0.19030110363279501</v>
      </c>
      <c r="AU1692" s="17"/>
      <c r="AV1692" s="17">
        <v>0.103011451305976</v>
      </c>
      <c r="AW1692" s="17">
        <v>7.8137343587254895E-2</v>
      </c>
      <c r="AX1692" s="17">
        <v>4.45780716619796E-2</v>
      </c>
      <c r="AY1692" s="17">
        <v>5.0342274785324402E-2</v>
      </c>
      <c r="AZ1692" s="17">
        <v>6.6864861235456999E-2</v>
      </c>
    </row>
    <row r="1693" spans="2:52">
      <c r="B1693" t="s">
        <v>411</v>
      </c>
      <c r="C1693" s="17">
        <v>0.51651225849684002</v>
      </c>
      <c r="D1693" s="17">
        <v>0.58345046581179405</v>
      </c>
      <c r="E1693" s="17">
        <v>0.45282504042989602</v>
      </c>
      <c r="F1693" s="17"/>
      <c r="G1693" s="17">
        <v>0.52250073535949504</v>
      </c>
      <c r="H1693" s="17">
        <v>0.55014069520643605</v>
      </c>
      <c r="I1693" s="17">
        <v>0.52104060849265799</v>
      </c>
      <c r="J1693" s="17">
        <v>0.49392892522958198</v>
      </c>
      <c r="K1693" s="17">
        <v>0.49611969698214198</v>
      </c>
      <c r="L1693" s="17">
        <v>0.513435090105824</v>
      </c>
      <c r="M1693" s="17"/>
      <c r="N1693" s="17">
        <v>0.60902627166273104</v>
      </c>
      <c r="O1693" s="17">
        <v>0.514895896026491</v>
      </c>
      <c r="P1693" s="17">
        <v>0.51455269260755698</v>
      </c>
      <c r="Q1693" s="17">
        <v>0.42023416632927402</v>
      </c>
      <c r="R1693" s="17"/>
      <c r="S1693" s="17">
        <v>0.55798041257602304</v>
      </c>
      <c r="T1693" s="17">
        <v>0.46140534587045101</v>
      </c>
      <c r="U1693" s="17">
        <v>0.48385104838994802</v>
      </c>
      <c r="V1693" s="17">
        <v>0.47342166294207799</v>
      </c>
      <c r="W1693" s="17">
        <v>0.49507639601222603</v>
      </c>
      <c r="X1693" s="17">
        <v>0.53336866350968903</v>
      </c>
      <c r="Y1693" s="17">
        <v>0.50197597322560905</v>
      </c>
      <c r="Z1693" s="17">
        <v>0.53132037842077695</v>
      </c>
      <c r="AA1693" s="17">
        <v>0.53881215215701606</v>
      </c>
      <c r="AB1693" s="17">
        <v>0.55661248769055305</v>
      </c>
      <c r="AC1693" s="17">
        <v>0.54263864402436202</v>
      </c>
      <c r="AD1693" s="17">
        <v>0.55102187925900903</v>
      </c>
      <c r="AE1693" s="17"/>
      <c r="AF1693" s="17">
        <v>0.49578375467192598</v>
      </c>
      <c r="AG1693" s="17">
        <v>0.58902663334564398</v>
      </c>
      <c r="AH1693" s="17">
        <v>0.40012866393560198</v>
      </c>
      <c r="AI1693" s="17"/>
      <c r="AJ1693" s="17">
        <v>0.53730479341371196</v>
      </c>
      <c r="AK1693" s="17">
        <v>0.57703998903534903</v>
      </c>
      <c r="AL1693" s="17">
        <v>0.55193598080064799</v>
      </c>
      <c r="AM1693" s="17">
        <v>0.40643829315378299</v>
      </c>
      <c r="AN1693" s="17">
        <v>0.35048246998766103</v>
      </c>
      <c r="AO1693" s="17"/>
      <c r="AP1693" s="17">
        <v>0.56523254787757804</v>
      </c>
      <c r="AQ1693" s="17">
        <v>0.57998010475491502</v>
      </c>
      <c r="AR1693" s="17">
        <v>0.57114108097133798</v>
      </c>
      <c r="AS1693" s="17">
        <v>0.46880510309190299</v>
      </c>
      <c r="AT1693" s="17">
        <v>0.35082399221253702</v>
      </c>
      <c r="AU1693" s="17"/>
      <c r="AV1693" s="17">
        <v>0.43305146427923202</v>
      </c>
      <c r="AW1693" s="17">
        <v>0.48518340070435401</v>
      </c>
      <c r="AX1693" s="17">
        <v>0.57825736305442799</v>
      </c>
      <c r="AY1693" s="17">
        <v>0.643356827215536</v>
      </c>
      <c r="AZ1693" s="17">
        <v>0.64375708638584195</v>
      </c>
    </row>
    <row r="1694" spans="2:52">
      <c r="B1694" t="s">
        <v>412</v>
      </c>
      <c r="C1694" s="17">
        <v>0.100526154235588</v>
      </c>
      <c r="D1694" s="17">
        <v>9.26255249097412E-2</v>
      </c>
      <c r="E1694" s="17">
        <v>0.10843326817414201</v>
      </c>
      <c r="F1694" s="17"/>
      <c r="G1694" s="17">
        <v>0.10208841599964701</v>
      </c>
      <c r="H1694" s="17">
        <v>8.3667970384607201E-2</v>
      </c>
      <c r="I1694" s="17">
        <v>8.6911156146328106E-2</v>
      </c>
      <c r="J1694" s="17">
        <v>9.2454076929497794E-2</v>
      </c>
      <c r="K1694" s="17">
        <v>0.107103857461542</v>
      </c>
      <c r="L1694" s="17">
        <v>0.126479338870537</v>
      </c>
      <c r="M1694" s="17"/>
      <c r="N1694" s="17">
        <v>8.4893079734894294E-2</v>
      </c>
      <c r="O1694" s="17">
        <v>9.3707329232831593E-2</v>
      </c>
      <c r="P1694" s="17">
        <v>0.111532196057417</v>
      </c>
      <c r="Q1694" s="17">
        <v>0.115038042659922</v>
      </c>
      <c r="R1694" s="17"/>
      <c r="S1694" s="17">
        <v>8.8048618319980801E-2</v>
      </c>
      <c r="T1694" s="17">
        <v>0.12286087239773801</v>
      </c>
      <c r="U1694" s="17">
        <v>0.140259190703763</v>
      </c>
      <c r="V1694" s="17">
        <v>0.111403933743499</v>
      </c>
      <c r="W1694" s="17">
        <v>0.102752769153875</v>
      </c>
      <c r="X1694" s="17">
        <v>8.4166108354663302E-2</v>
      </c>
      <c r="Y1694" s="17">
        <v>0.100051567907245</v>
      </c>
      <c r="Z1694" s="17">
        <v>9.3886291519975101E-2</v>
      </c>
      <c r="AA1694" s="17">
        <v>7.6469403496992702E-2</v>
      </c>
      <c r="AB1694" s="17">
        <v>8.4818567691941599E-2</v>
      </c>
      <c r="AC1694" s="17">
        <v>9.9353796339982495E-2</v>
      </c>
      <c r="AD1694" s="17">
        <v>0.114671184454818</v>
      </c>
      <c r="AE1694" s="17"/>
      <c r="AF1694" s="17">
        <v>0.122854707430173</v>
      </c>
      <c r="AG1694" s="17">
        <v>7.7360551884639805E-2</v>
      </c>
      <c r="AH1694" s="17">
        <v>0.109420773242373</v>
      </c>
      <c r="AI1694" s="17"/>
      <c r="AJ1694" s="17">
        <v>0.116123939821207</v>
      </c>
      <c r="AK1694" s="17">
        <v>7.7856768773920101E-2</v>
      </c>
      <c r="AL1694" s="17">
        <v>6.0708612333400899E-2</v>
      </c>
      <c r="AM1694" s="17">
        <v>0.17382982950102799</v>
      </c>
      <c r="AN1694" s="17">
        <v>0.14602889260607799</v>
      </c>
      <c r="AO1694" s="17"/>
      <c r="AP1694" s="17">
        <v>0.101993128301494</v>
      </c>
      <c r="AQ1694" s="17">
        <v>8.2449425576544305E-2</v>
      </c>
      <c r="AR1694" s="17">
        <v>9.0737292252653201E-2</v>
      </c>
      <c r="AS1694" s="17">
        <v>0.147469779153348</v>
      </c>
      <c r="AT1694" s="17">
        <v>9.2010266110085698E-2</v>
      </c>
      <c r="AU1694" s="17"/>
      <c r="AV1694" s="17">
        <v>0.103528673698194</v>
      </c>
      <c r="AW1694" s="17">
        <v>0.112540397819664</v>
      </c>
      <c r="AX1694" s="17">
        <v>0.101649173733129</v>
      </c>
      <c r="AY1694" s="17">
        <v>5.3760770067593E-2</v>
      </c>
      <c r="AZ1694" s="17">
        <v>9.3209274635261602E-2</v>
      </c>
    </row>
    <row r="1695" spans="2:52">
      <c r="B1695" t="s">
        <v>94</v>
      </c>
      <c r="C1695" s="17">
        <v>0.41598610426125099</v>
      </c>
      <c r="D1695" s="17">
        <v>0.49082494090205298</v>
      </c>
      <c r="E1695" s="17">
        <v>0.34439177225575401</v>
      </c>
      <c r="F1695" s="17"/>
      <c r="G1695" s="17">
        <v>0.42041231935984902</v>
      </c>
      <c r="H1695" s="17">
        <v>0.466472724821828</v>
      </c>
      <c r="I1695" s="17">
        <v>0.43412945234632899</v>
      </c>
      <c r="J1695" s="17">
        <v>0.40147484830008401</v>
      </c>
      <c r="K1695" s="17">
        <v>0.38901583952059998</v>
      </c>
      <c r="L1695" s="17">
        <v>0.38695575123528703</v>
      </c>
      <c r="M1695" s="17"/>
      <c r="N1695" s="17">
        <v>0.52413319192783603</v>
      </c>
      <c r="O1695" s="17">
        <v>0.42118856679366001</v>
      </c>
      <c r="P1695" s="17">
        <v>0.40302049655014099</v>
      </c>
      <c r="Q1695" s="17">
        <v>0.305196123669352</v>
      </c>
      <c r="R1695" s="17"/>
      <c r="S1695" s="17">
        <v>0.46993179425604298</v>
      </c>
      <c r="T1695" s="17">
        <v>0.33854447347271299</v>
      </c>
      <c r="U1695" s="17">
        <v>0.343591857686185</v>
      </c>
      <c r="V1695" s="17">
        <v>0.362017729198579</v>
      </c>
      <c r="W1695" s="17">
        <v>0.39232362685835098</v>
      </c>
      <c r="X1695" s="17">
        <v>0.449202555155026</v>
      </c>
      <c r="Y1695" s="17">
        <v>0.40192440531836399</v>
      </c>
      <c r="Z1695" s="17">
        <v>0.43743408690080199</v>
      </c>
      <c r="AA1695" s="17">
        <v>0.46234274866002301</v>
      </c>
      <c r="AB1695" s="17">
        <v>0.47179391999861098</v>
      </c>
      <c r="AC1695" s="17">
        <v>0.44328484768437898</v>
      </c>
      <c r="AD1695" s="17">
        <v>0.43635069480419097</v>
      </c>
      <c r="AE1695" s="17"/>
      <c r="AF1695" s="17">
        <v>0.37292904724175302</v>
      </c>
      <c r="AG1695" s="17">
        <v>0.51166608146100501</v>
      </c>
      <c r="AH1695" s="17">
        <v>0.290707890693229</v>
      </c>
      <c r="AI1695" s="17"/>
      <c r="AJ1695" s="17">
        <v>0.42118085359250501</v>
      </c>
      <c r="AK1695" s="17">
        <v>0.49918322026142897</v>
      </c>
      <c r="AL1695" s="17">
        <v>0.49122736846724702</v>
      </c>
      <c r="AM1695" s="17">
        <v>0.232608463652756</v>
      </c>
      <c r="AN1695" s="17">
        <v>0.20445357738158201</v>
      </c>
      <c r="AO1695" s="17"/>
      <c r="AP1695" s="17">
        <v>0.463239419576084</v>
      </c>
      <c r="AQ1695" s="17">
        <v>0.49753067917837102</v>
      </c>
      <c r="AR1695" s="17">
        <v>0.480403788718685</v>
      </c>
      <c r="AS1695" s="17">
        <v>0.32133532393855502</v>
      </c>
      <c r="AT1695" s="17">
        <v>0.25881372610245101</v>
      </c>
      <c r="AU1695" s="17"/>
      <c r="AV1695" s="17">
        <v>0.32952279058103801</v>
      </c>
      <c r="AW1695" s="17">
        <v>0.37264300288468899</v>
      </c>
      <c r="AX1695" s="17">
        <v>0.476608189321299</v>
      </c>
      <c r="AY1695" s="17">
        <v>0.58959605714794305</v>
      </c>
      <c r="AZ1695" s="17">
        <v>0.55054781175057999</v>
      </c>
    </row>
    <row r="1696" spans="2:52">
      <c r="C1696" s="17"/>
      <c r="D1696" s="17"/>
      <c r="E1696" s="17"/>
      <c r="F1696" s="17"/>
      <c r="G1696" s="17"/>
      <c r="H1696" s="17"/>
      <c r="I1696" s="17"/>
      <c r="J1696" s="17"/>
      <c r="K1696" s="17"/>
      <c r="L1696" s="17"/>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c r="AP1696" s="17"/>
      <c r="AQ1696" s="17"/>
      <c r="AR1696" s="17"/>
      <c r="AS1696" s="17"/>
      <c r="AT1696" s="17"/>
      <c r="AU1696" s="17"/>
      <c r="AV1696" s="17"/>
      <c r="AW1696" s="17"/>
      <c r="AX1696" s="17"/>
      <c r="AY1696" s="17"/>
      <c r="AZ1696" s="17"/>
    </row>
    <row r="1697" spans="2:52">
      <c r="B1697" s="6" t="s">
        <v>413</v>
      </c>
      <c r="C1697" s="17"/>
      <c r="D1697" s="17"/>
      <c r="E1697" s="17"/>
      <c r="F1697" s="17"/>
      <c r="G1697" s="17"/>
      <c r="H1697" s="17"/>
      <c r="I1697" s="17"/>
      <c r="J1697" s="17"/>
      <c r="K1697" s="17"/>
      <c r="L1697" s="17"/>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7"/>
      <c r="AI1697" s="17"/>
      <c r="AJ1697" s="17"/>
      <c r="AK1697" s="17"/>
      <c r="AL1697" s="17"/>
      <c r="AM1697" s="17"/>
      <c r="AN1697" s="17"/>
      <c r="AO1697" s="17"/>
      <c r="AP1697" s="17"/>
      <c r="AQ1697" s="17"/>
      <c r="AR1697" s="17"/>
      <c r="AS1697" s="17"/>
      <c r="AT1697" s="17"/>
      <c r="AU1697" s="17"/>
      <c r="AV1697" s="17"/>
      <c r="AW1697" s="17"/>
      <c r="AX1697" s="17"/>
      <c r="AY1697" s="17"/>
      <c r="AZ1697" s="17"/>
    </row>
    <row r="1698" spans="2:52">
      <c r="B1698" s="24" t="s">
        <v>15</v>
      </c>
      <c r="C1698" s="17"/>
      <c r="D1698" s="17"/>
      <c r="E1698" s="17"/>
      <c r="F1698" s="17"/>
      <c r="G1698" s="17"/>
      <c r="H1698" s="17"/>
      <c r="I1698" s="17"/>
      <c r="J1698" s="17"/>
      <c r="K1698" s="17"/>
      <c r="L1698" s="17"/>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7"/>
      <c r="AI1698" s="17"/>
      <c r="AJ1698" s="17"/>
      <c r="AK1698" s="17"/>
      <c r="AL1698" s="17"/>
      <c r="AM1698" s="17"/>
      <c r="AN1698" s="17"/>
      <c r="AO1698" s="17"/>
      <c r="AP1698" s="17"/>
      <c r="AQ1698" s="17"/>
      <c r="AR1698" s="17"/>
      <c r="AS1698" s="17"/>
      <c r="AT1698" s="17"/>
      <c r="AU1698" s="17"/>
      <c r="AV1698" s="17"/>
      <c r="AW1698" s="17"/>
      <c r="AX1698" s="17"/>
      <c r="AY1698" s="17"/>
      <c r="AZ1698" s="17"/>
    </row>
    <row r="1699" spans="2:52">
      <c r="B1699" t="s">
        <v>406</v>
      </c>
      <c r="C1699" s="17">
        <v>0.16914484307059799</v>
      </c>
      <c r="D1699" s="17">
        <v>0.20641521552863701</v>
      </c>
      <c r="E1699" s="17">
        <v>0.13340714849684199</v>
      </c>
      <c r="F1699" s="17"/>
      <c r="G1699" s="17">
        <v>0.144610299587873</v>
      </c>
      <c r="H1699" s="17">
        <v>0.18337801478277799</v>
      </c>
      <c r="I1699" s="17">
        <v>0.17850144231206699</v>
      </c>
      <c r="J1699" s="17">
        <v>0.144896318846057</v>
      </c>
      <c r="K1699" s="17">
        <v>0.16606931767828201</v>
      </c>
      <c r="L1699" s="17">
        <v>0.18798672431292801</v>
      </c>
      <c r="M1699" s="17"/>
      <c r="N1699" s="17">
        <v>0.20553430517051899</v>
      </c>
      <c r="O1699" s="17">
        <v>0.17814535171287399</v>
      </c>
      <c r="P1699" s="17">
        <v>0.16731436774736699</v>
      </c>
      <c r="Q1699" s="17">
        <v>0.123139433773787</v>
      </c>
      <c r="R1699" s="17"/>
      <c r="S1699" s="17">
        <v>0.182091370714099</v>
      </c>
      <c r="T1699" s="17">
        <v>0.119077110521065</v>
      </c>
      <c r="U1699" s="17">
        <v>0.16195280236314399</v>
      </c>
      <c r="V1699" s="17">
        <v>0.15950251395774101</v>
      </c>
      <c r="W1699" s="17">
        <v>0.119391060259253</v>
      </c>
      <c r="X1699" s="17">
        <v>0.19320323144364901</v>
      </c>
      <c r="Y1699" s="17">
        <v>0.16509028578465401</v>
      </c>
      <c r="Z1699" s="17">
        <v>0.15628461564282201</v>
      </c>
      <c r="AA1699" s="17">
        <v>0.18081774914988599</v>
      </c>
      <c r="AB1699" s="17">
        <v>0.180381081174084</v>
      </c>
      <c r="AC1699" s="17">
        <v>0.209025117675465</v>
      </c>
      <c r="AD1699" s="17">
        <v>0.30269169671217799</v>
      </c>
      <c r="AE1699" s="17"/>
      <c r="AF1699" s="17">
        <v>0.16174368810588799</v>
      </c>
      <c r="AG1699" s="17">
        <v>0.20926604255310099</v>
      </c>
      <c r="AH1699" s="17">
        <v>0.112645131667413</v>
      </c>
      <c r="AI1699" s="17"/>
      <c r="AJ1699" s="17">
        <v>0.189062937829127</v>
      </c>
      <c r="AK1699" s="17">
        <v>0.187476953794527</v>
      </c>
      <c r="AL1699" s="17">
        <v>0.16592028066740599</v>
      </c>
      <c r="AM1699" s="17">
        <v>0.19633773593126899</v>
      </c>
      <c r="AN1699" s="17">
        <v>9.0321337184511699E-2</v>
      </c>
      <c r="AO1699" s="17"/>
      <c r="AP1699" s="17">
        <v>0.195147266849932</v>
      </c>
      <c r="AQ1699" s="17">
        <v>0.195408993691745</v>
      </c>
      <c r="AR1699" s="17">
        <v>0.17865959234589801</v>
      </c>
      <c r="AS1699" s="17">
        <v>0.160003246813268</v>
      </c>
      <c r="AT1699" s="17">
        <v>8.6795555942685995E-2</v>
      </c>
      <c r="AU1699" s="17"/>
      <c r="AV1699" s="17">
        <v>0.13165789477283199</v>
      </c>
      <c r="AW1699" s="17">
        <v>0.12198051531760699</v>
      </c>
      <c r="AX1699" s="17">
        <v>0.196919416658249</v>
      </c>
      <c r="AY1699" s="17">
        <v>0.24943069997006501</v>
      </c>
      <c r="AZ1699" s="17">
        <v>0.388238661230556</v>
      </c>
    </row>
    <row r="1700" spans="2:52">
      <c r="B1700" t="s">
        <v>407</v>
      </c>
      <c r="C1700" s="17">
        <v>0.42084759502972302</v>
      </c>
      <c r="D1700" s="17">
        <v>0.44271240439065301</v>
      </c>
      <c r="E1700" s="17">
        <v>0.39966757322084501</v>
      </c>
      <c r="F1700" s="17"/>
      <c r="G1700" s="17">
        <v>0.44417536855987799</v>
      </c>
      <c r="H1700" s="17">
        <v>0.38590563100124198</v>
      </c>
      <c r="I1700" s="17">
        <v>0.41889213758353999</v>
      </c>
      <c r="J1700" s="17">
        <v>0.42102895560277698</v>
      </c>
      <c r="K1700" s="17">
        <v>0.41459430397045199</v>
      </c>
      <c r="L1700" s="17">
        <v>0.43948961142526599</v>
      </c>
      <c r="M1700" s="17"/>
      <c r="N1700" s="17">
        <v>0.47693334515365998</v>
      </c>
      <c r="O1700" s="17">
        <v>0.422495131230614</v>
      </c>
      <c r="P1700" s="17">
        <v>0.41885561990207698</v>
      </c>
      <c r="Q1700" s="17">
        <v>0.35842021727857298</v>
      </c>
      <c r="R1700" s="17"/>
      <c r="S1700" s="17">
        <v>0.41530563042768998</v>
      </c>
      <c r="T1700" s="17">
        <v>0.42707365748597698</v>
      </c>
      <c r="U1700" s="17">
        <v>0.462680239766178</v>
      </c>
      <c r="V1700" s="17">
        <v>0.39332510642574797</v>
      </c>
      <c r="W1700" s="17">
        <v>0.48596746606991298</v>
      </c>
      <c r="X1700" s="17">
        <v>0.35164778065239599</v>
      </c>
      <c r="Y1700" s="17">
        <v>0.42015539247649197</v>
      </c>
      <c r="Z1700" s="17">
        <v>0.48558149812726398</v>
      </c>
      <c r="AA1700" s="17">
        <v>0.43952330768256997</v>
      </c>
      <c r="AB1700" s="17">
        <v>0.42028625153581101</v>
      </c>
      <c r="AC1700" s="17">
        <v>0.37515493381215798</v>
      </c>
      <c r="AD1700" s="17">
        <v>0.37129581382437199</v>
      </c>
      <c r="AE1700" s="17"/>
      <c r="AF1700" s="17">
        <v>0.40261802860705498</v>
      </c>
      <c r="AG1700" s="17">
        <v>0.45598526604477302</v>
      </c>
      <c r="AH1700" s="17">
        <v>0.366905036371517</v>
      </c>
      <c r="AI1700" s="17"/>
      <c r="AJ1700" s="17">
        <v>0.44156979969732901</v>
      </c>
      <c r="AK1700" s="17">
        <v>0.451221550919433</v>
      </c>
      <c r="AL1700" s="17">
        <v>0.48015299453243698</v>
      </c>
      <c r="AM1700" s="17">
        <v>0.29655699172725303</v>
      </c>
      <c r="AN1700" s="17">
        <v>0.34087868375504199</v>
      </c>
      <c r="AO1700" s="17"/>
      <c r="AP1700" s="17">
        <v>0.47105713034278901</v>
      </c>
      <c r="AQ1700" s="17">
        <v>0.450638635319703</v>
      </c>
      <c r="AR1700" s="17">
        <v>0.50802076790079698</v>
      </c>
      <c r="AS1700" s="17">
        <v>0.37897037733883798</v>
      </c>
      <c r="AT1700" s="17">
        <v>0.32848447900864303</v>
      </c>
      <c r="AU1700" s="17"/>
      <c r="AV1700" s="17">
        <v>0.36610271845993803</v>
      </c>
      <c r="AW1700" s="17">
        <v>0.45575135010489998</v>
      </c>
      <c r="AX1700" s="17">
        <v>0.46074000949057897</v>
      </c>
      <c r="AY1700" s="17">
        <v>0.44533376700806998</v>
      </c>
      <c r="AZ1700" s="17">
        <v>0.30744879778753098</v>
      </c>
    </row>
    <row r="1701" spans="2:52">
      <c r="B1701" t="s">
        <v>408</v>
      </c>
      <c r="C1701" s="17">
        <v>0.27565065389101601</v>
      </c>
      <c r="D1701" s="17">
        <v>0.239695399167626</v>
      </c>
      <c r="E1701" s="17">
        <v>0.31159041757517802</v>
      </c>
      <c r="F1701" s="17"/>
      <c r="G1701" s="17">
        <v>0.24776174450429</v>
      </c>
      <c r="H1701" s="17">
        <v>0.28616091879230199</v>
      </c>
      <c r="I1701" s="17">
        <v>0.25956560819807201</v>
      </c>
      <c r="J1701" s="17">
        <v>0.29194058647284099</v>
      </c>
      <c r="K1701" s="17">
        <v>0.306982274938985</v>
      </c>
      <c r="L1701" s="17">
        <v>0.26446206562652602</v>
      </c>
      <c r="M1701" s="17"/>
      <c r="N1701" s="17">
        <v>0.24093129955647799</v>
      </c>
      <c r="O1701" s="17">
        <v>0.260744374738896</v>
      </c>
      <c r="P1701" s="17">
        <v>0.28630116955856399</v>
      </c>
      <c r="Q1701" s="17">
        <v>0.32151341260959099</v>
      </c>
      <c r="R1701" s="17"/>
      <c r="S1701" s="17">
        <v>0.278198087572601</v>
      </c>
      <c r="T1701" s="17">
        <v>0.30294133059733303</v>
      </c>
      <c r="U1701" s="17">
        <v>0.21558005695065599</v>
      </c>
      <c r="V1701" s="17">
        <v>0.29879548986703203</v>
      </c>
      <c r="W1701" s="17">
        <v>0.28068847497892102</v>
      </c>
      <c r="X1701" s="17">
        <v>0.28785798255484502</v>
      </c>
      <c r="Y1701" s="17">
        <v>0.28671519637528498</v>
      </c>
      <c r="Z1701" s="17">
        <v>0.25033032975664699</v>
      </c>
      <c r="AA1701" s="17">
        <v>0.26954356883289998</v>
      </c>
      <c r="AB1701" s="17">
        <v>0.26755497447471299</v>
      </c>
      <c r="AC1701" s="17">
        <v>0.29200001927847602</v>
      </c>
      <c r="AD1701" s="17">
        <v>0.21156536649209301</v>
      </c>
      <c r="AE1701" s="17"/>
      <c r="AF1701" s="17">
        <v>0.30569667394215899</v>
      </c>
      <c r="AG1701" s="17">
        <v>0.24171791222425301</v>
      </c>
      <c r="AH1701" s="17">
        <v>0.30048156483949401</v>
      </c>
      <c r="AI1701" s="17"/>
      <c r="AJ1701" s="17">
        <v>0.273920205548355</v>
      </c>
      <c r="AK1701" s="17">
        <v>0.24120904182976999</v>
      </c>
      <c r="AL1701" s="17">
        <v>0.25813538881298098</v>
      </c>
      <c r="AM1701" s="17">
        <v>0.30582416668572998</v>
      </c>
      <c r="AN1701" s="17">
        <v>0.32820806292711202</v>
      </c>
      <c r="AO1701" s="17"/>
      <c r="AP1701" s="17">
        <v>0.24887950406782</v>
      </c>
      <c r="AQ1701" s="17">
        <v>0.24878345727191201</v>
      </c>
      <c r="AR1701" s="17">
        <v>0.23252968337986399</v>
      </c>
      <c r="AS1701" s="17">
        <v>0.30789243187646098</v>
      </c>
      <c r="AT1701" s="17">
        <v>0.34419389376137899</v>
      </c>
      <c r="AU1701" s="17"/>
      <c r="AV1701" s="17">
        <v>0.33573179610371501</v>
      </c>
      <c r="AW1701" s="17">
        <v>0.27780165074380297</v>
      </c>
      <c r="AX1701" s="17">
        <v>0.238329827202373</v>
      </c>
      <c r="AY1701" s="17">
        <v>0.223260726367669</v>
      </c>
      <c r="AZ1701" s="17">
        <v>0.230752001492354</v>
      </c>
    </row>
    <row r="1702" spans="2:52">
      <c r="B1702" t="s">
        <v>409</v>
      </c>
      <c r="C1702" s="17">
        <v>4.4699065897317002E-2</v>
      </c>
      <c r="D1702" s="17">
        <v>4.1671620448224901E-2</v>
      </c>
      <c r="E1702" s="17">
        <v>4.7933192095812399E-2</v>
      </c>
      <c r="F1702" s="17"/>
      <c r="G1702" s="17">
        <v>7.8217171097869007E-2</v>
      </c>
      <c r="H1702" s="17">
        <v>4.6899788686740801E-2</v>
      </c>
      <c r="I1702" s="17">
        <v>4.3430328649282597E-2</v>
      </c>
      <c r="J1702" s="17">
        <v>3.7319760097790901E-2</v>
      </c>
      <c r="K1702" s="17">
        <v>3.5697505940813799E-2</v>
      </c>
      <c r="L1702" s="17">
        <v>3.3682434213549398E-2</v>
      </c>
      <c r="M1702" s="17"/>
      <c r="N1702" s="17">
        <v>3.0264498847127799E-2</v>
      </c>
      <c r="O1702" s="17">
        <v>4.2093425864339201E-2</v>
      </c>
      <c r="P1702" s="17">
        <v>5.1700466793628899E-2</v>
      </c>
      <c r="Q1702" s="17">
        <v>5.6401247162891098E-2</v>
      </c>
      <c r="R1702" s="17"/>
      <c r="S1702" s="17">
        <v>5.1790787207525897E-2</v>
      </c>
      <c r="T1702" s="17">
        <v>3.4163391326345903E-2</v>
      </c>
      <c r="U1702" s="17">
        <v>6.37082667278146E-2</v>
      </c>
      <c r="V1702" s="17">
        <v>4.0641821651849798E-2</v>
      </c>
      <c r="W1702" s="17">
        <v>4.88786445057105E-2</v>
      </c>
      <c r="X1702" s="17">
        <v>4.95537351643804E-2</v>
      </c>
      <c r="Y1702" s="17">
        <v>5.7942238334500802E-2</v>
      </c>
      <c r="Z1702" s="17">
        <v>2.8609550284719901E-2</v>
      </c>
      <c r="AA1702" s="17">
        <v>4.0118054250381799E-2</v>
      </c>
      <c r="AB1702" s="17">
        <v>4.0643590589224003E-2</v>
      </c>
      <c r="AC1702" s="17">
        <v>3.3480166652403401E-2</v>
      </c>
      <c r="AD1702" s="17">
        <v>2.8221742591839301E-2</v>
      </c>
      <c r="AE1702" s="17"/>
      <c r="AF1702" s="17">
        <v>4.6668461971056903E-2</v>
      </c>
      <c r="AG1702" s="17">
        <v>3.36540653379446E-2</v>
      </c>
      <c r="AH1702" s="17">
        <v>5.7381356596398397E-2</v>
      </c>
      <c r="AI1702" s="17"/>
      <c r="AJ1702" s="17">
        <v>3.86082587301559E-2</v>
      </c>
      <c r="AK1702" s="17">
        <v>4.5039609663739502E-2</v>
      </c>
      <c r="AL1702" s="17">
        <v>3.9972585793832401E-2</v>
      </c>
      <c r="AM1702" s="17">
        <v>5.9924898879576097E-2</v>
      </c>
      <c r="AN1702" s="17">
        <v>5.7288078868840901E-2</v>
      </c>
      <c r="AO1702" s="17"/>
      <c r="AP1702" s="17">
        <v>3.1480246664615401E-2</v>
      </c>
      <c r="AQ1702" s="17">
        <v>4.3981334168315199E-2</v>
      </c>
      <c r="AR1702" s="17">
        <v>3.4560113105293798E-2</v>
      </c>
      <c r="AS1702" s="17">
        <v>6.9879234663855302E-2</v>
      </c>
      <c r="AT1702" s="17">
        <v>4.1271402874002397E-2</v>
      </c>
      <c r="AU1702" s="17"/>
      <c r="AV1702" s="17">
        <v>4.5743385918339E-2</v>
      </c>
      <c r="AW1702" s="17">
        <v>3.9414043991523297E-2</v>
      </c>
      <c r="AX1702" s="17">
        <v>4.9337016616576503E-2</v>
      </c>
      <c r="AY1702" s="17">
        <v>2.76759426809008E-2</v>
      </c>
      <c r="AZ1702" s="17">
        <v>0</v>
      </c>
    </row>
    <row r="1703" spans="2:52">
      <c r="B1703" t="s">
        <v>410</v>
      </c>
      <c r="C1703" s="17">
        <v>1.50416287881252E-2</v>
      </c>
      <c r="D1703" s="17">
        <v>1.5806895029058798E-2</v>
      </c>
      <c r="E1703" s="17">
        <v>1.43896918879371E-2</v>
      </c>
      <c r="F1703" s="17"/>
      <c r="G1703" s="17">
        <v>1.09442353696241E-2</v>
      </c>
      <c r="H1703" s="17">
        <v>1.8180376874411999E-2</v>
      </c>
      <c r="I1703" s="17">
        <v>1.3341673865563401E-2</v>
      </c>
      <c r="J1703" s="17">
        <v>1.2983370047385E-2</v>
      </c>
      <c r="K1703" s="17">
        <v>1.2155542522198699E-2</v>
      </c>
      <c r="L1703" s="17">
        <v>2.0200561289886902E-2</v>
      </c>
      <c r="M1703" s="17"/>
      <c r="N1703" s="17">
        <v>8.5526073402324102E-3</v>
      </c>
      <c r="O1703" s="17">
        <v>1.57825105054188E-2</v>
      </c>
      <c r="P1703" s="17">
        <v>1.7146307426654701E-2</v>
      </c>
      <c r="Q1703" s="17">
        <v>1.9605930023359901E-2</v>
      </c>
      <c r="R1703" s="17"/>
      <c r="S1703" s="17">
        <v>1.0532576097265401E-2</v>
      </c>
      <c r="T1703" s="17">
        <v>2.0933399577241201E-2</v>
      </c>
      <c r="U1703" s="17">
        <v>1.6016540402623299E-2</v>
      </c>
      <c r="V1703" s="17">
        <v>2.0630485254869602E-2</v>
      </c>
      <c r="W1703" s="17">
        <v>1.3740524294410399E-2</v>
      </c>
      <c r="X1703" s="17">
        <v>1.81446290607441E-2</v>
      </c>
      <c r="Y1703" s="17">
        <v>5.4102047902060196E-3</v>
      </c>
      <c r="Z1703" s="17">
        <v>6.6617322546530496E-3</v>
      </c>
      <c r="AA1703" s="17">
        <v>1.9162026170623899E-2</v>
      </c>
      <c r="AB1703" s="17">
        <v>1.7774551061859999E-2</v>
      </c>
      <c r="AC1703" s="17">
        <v>9.2979800368160701E-3</v>
      </c>
      <c r="AD1703" s="17">
        <v>8.0362575001813995E-3</v>
      </c>
      <c r="AE1703" s="17"/>
      <c r="AF1703" s="17">
        <v>1.8040543631582698E-2</v>
      </c>
      <c r="AG1703" s="17">
        <v>1.06504085728677E-2</v>
      </c>
      <c r="AH1703" s="17">
        <v>2.17237101111495E-2</v>
      </c>
      <c r="AI1703" s="17"/>
      <c r="AJ1703" s="17">
        <v>1.1570128235381101E-2</v>
      </c>
      <c r="AK1703" s="17">
        <v>1.9926130689498899E-2</v>
      </c>
      <c r="AL1703" s="17">
        <v>3.3664454308744798E-3</v>
      </c>
      <c r="AM1703" s="17">
        <v>1.8370260818080901E-2</v>
      </c>
      <c r="AN1703" s="17">
        <v>2.2516349370070701E-2</v>
      </c>
      <c r="AO1703" s="17"/>
      <c r="AP1703" s="17">
        <v>1.2028908103690301E-2</v>
      </c>
      <c r="AQ1703" s="17">
        <v>1.38822511683143E-2</v>
      </c>
      <c r="AR1703" s="17">
        <v>3.8075368784792401E-3</v>
      </c>
      <c r="AS1703" s="17">
        <v>2.2337796464044799E-2</v>
      </c>
      <c r="AT1703" s="17">
        <v>1.08136687368102E-2</v>
      </c>
      <c r="AU1703" s="17"/>
      <c r="AV1703" s="17">
        <v>1.6996477256308901E-2</v>
      </c>
      <c r="AW1703" s="17">
        <v>1.6367219432032402E-2</v>
      </c>
      <c r="AX1703" s="17">
        <v>1.0536396990482699E-2</v>
      </c>
      <c r="AY1703" s="17">
        <v>1.2111202680658901E-2</v>
      </c>
      <c r="AZ1703" s="17">
        <v>2.2104591542766502E-2</v>
      </c>
    </row>
    <row r="1704" spans="2:52">
      <c r="B1704" t="s">
        <v>61</v>
      </c>
      <c r="C1704" s="17">
        <v>7.4616213323221103E-2</v>
      </c>
      <c r="D1704" s="17">
        <v>5.3698465435800501E-2</v>
      </c>
      <c r="E1704" s="17">
        <v>9.3011976723385306E-2</v>
      </c>
      <c r="F1704" s="17"/>
      <c r="G1704" s="17">
        <v>7.4291180880464797E-2</v>
      </c>
      <c r="H1704" s="17">
        <v>7.9475269862524206E-2</v>
      </c>
      <c r="I1704" s="17">
        <v>8.6268809391474105E-2</v>
      </c>
      <c r="J1704" s="17">
        <v>9.1831008933148897E-2</v>
      </c>
      <c r="K1704" s="17">
        <v>6.4501054949268402E-2</v>
      </c>
      <c r="L1704" s="17">
        <v>5.4178603131843701E-2</v>
      </c>
      <c r="M1704" s="17"/>
      <c r="N1704" s="17">
        <v>3.7783943931982499E-2</v>
      </c>
      <c r="O1704" s="17">
        <v>8.0739205947856996E-2</v>
      </c>
      <c r="P1704" s="17">
        <v>5.8682068571708199E-2</v>
      </c>
      <c r="Q1704" s="17">
        <v>0.12091975915179901</v>
      </c>
      <c r="R1704" s="17"/>
      <c r="S1704" s="17">
        <v>6.2081547980818802E-2</v>
      </c>
      <c r="T1704" s="17">
        <v>9.5811110492037999E-2</v>
      </c>
      <c r="U1704" s="17">
        <v>8.0062093789583594E-2</v>
      </c>
      <c r="V1704" s="17">
        <v>8.7104582842759001E-2</v>
      </c>
      <c r="W1704" s="17">
        <v>5.1333829891792603E-2</v>
      </c>
      <c r="X1704" s="17">
        <v>9.9592641123985401E-2</v>
      </c>
      <c r="Y1704" s="17">
        <v>6.46866822388623E-2</v>
      </c>
      <c r="Z1704" s="17">
        <v>7.2532273933893901E-2</v>
      </c>
      <c r="AA1704" s="17">
        <v>5.08352939136388E-2</v>
      </c>
      <c r="AB1704" s="17">
        <v>7.3359551164307896E-2</v>
      </c>
      <c r="AC1704" s="17">
        <v>8.1041782544680904E-2</v>
      </c>
      <c r="AD1704" s="17">
        <v>7.8189122879336007E-2</v>
      </c>
      <c r="AE1704" s="17"/>
      <c r="AF1704" s="17">
        <v>6.5232603742257894E-2</v>
      </c>
      <c r="AG1704" s="17">
        <v>4.8726305267061301E-2</v>
      </c>
      <c r="AH1704" s="17">
        <v>0.140863200414029</v>
      </c>
      <c r="AI1704" s="17"/>
      <c r="AJ1704" s="17">
        <v>4.5268669959651398E-2</v>
      </c>
      <c r="AK1704" s="17">
        <v>5.5126713103031001E-2</v>
      </c>
      <c r="AL1704" s="17">
        <v>5.2452304762468697E-2</v>
      </c>
      <c r="AM1704" s="17">
        <v>0.12298594595809099</v>
      </c>
      <c r="AN1704" s="17">
        <v>0.16078748789442299</v>
      </c>
      <c r="AO1704" s="17"/>
      <c r="AP1704" s="17">
        <v>4.1406943971152702E-2</v>
      </c>
      <c r="AQ1704" s="17">
        <v>4.7305328380010198E-2</v>
      </c>
      <c r="AR1704" s="17">
        <v>4.2422306389667402E-2</v>
      </c>
      <c r="AS1704" s="17">
        <v>6.0916912843533101E-2</v>
      </c>
      <c r="AT1704" s="17">
        <v>0.18844099967648001</v>
      </c>
      <c r="AU1704" s="17"/>
      <c r="AV1704" s="17">
        <v>0.10376772748886701</v>
      </c>
      <c r="AW1704" s="17">
        <v>8.8685220410134602E-2</v>
      </c>
      <c r="AX1704" s="17">
        <v>4.4137333041740202E-2</v>
      </c>
      <c r="AY1704" s="17">
        <v>4.2187661292635202E-2</v>
      </c>
      <c r="AZ1704" s="17">
        <v>5.1455947946791598E-2</v>
      </c>
    </row>
    <row r="1705" spans="2:52">
      <c r="B1705" t="s">
        <v>411</v>
      </c>
      <c r="C1705" s="17">
        <v>0.58999243810032098</v>
      </c>
      <c r="D1705" s="17">
        <v>0.64912761991929002</v>
      </c>
      <c r="E1705" s="17">
        <v>0.53307472171768799</v>
      </c>
      <c r="F1705" s="17"/>
      <c r="G1705" s="17">
        <v>0.58878566814775202</v>
      </c>
      <c r="H1705" s="17">
        <v>0.56928364578402002</v>
      </c>
      <c r="I1705" s="17">
        <v>0.59739357989560704</v>
      </c>
      <c r="J1705" s="17">
        <v>0.565925274448834</v>
      </c>
      <c r="K1705" s="17">
        <v>0.58066362164873397</v>
      </c>
      <c r="L1705" s="17">
        <v>0.62747633573819395</v>
      </c>
      <c r="M1705" s="17"/>
      <c r="N1705" s="17">
        <v>0.682467650324179</v>
      </c>
      <c r="O1705" s="17">
        <v>0.60064048294348804</v>
      </c>
      <c r="P1705" s="17">
        <v>0.58616998764944395</v>
      </c>
      <c r="Q1705" s="17">
        <v>0.48155965105235998</v>
      </c>
      <c r="R1705" s="17"/>
      <c r="S1705" s="17">
        <v>0.59739700114178895</v>
      </c>
      <c r="T1705" s="17">
        <v>0.54615076800704199</v>
      </c>
      <c r="U1705" s="17">
        <v>0.62463304212932202</v>
      </c>
      <c r="V1705" s="17">
        <v>0.55282762038348898</v>
      </c>
      <c r="W1705" s="17">
        <v>0.60535852632916598</v>
      </c>
      <c r="X1705" s="17">
        <v>0.54485101209604503</v>
      </c>
      <c r="Y1705" s="17">
        <v>0.58524567826114604</v>
      </c>
      <c r="Z1705" s="17">
        <v>0.64186611377008596</v>
      </c>
      <c r="AA1705" s="17">
        <v>0.62034105683245599</v>
      </c>
      <c r="AB1705" s="17">
        <v>0.60066733270989503</v>
      </c>
      <c r="AC1705" s="17">
        <v>0.58418005148762298</v>
      </c>
      <c r="AD1705" s="17">
        <v>0.67398751053655004</v>
      </c>
      <c r="AE1705" s="17"/>
      <c r="AF1705" s="17">
        <v>0.564361716712943</v>
      </c>
      <c r="AG1705" s="17">
        <v>0.66525130859787396</v>
      </c>
      <c r="AH1705" s="17">
        <v>0.47955016803892903</v>
      </c>
      <c r="AI1705" s="17"/>
      <c r="AJ1705" s="17">
        <v>0.63063273752645599</v>
      </c>
      <c r="AK1705" s="17">
        <v>0.63869850471395995</v>
      </c>
      <c r="AL1705" s="17">
        <v>0.64607327519984303</v>
      </c>
      <c r="AM1705" s="17">
        <v>0.49289472765852199</v>
      </c>
      <c r="AN1705" s="17">
        <v>0.43120002093955401</v>
      </c>
      <c r="AO1705" s="17"/>
      <c r="AP1705" s="17">
        <v>0.66620439719272095</v>
      </c>
      <c r="AQ1705" s="17">
        <v>0.64604762901144897</v>
      </c>
      <c r="AR1705" s="17">
        <v>0.68668036024669599</v>
      </c>
      <c r="AS1705" s="17">
        <v>0.53897362415210603</v>
      </c>
      <c r="AT1705" s="17">
        <v>0.41528003495132898</v>
      </c>
      <c r="AU1705" s="17"/>
      <c r="AV1705" s="17">
        <v>0.49776061323277099</v>
      </c>
      <c r="AW1705" s="17">
        <v>0.57773186542250698</v>
      </c>
      <c r="AX1705" s="17">
        <v>0.657659426148828</v>
      </c>
      <c r="AY1705" s="17">
        <v>0.69476446697813599</v>
      </c>
      <c r="AZ1705" s="17">
        <v>0.69568745901808704</v>
      </c>
    </row>
    <row r="1706" spans="2:52">
      <c r="B1706" t="s">
        <v>412</v>
      </c>
      <c r="C1706" s="17">
        <v>5.97406946854422E-2</v>
      </c>
      <c r="D1706" s="17">
        <v>5.7478515477283797E-2</v>
      </c>
      <c r="E1706" s="17">
        <v>6.2322883983749501E-2</v>
      </c>
      <c r="F1706" s="17"/>
      <c r="G1706" s="17">
        <v>8.9161406467493001E-2</v>
      </c>
      <c r="H1706" s="17">
        <v>6.5080165561152897E-2</v>
      </c>
      <c r="I1706" s="17">
        <v>5.6772002514846001E-2</v>
      </c>
      <c r="J1706" s="17">
        <v>5.0303130145175901E-2</v>
      </c>
      <c r="K1706" s="17">
        <v>4.7853048463012499E-2</v>
      </c>
      <c r="L1706" s="17">
        <v>5.38829955034364E-2</v>
      </c>
      <c r="M1706" s="17"/>
      <c r="N1706" s="17">
        <v>3.8817106187360201E-2</v>
      </c>
      <c r="O1706" s="17">
        <v>5.7875936369757998E-2</v>
      </c>
      <c r="P1706" s="17">
        <v>6.8846774220283596E-2</v>
      </c>
      <c r="Q1706" s="17">
        <v>7.6007177186250996E-2</v>
      </c>
      <c r="R1706" s="17"/>
      <c r="S1706" s="17">
        <v>6.2323363304791303E-2</v>
      </c>
      <c r="T1706" s="17">
        <v>5.5096790903587101E-2</v>
      </c>
      <c r="U1706" s="17">
        <v>7.9724807130438002E-2</v>
      </c>
      <c r="V1706" s="17">
        <v>6.12723069067194E-2</v>
      </c>
      <c r="W1706" s="17">
        <v>6.2619168800120903E-2</v>
      </c>
      <c r="X1706" s="17">
        <v>6.7698364225124499E-2</v>
      </c>
      <c r="Y1706" s="17">
        <v>6.3352443124706906E-2</v>
      </c>
      <c r="Z1706" s="17">
        <v>3.5271282539372999E-2</v>
      </c>
      <c r="AA1706" s="17">
        <v>5.9280080421005701E-2</v>
      </c>
      <c r="AB1706" s="17">
        <v>5.8418141651083999E-2</v>
      </c>
      <c r="AC1706" s="17">
        <v>4.27781466892194E-2</v>
      </c>
      <c r="AD1706" s="17">
        <v>3.6258000092020702E-2</v>
      </c>
      <c r="AE1706" s="17"/>
      <c r="AF1706" s="17">
        <v>6.4709005602639605E-2</v>
      </c>
      <c r="AG1706" s="17">
        <v>4.4304473910812298E-2</v>
      </c>
      <c r="AH1706" s="17">
        <v>7.9105066707547897E-2</v>
      </c>
      <c r="AI1706" s="17"/>
      <c r="AJ1706" s="17">
        <v>5.0178386965537003E-2</v>
      </c>
      <c r="AK1706" s="17">
        <v>6.4965740353238405E-2</v>
      </c>
      <c r="AL1706" s="17">
        <v>4.3339031224706802E-2</v>
      </c>
      <c r="AM1706" s="17">
        <v>7.8295159697657005E-2</v>
      </c>
      <c r="AN1706" s="17">
        <v>7.9804428238911498E-2</v>
      </c>
      <c r="AO1706" s="17"/>
      <c r="AP1706" s="17">
        <v>4.3509154768305802E-2</v>
      </c>
      <c r="AQ1706" s="17">
        <v>5.7863585336629497E-2</v>
      </c>
      <c r="AR1706" s="17">
        <v>3.8367649983773101E-2</v>
      </c>
      <c r="AS1706" s="17">
        <v>9.2217031127900098E-2</v>
      </c>
      <c r="AT1706" s="17">
        <v>5.2085071610812599E-2</v>
      </c>
      <c r="AU1706" s="17"/>
      <c r="AV1706" s="17">
        <v>6.27398631746479E-2</v>
      </c>
      <c r="AW1706" s="17">
        <v>5.5781263423555702E-2</v>
      </c>
      <c r="AX1706" s="17">
        <v>5.9873413607059202E-2</v>
      </c>
      <c r="AY1706" s="17">
        <v>3.9787145361559799E-2</v>
      </c>
      <c r="AZ1706" s="17">
        <v>2.2104591542766502E-2</v>
      </c>
    </row>
    <row r="1707" spans="2:52">
      <c r="B1707" t="s">
        <v>94</v>
      </c>
      <c r="C1707" s="17">
        <v>0.53025174341487902</v>
      </c>
      <c r="D1707" s="17">
        <v>0.59164910444200602</v>
      </c>
      <c r="E1707" s="17">
        <v>0.47075183773393797</v>
      </c>
      <c r="F1707" s="17"/>
      <c r="G1707" s="17">
        <v>0.49962426168025897</v>
      </c>
      <c r="H1707" s="17">
        <v>0.50420348022286698</v>
      </c>
      <c r="I1707" s="17">
        <v>0.540621577380761</v>
      </c>
      <c r="J1707" s="17">
        <v>0.51562214430365805</v>
      </c>
      <c r="K1707" s="17">
        <v>0.532810573185721</v>
      </c>
      <c r="L1707" s="17">
        <v>0.57359334023475805</v>
      </c>
      <c r="M1707" s="17"/>
      <c r="N1707" s="17">
        <v>0.64365054413681899</v>
      </c>
      <c r="O1707" s="17">
        <v>0.54276454657373097</v>
      </c>
      <c r="P1707" s="17">
        <v>0.51732321342915999</v>
      </c>
      <c r="Q1707" s="17">
        <v>0.40555247386610899</v>
      </c>
      <c r="R1707" s="17"/>
      <c r="S1707" s="17">
        <v>0.53507363783699802</v>
      </c>
      <c r="T1707" s="17">
        <v>0.491053977103455</v>
      </c>
      <c r="U1707" s="17">
        <v>0.54490823499888397</v>
      </c>
      <c r="V1707" s="17">
        <v>0.49155531347677001</v>
      </c>
      <c r="W1707" s="17">
        <v>0.54273935752904501</v>
      </c>
      <c r="X1707" s="17">
        <v>0.47715264787091999</v>
      </c>
      <c r="Y1707" s="17">
        <v>0.52189323513643904</v>
      </c>
      <c r="Z1707" s="17">
        <v>0.60659483123071301</v>
      </c>
      <c r="AA1707" s="17">
        <v>0.56106097641145003</v>
      </c>
      <c r="AB1707" s="17">
        <v>0.54224919105881098</v>
      </c>
      <c r="AC1707" s="17">
        <v>0.541401904798404</v>
      </c>
      <c r="AD1707" s="17">
        <v>0.63772951044452897</v>
      </c>
      <c r="AE1707" s="17"/>
      <c r="AF1707" s="17">
        <v>0.49965271111030402</v>
      </c>
      <c r="AG1707" s="17">
        <v>0.62094683468706102</v>
      </c>
      <c r="AH1707" s="17">
        <v>0.400445101331381</v>
      </c>
      <c r="AI1707" s="17"/>
      <c r="AJ1707" s="17">
        <v>0.58045435056091899</v>
      </c>
      <c r="AK1707" s="17">
        <v>0.57373276436072196</v>
      </c>
      <c r="AL1707" s="17">
        <v>0.60273424397513597</v>
      </c>
      <c r="AM1707" s="17">
        <v>0.414599567960865</v>
      </c>
      <c r="AN1707" s="17">
        <v>0.35139559270064202</v>
      </c>
      <c r="AO1707" s="17"/>
      <c r="AP1707" s="17">
        <v>0.62269524242441499</v>
      </c>
      <c r="AQ1707" s="17">
        <v>0.58818404367481902</v>
      </c>
      <c r="AR1707" s="17">
        <v>0.64831271026292203</v>
      </c>
      <c r="AS1707" s="17">
        <v>0.44675659302420601</v>
      </c>
      <c r="AT1707" s="17">
        <v>0.36319496334051599</v>
      </c>
      <c r="AU1707" s="17"/>
      <c r="AV1707" s="17">
        <v>0.43502075005812302</v>
      </c>
      <c r="AW1707" s="17">
        <v>0.52195060199895105</v>
      </c>
      <c r="AX1707" s="17">
        <v>0.597786012541769</v>
      </c>
      <c r="AY1707" s="17">
        <v>0.65497732161657596</v>
      </c>
      <c r="AZ1707" s="17">
        <v>0.67358286747532103</v>
      </c>
    </row>
    <row r="1708" spans="2:52">
      <c r="C1708" s="17"/>
      <c r="D1708" s="17"/>
      <c r="E1708" s="17"/>
      <c r="F1708" s="17"/>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c r="AI1708" s="17"/>
      <c r="AJ1708" s="17"/>
      <c r="AK1708" s="17"/>
      <c r="AL1708" s="17"/>
      <c r="AM1708" s="17"/>
      <c r="AN1708" s="17"/>
      <c r="AO1708" s="17"/>
      <c r="AP1708" s="17"/>
      <c r="AQ1708" s="17"/>
      <c r="AR1708" s="17"/>
      <c r="AS1708" s="17"/>
      <c r="AT1708" s="17"/>
      <c r="AU1708" s="17"/>
      <c r="AV1708" s="17"/>
      <c r="AW1708" s="17"/>
      <c r="AX1708" s="17"/>
      <c r="AY1708" s="17"/>
      <c r="AZ1708" s="17"/>
    </row>
    <row r="1709" spans="2:52">
      <c r="B1709" s="6" t="s">
        <v>414</v>
      </c>
      <c r="C1709" s="17"/>
      <c r="D1709" s="17"/>
      <c r="E1709" s="17"/>
      <c r="F1709" s="17"/>
      <c r="G1709" s="17"/>
      <c r="H1709" s="17"/>
      <c r="I1709" s="17"/>
      <c r="J1709" s="17"/>
      <c r="K1709" s="17"/>
      <c r="L1709" s="17"/>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7"/>
      <c r="AI1709" s="17"/>
      <c r="AJ1709" s="17"/>
      <c r="AK1709" s="17"/>
      <c r="AL1709" s="17"/>
      <c r="AM1709" s="17"/>
      <c r="AN1709" s="17"/>
      <c r="AO1709" s="17"/>
      <c r="AP1709" s="17"/>
      <c r="AQ1709" s="17"/>
      <c r="AR1709" s="17"/>
      <c r="AS1709" s="17"/>
      <c r="AT1709" s="17"/>
      <c r="AU1709" s="17"/>
      <c r="AV1709" s="17"/>
      <c r="AW1709" s="17"/>
      <c r="AX1709" s="17"/>
      <c r="AY1709" s="17"/>
      <c r="AZ1709" s="17"/>
    </row>
    <row r="1710" spans="2:52">
      <c r="B1710" s="24" t="s">
        <v>15</v>
      </c>
      <c r="C1710" s="17"/>
      <c r="D1710" s="17"/>
      <c r="E1710" s="17"/>
      <c r="F1710" s="17"/>
      <c r="G1710" s="17"/>
      <c r="H1710" s="17"/>
      <c r="I1710" s="17"/>
      <c r="J1710" s="17"/>
      <c r="K1710" s="17"/>
      <c r="L1710" s="17"/>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7"/>
      <c r="AI1710" s="17"/>
      <c r="AJ1710" s="17"/>
      <c r="AK1710" s="17"/>
      <c r="AL1710" s="17"/>
      <c r="AM1710" s="17"/>
      <c r="AN1710" s="17"/>
      <c r="AO1710" s="17"/>
      <c r="AP1710" s="17"/>
      <c r="AQ1710" s="17"/>
      <c r="AR1710" s="17"/>
      <c r="AS1710" s="17"/>
      <c r="AT1710" s="17"/>
      <c r="AU1710" s="17"/>
      <c r="AV1710" s="17"/>
      <c r="AW1710" s="17"/>
      <c r="AX1710" s="17"/>
      <c r="AY1710" s="17"/>
      <c r="AZ1710" s="17"/>
    </row>
    <row r="1711" spans="2:52">
      <c r="B1711" t="s">
        <v>406</v>
      </c>
      <c r="C1711" s="17">
        <v>0.20141040594078</v>
      </c>
      <c r="D1711" s="17">
        <v>0.22619407913477901</v>
      </c>
      <c r="E1711" s="17">
        <v>0.17716954975911001</v>
      </c>
      <c r="F1711" s="17"/>
      <c r="G1711" s="17">
        <v>0.24591040007191201</v>
      </c>
      <c r="H1711" s="17">
        <v>0.214560306189996</v>
      </c>
      <c r="I1711" s="17">
        <v>0.20592135769452799</v>
      </c>
      <c r="J1711" s="17">
        <v>0.165584066959195</v>
      </c>
      <c r="K1711" s="17">
        <v>0.17385969577739199</v>
      </c>
      <c r="L1711" s="17">
        <v>0.20500778282607901</v>
      </c>
      <c r="M1711" s="17"/>
      <c r="N1711" s="17">
        <v>0.24768819129363101</v>
      </c>
      <c r="O1711" s="17">
        <v>0.200720285087889</v>
      </c>
      <c r="P1711" s="17">
        <v>0.194067712557835</v>
      </c>
      <c r="Q1711" s="17">
        <v>0.15709409387906001</v>
      </c>
      <c r="R1711" s="17"/>
      <c r="S1711" s="17">
        <v>0.22342702831825101</v>
      </c>
      <c r="T1711" s="17">
        <v>0.15829664896210699</v>
      </c>
      <c r="U1711" s="17">
        <v>0.20184927178509901</v>
      </c>
      <c r="V1711" s="17">
        <v>0.14927834899431899</v>
      </c>
      <c r="W1711" s="17">
        <v>0.178749653181278</v>
      </c>
      <c r="X1711" s="17">
        <v>0.24666579766776101</v>
      </c>
      <c r="Y1711" s="17">
        <v>0.21472187530290299</v>
      </c>
      <c r="Z1711" s="17">
        <v>0.18471211578244301</v>
      </c>
      <c r="AA1711" s="17">
        <v>0.19689126491540401</v>
      </c>
      <c r="AB1711" s="17">
        <v>0.208823670066035</v>
      </c>
      <c r="AC1711" s="17">
        <v>0.213870958404657</v>
      </c>
      <c r="AD1711" s="17">
        <v>0.31815703128475498</v>
      </c>
      <c r="AE1711" s="17"/>
      <c r="AF1711" s="17">
        <v>0.18528812329055599</v>
      </c>
      <c r="AG1711" s="17">
        <v>0.22741748072710499</v>
      </c>
      <c r="AH1711" s="17">
        <v>0.169601701028505</v>
      </c>
      <c r="AI1711" s="17"/>
      <c r="AJ1711" s="17">
        <v>0.199125645889142</v>
      </c>
      <c r="AK1711" s="17">
        <v>0.22579693636703899</v>
      </c>
      <c r="AL1711" s="17">
        <v>0.23853177371190901</v>
      </c>
      <c r="AM1711" s="17">
        <v>0.111526147867491</v>
      </c>
      <c r="AN1711" s="17">
        <v>0.13971664182844201</v>
      </c>
      <c r="AO1711" s="17"/>
      <c r="AP1711" s="17">
        <v>0.21421877946314499</v>
      </c>
      <c r="AQ1711" s="17">
        <v>0.23482568024795999</v>
      </c>
      <c r="AR1711" s="17">
        <v>0.27642015832156502</v>
      </c>
      <c r="AS1711" s="17">
        <v>0.15890358064413701</v>
      </c>
      <c r="AT1711" s="17">
        <v>0.102681646990561</v>
      </c>
      <c r="AU1711" s="17"/>
      <c r="AV1711" s="17">
        <v>0.14854868486971201</v>
      </c>
      <c r="AW1711" s="17">
        <v>0.18433329984889099</v>
      </c>
      <c r="AX1711" s="17">
        <v>0.237141889386871</v>
      </c>
      <c r="AY1711" s="17">
        <v>0.26307780786200602</v>
      </c>
      <c r="AZ1711" s="17">
        <v>0.36753422242532702</v>
      </c>
    </row>
    <row r="1712" spans="2:52">
      <c r="B1712" t="s">
        <v>407</v>
      </c>
      <c r="C1712" s="17">
        <v>0.46481878216091599</v>
      </c>
      <c r="D1712" s="17">
        <v>0.45242749602771198</v>
      </c>
      <c r="E1712" s="17">
        <v>0.47776215327939298</v>
      </c>
      <c r="F1712" s="17"/>
      <c r="G1712" s="17">
        <v>0.42565306617648502</v>
      </c>
      <c r="H1712" s="17">
        <v>0.43589860430042499</v>
      </c>
      <c r="I1712" s="17">
        <v>0.45737017224368998</v>
      </c>
      <c r="J1712" s="17">
        <v>0.46320346997277501</v>
      </c>
      <c r="K1712" s="17">
        <v>0.50195793681530299</v>
      </c>
      <c r="L1712" s="17">
        <v>0.49691393046412702</v>
      </c>
      <c r="M1712" s="17"/>
      <c r="N1712" s="17">
        <v>0.49946200311760502</v>
      </c>
      <c r="O1712" s="17">
        <v>0.45960369910313198</v>
      </c>
      <c r="P1712" s="17">
        <v>0.465381005668008</v>
      </c>
      <c r="Q1712" s="17">
        <v>0.432883569838664</v>
      </c>
      <c r="R1712" s="17"/>
      <c r="S1712" s="17">
        <v>0.44807700225400998</v>
      </c>
      <c r="T1712" s="17">
        <v>0.468260062333265</v>
      </c>
      <c r="U1712" s="17">
        <v>0.50797054064258296</v>
      </c>
      <c r="V1712" s="17">
        <v>0.50313847303076298</v>
      </c>
      <c r="W1712" s="17">
        <v>0.52217521509092901</v>
      </c>
      <c r="X1712" s="17">
        <v>0.42719285780127197</v>
      </c>
      <c r="Y1712" s="17">
        <v>0.44788679892495797</v>
      </c>
      <c r="Z1712" s="17">
        <v>0.53030392779540103</v>
      </c>
      <c r="AA1712" s="17">
        <v>0.48363347825182101</v>
      </c>
      <c r="AB1712" s="17">
        <v>0.419757775033897</v>
      </c>
      <c r="AC1712" s="17">
        <v>0.43791846905722198</v>
      </c>
      <c r="AD1712" s="17">
        <v>0.34590854624811002</v>
      </c>
      <c r="AE1712" s="17"/>
      <c r="AF1712" s="17">
        <v>0.46746202518897401</v>
      </c>
      <c r="AG1712" s="17">
        <v>0.494303663369006</v>
      </c>
      <c r="AH1712" s="17">
        <v>0.40512444633255901</v>
      </c>
      <c r="AI1712" s="17"/>
      <c r="AJ1712" s="17">
        <v>0.501343293510503</v>
      </c>
      <c r="AK1712" s="17">
        <v>0.48329346250150501</v>
      </c>
      <c r="AL1712" s="17">
        <v>0.49822294765136899</v>
      </c>
      <c r="AM1712" s="17">
        <v>0.43174955232614098</v>
      </c>
      <c r="AN1712" s="17">
        <v>0.38806700086989598</v>
      </c>
      <c r="AO1712" s="17"/>
      <c r="AP1712" s="17">
        <v>0.49909478427464599</v>
      </c>
      <c r="AQ1712" s="17">
        <v>0.486030856550136</v>
      </c>
      <c r="AR1712" s="17">
        <v>0.483758861160346</v>
      </c>
      <c r="AS1712" s="17">
        <v>0.456446626100736</v>
      </c>
      <c r="AT1712" s="17">
        <v>0.455241746474844</v>
      </c>
      <c r="AU1712" s="17"/>
      <c r="AV1712" s="17">
        <v>0.45154880151608601</v>
      </c>
      <c r="AW1712" s="17">
        <v>0.468172403594182</v>
      </c>
      <c r="AX1712" s="17">
        <v>0.47716152190635203</v>
      </c>
      <c r="AY1712" s="17">
        <v>0.49084657709627599</v>
      </c>
      <c r="AZ1712" s="17">
        <v>0.38806756078649901</v>
      </c>
    </row>
    <row r="1713" spans="2:52">
      <c r="B1713" t="s">
        <v>408</v>
      </c>
      <c r="C1713" s="17">
        <v>0.223280160675148</v>
      </c>
      <c r="D1713" s="17">
        <v>0.22252347714908799</v>
      </c>
      <c r="E1713" s="17">
        <v>0.22455591925299101</v>
      </c>
      <c r="F1713" s="17"/>
      <c r="G1713" s="17">
        <v>0.206143164074406</v>
      </c>
      <c r="H1713" s="17">
        <v>0.22671912067592501</v>
      </c>
      <c r="I1713" s="17">
        <v>0.22407500369561101</v>
      </c>
      <c r="J1713" s="17">
        <v>0.23571616394656</v>
      </c>
      <c r="K1713" s="17">
        <v>0.23202028256428001</v>
      </c>
      <c r="L1713" s="17">
        <v>0.21525369991812199</v>
      </c>
      <c r="M1713" s="17"/>
      <c r="N1713" s="17">
        <v>0.188796437037307</v>
      </c>
      <c r="O1713" s="17">
        <v>0.21977833315190701</v>
      </c>
      <c r="P1713" s="17">
        <v>0.231992523635981</v>
      </c>
      <c r="Q1713" s="17">
        <v>0.25816407816013998</v>
      </c>
      <c r="R1713" s="17"/>
      <c r="S1713" s="17">
        <v>0.215643927565181</v>
      </c>
      <c r="T1713" s="17">
        <v>0.25057690343192901</v>
      </c>
      <c r="U1713" s="17">
        <v>0.17736691002577201</v>
      </c>
      <c r="V1713" s="17">
        <v>0.23111906591394299</v>
      </c>
      <c r="W1713" s="17">
        <v>0.179142061742632</v>
      </c>
      <c r="X1713" s="17">
        <v>0.197235630009133</v>
      </c>
      <c r="Y1713" s="17">
        <v>0.24262650804956101</v>
      </c>
      <c r="Z1713" s="17">
        <v>0.19361352426428499</v>
      </c>
      <c r="AA1713" s="17">
        <v>0.24824686541242499</v>
      </c>
      <c r="AB1713" s="17">
        <v>0.245797863883054</v>
      </c>
      <c r="AC1713" s="17">
        <v>0.25221908227940998</v>
      </c>
      <c r="AD1713" s="17">
        <v>0.20131295942403299</v>
      </c>
      <c r="AE1713" s="17"/>
      <c r="AF1713" s="17">
        <v>0.234794180611896</v>
      </c>
      <c r="AG1713" s="17">
        <v>0.20328502442994401</v>
      </c>
      <c r="AH1713" s="17">
        <v>0.241926446852086</v>
      </c>
      <c r="AI1713" s="17"/>
      <c r="AJ1713" s="17">
        <v>0.21726715521208601</v>
      </c>
      <c r="AK1713" s="17">
        <v>0.203367475830077</v>
      </c>
      <c r="AL1713" s="17">
        <v>0.187249853778505</v>
      </c>
      <c r="AM1713" s="17">
        <v>0.30405718171937401</v>
      </c>
      <c r="AN1713" s="17">
        <v>0.26673078995680699</v>
      </c>
      <c r="AO1713" s="17"/>
      <c r="AP1713" s="17">
        <v>0.210782263146056</v>
      </c>
      <c r="AQ1713" s="17">
        <v>0.202096236572191</v>
      </c>
      <c r="AR1713" s="17">
        <v>0.163835994190312</v>
      </c>
      <c r="AS1713" s="17">
        <v>0.28612153528266498</v>
      </c>
      <c r="AT1713" s="17">
        <v>0.23705525947900699</v>
      </c>
      <c r="AU1713" s="17"/>
      <c r="AV1713" s="17">
        <v>0.26045568105738398</v>
      </c>
      <c r="AW1713" s="17">
        <v>0.22760267556995301</v>
      </c>
      <c r="AX1713" s="17">
        <v>0.19921845266823099</v>
      </c>
      <c r="AY1713" s="17">
        <v>0.18055179919105899</v>
      </c>
      <c r="AZ1713" s="17">
        <v>0.16239716034420401</v>
      </c>
    </row>
    <row r="1714" spans="2:52">
      <c r="B1714" t="s">
        <v>409</v>
      </c>
      <c r="C1714" s="17">
        <v>3.2216015494118198E-2</v>
      </c>
      <c r="D1714" s="17">
        <v>3.63036239979335E-2</v>
      </c>
      <c r="E1714" s="17">
        <v>2.8431221727034599E-2</v>
      </c>
      <c r="F1714" s="17"/>
      <c r="G1714" s="17">
        <v>4.1750645605751403E-2</v>
      </c>
      <c r="H1714" s="17">
        <v>4.0483616995260298E-2</v>
      </c>
      <c r="I1714" s="17">
        <v>3.4497629766079403E-2</v>
      </c>
      <c r="J1714" s="17">
        <v>2.3512324821819901E-2</v>
      </c>
      <c r="K1714" s="17">
        <v>2.7488037531196201E-2</v>
      </c>
      <c r="L1714" s="17">
        <v>2.7513591264251801E-2</v>
      </c>
      <c r="M1714" s="17"/>
      <c r="N1714" s="17">
        <v>2.50901495662375E-2</v>
      </c>
      <c r="O1714" s="17">
        <v>4.0365145425976301E-2</v>
      </c>
      <c r="P1714" s="17">
        <v>3.1370625887179503E-2</v>
      </c>
      <c r="Q1714" s="17">
        <v>3.25594874211068E-2</v>
      </c>
      <c r="R1714" s="17"/>
      <c r="S1714" s="17">
        <v>4.2374709242252298E-2</v>
      </c>
      <c r="T1714" s="17">
        <v>2.8710623019522201E-2</v>
      </c>
      <c r="U1714" s="17">
        <v>2.5629888006224899E-2</v>
      </c>
      <c r="V1714" s="17">
        <v>2.3609124092501599E-2</v>
      </c>
      <c r="W1714" s="17">
        <v>6.4803614706269899E-2</v>
      </c>
      <c r="X1714" s="17">
        <v>4.0169614135586E-2</v>
      </c>
      <c r="Y1714" s="17">
        <v>1.59940150945212E-2</v>
      </c>
      <c r="Z1714" s="17">
        <v>1.5971001990148601E-2</v>
      </c>
      <c r="AA1714" s="17">
        <v>2.41963022378806E-2</v>
      </c>
      <c r="AB1714" s="17">
        <v>3.7637463140597502E-2</v>
      </c>
      <c r="AC1714" s="17">
        <v>2.8150148656959501E-2</v>
      </c>
      <c r="AD1714" s="17">
        <v>2.8322790659040101E-2</v>
      </c>
      <c r="AE1714" s="17"/>
      <c r="AF1714" s="17">
        <v>3.70395017848483E-2</v>
      </c>
      <c r="AG1714" s="17">
        <v>3.0112368626451402E-2</v>
      </c>
      <c r="AH1714" s="17">
        <v>3.5582400776112501E-2</v>
      </c>
      <c r="AI1714" s="17"/>
      <c r="AJ1714" s="17">
        <v>3.1542397137255901E-2</v>
      </c>
      <c r="AK1714" s="17">
        <v>2.9365988650594001E-2</v>
      </c>
      <c r="AL1714" s="17">
        <v>2.6033065735052201E-2</v>
      </c>
      <c r="AM1714" s="17">
        <v>4.64874278245292E-2</v>
      </c>
      <c r="AN1714" s="17">
        <v>3.6411283243080697E-2</v>
      </c>
      <c r="AO1714" s="17"/>
      <c r="AP1714" s="17">
        <v>3.1846637833483897E-2</v>
      </c>
      <c r="AQ1714" s="17">
        <v>3.0827745563318999E-2</v>
      </c>
      <c r="AR1714" s="17">
        <v>3.8758220119239302E-2</v>
      </c>
      <c r="AS1714" s="17">
        <v>3.06239836137264E-2</v>
      </c>
      <c r="AT1714" s="17">
        <v>2.5307474117600499E-2</v>
      </c>
      <c r="AU1714" s="17"/>
      <c r="AV1714" s="17">
        <v>3.5205064920569802E-2</v>
      </c>
      <c r="AW1714" s="17">
        <v>3.3762009434058299E-2</v>
      </c>
      <c r="AX1714" s="17">
        <v>2.98142699302229E-2</v>
      </c>
      <c r="AY1714" s="17">
        <v>2.4745464310578402E-2</v>
      </c>
      <c r="AZ1714" s="17">
        <v>2.2104591542766502E-2</v>
      </c>
    </row>
    <row r="1715" spans="2:52">
      <c r="B1715" t="s">
        <v>410</v>
      </c>
      <c r="C1715" s="17">
        <v>1.29083948865923E-2</v>
      </c>
      <c r="D1715" s="17">
        <v>1.4665610255101399E-2</v>
      </c>
      <c r="E1715" s="17">
        <v>1.1275441689972601E-2</v>
      </c>
      <c r="F1715" s="17"/>
      <c r="G1715" s="17">
        <v>1.0884399728525999E-2</v>
      </c>
      <c r="H1715" s="17">
        <v>1.0881269793819599E-2</v>
      </c>
      <c r="I1715" s="17">
        <v>9.7729362508952606E-3</v>
      </c>
      <c r="J1715" s="17">
        <v>1.76622661354797E-2</v>
      </c>
      <c r="K1715" s="17">
        <v>1.13806919726394E-2</v>
      </c>
      <c r="L1715" s="17">
        <v>1.5627677235524901E-2</v>
      </c>
      <c r="M1715" s="17"/>
      <c r="N1715" s="17">
        <v>6.5024507674411201E-3</v>
      </c>
      <c r="O1715" s="17">
        <v>1.13513511902872E-2</v>
      </c>
      <c r="P1715" s="17">
        <v>1.3318479288469701E-2</v>
      </c>
      <c r="Q1715" s="17">
        <v>2.1238663593115301E-2</v>
      </c>
      <c r="R1715" s="17"/>
      <c r="S1715" s="17">
        <v>1.3623469581724E-2</v>
      </c>
      <c r="T1715" s="17">
        <v>1.25954190835144E-2</v>
      </c>
      <c r="U1715" s="17">
        <v>1.9665392969076999E-2</v>
      </c>
      <c r="V1715" s="17">
        <v>9.7098540523247404E-3</v>
      </c>
      <c r="W1715" s="17">
        <v>9.9811290980622892E-3</v>
      </c>
      <c r="X1715" s="17">
        <v>1.3653295903868301E-2</v>
      </c>
      <c r="Y1715" s="17">
        <v>1.2226201271386799E-2</v>
      </c>
      <c r="Z1715" s="17">
        <v>5.9311247420129696E-3</v>
      </c>
      <c r="AA1715" s="17">
        <v>1.1308151445943699E-2</v>
      </c>
      <c r="AB1715" s="17">
        <v>1.1147987139106899E-2</v>
      </c>
      <c r="AC1715" s="17">
        <v>1.72571446967071E-2</v>
      </c>
      <c r="AD1715" s="17">
        <v>2.2123456090725999E-2</v>
      </c>
      <c r="AE1715" s="17"/>
      <c r="AF1715" s="17">
        <v>1.6234001766975901E-2</v>
      </c>
      <c r="AG1715" s="17">
        <v>7.29769431038406E-3</v>
      </c>
      <c r="AH1715" s="17">
        <v>1.94730313307434E-2</v>
      </c>
      <c r="AI1715" s="17"/>
      <c r="AJ1715" s="17">
        <v>1.32041129074182E-2</v>
      </c>
      <c r="AK1715" s="17">
        <v>9.90623388985175E-3</v>
      </c>
      <c r="AL1715" s="17">
        <v>3.7013255607202598E-3</v>
      </c>
      <c r="AM1715" s="17">
        <v>0</v>
      </c>
      <c r="AN1715" s="17">
        <v>2.0070215494957602E-2</v>
      </c>
      <c r="AO1715" s="17"/>
      <c r="AP1715" s="17">
        <v>1.3521646705761101E-2</v>
      </c>
      <c r="AQ1715" s="17">
        <v>6.8317880114913999E-3</v>
      </c>
      <c r="AR1715" s="17">
        <v>3.7226853833364098E-3</v>
      </c>
      <c r="AS1715" s="17">
        <v>2.07717348510837E-2</v>
      </c>
      <c r="AT1715" s="17">
        <v>5.2788549499830102E-3</v>
      </c>
      <c r="AU1715" s="17"/>
      <c r="AV1715" s="17">
        <v>1.71264877750813E-2</v>
      </c>
      <c r="AW1715" s="17">
        <v>7.3264962818478004E-3</v>
      </c>
      <c r="AX1715" s="17">
        <v>1.32680612016238E-2</v>
      </c>
      <c r="AY1715" s="17">
        <v>1.0555753777605601E-2</v>
      </c>
      <c r="AZ1715" s="17">
        <v>1.0131117830872401E-2</v>
      </c>
    </row>
    <row r="1716" spans="2:52">
      <c r="B1716" t="s">
        <v>61</v>
      </c>
      <c r="C1716" s="17">
        <v>6.5366240842445605E-2</v>
      </c>
      <c r="D1716" s="17">
        <v>4.78857134353863E-2</v>
      </c>
      <c r="E1716" s="17">
        <v>8.0805714291498895E-2</v>
      </c>
      <c r="F1716" s="17"/>
      <c r="G1716" s="17">
        <v>6.9658324342920006E-2</v>
      </c>
      <c r="H1716" s="17">
        <v>7.14570820445741E-2</v>
      </c>
      <c r="I1716" s="17">
        <v>6.8362900349196995E-2</v>
      </c>
      <c r="J1716" s="17">
        <v>9.4321708164170903E-2</v>
      </c>
      <c r="K1716" s="17">
        <v>5.3293355339188997E-2</v>
      </c>
      <c r="L1716" s="17">
        <v>3.96833182918956E-2</v>
      </c>
      <c r="M1716" s="17"/>
      <c r="N1716" s="17">
        <v>3.2460768217778699E-2</v>
      </c>
      <c r="O1716" s="17">
        <v>6.8181186040808098E-2</v>
      </c>
      <c r="P1716" s="17">
        <v>6.3869652962526099E-2</v>
      </c>
      <c r="Q1716" s="17">
        <v>9.8060107107913394E-2</v>
      </c>
      <c r="R1716" s="17"/>
      <c r="S1716" s="17">
        <v>5.6853863038581198E-2</v>
      </c>
      <c r="T1716" s="17">
        <v>8.15603431696625E-2</v>
      </c>
      <c r="U1716" s="17">
        <v>6.7517996571244701E-2</v>
      </c>
      <c r="V1716" s="17">
        <v>8.31451339161495E-2</v>
      </c>
      <c r="W1716" s="17">
        <v>4.5148326180829201E-2</v>
      </c>
      <c r="X1716" s="17">
        <v>7.50828044823795E-2</v>
      </c>
      <c r="Y1716" s="17">
        <v>6.6544601356669494E-2</v>
      </c>
      <c r="Z1716" s="17">
        <v>6.9468305425708796E-2</v>
      </c>
      <c r="AA1716" s="17">
        <v>3.57239377365247E-2</v>
      </c>
      <c r="AB1716" s="17">
        <v>7.6835240737309504E-2</v>
      </c>
      <c r="AC1716" s="17">
        <v>5.05841969050446E-2</v>
      </c>
      <c r="AD1716" s="17">
        <v>8.41752162933357E-2</v>
      </c>
      <c r="AE1716" s="17"/>
      <c r="AF1716" s="17">
        <v>5.9182167356750602E-2</v>
      </c>
      <c r="AG1716" s="17">
        <v>3.7583768537109999E-2</v>
      </c>
      <c r="AH1716" s="17">
        <v>0.12829197367999401</v>
      </c>
      <c r="AI1716" s="17"/>
      <c r="AJ1716" s="17">
        <v>3.7517395343594502E-2</v>
      </c>
      <c r="AK1716" s="17">
        <v>4.82699027609335E-2</v>
      </c>
      <c r="AL1716" s="17">
        <v>4.6261033562444299E-2</v>
      </c>
      <c r="AM1716" s="17">
        <v>0.106179690262465</v>
      </c>
      <c r="AN1716" s="17">
        <v>0.149004068606817</v>
      </c>
      <c r="AO1716" s="17"/>
      <c r="AP1716" s="17">
        <v>3.0535888576907901E-2</v>
      </c>
      <c r="AQ1716" s="17">
        <v>3.9387693054901897E-2</v>
      </c>
      <c r="AR1716" s="17">
        <v>3.3504080825201697E-2</v>
      </c>
      <c r="AS1716" s="17">
        <v>4.71325395076524E-2</v>
      </c>
      <c r="AT1716" s="17">
        <v>0.17443501798800401</v>
      </c>
      <c r="AU1716" s="17"/>
      <c r="AV1716" s="17">
        <v>8.7115279861167294E-2</v>
      </c>
      <c r="AW1716" s="17">
        <v>7.8803115271067897E-2</v>
      </c>
      <c r="AX1716" s="17">
        <v>4.3395804906698601E-2</v>
      </c>
      <c r="AY1716" s="17">
        <v>3.0222597762475101E-2</v>
      </c>
      <c r="AZ1716" s="17">
        <v>4.9765347070331097E-2</v>
      </c>
    </row>
    <row r="1717" spans="2:52">
      <c r="B1717" t="s">
        <v>411</v>
      </c>
      <c r="C1717" s="17">
        <v>0.66622918810169596</v>
      </c>
      <c r="D1717" s="17">
        <v>0.678621575162491</v>
      </c>
      <c r="E1717" s="17">
        <v>0.65493170303850301</v>
      </c>
      <c r="F1717" s="17"/>
      <c r="G1717" s="17">
        <v>0.67156346624839702</v>
      </c>
      <c r="H1717" s="17">
        <v>0.65045891049042104</v>
      </c>
      <c r="I1717" s="17">
        <v>0.66329152993821805</v>
      </c>
      <c r="J1717" s="17">
        <v>0.62878753693196998</v>
      </c>
      <c r="K1717" s="17">
        <v>0.67581763259269501</v>
      </c>
      <c r="L1717" s="17">
        <v>0.70192171329020603</v>
      </c>
      <c r="M1717" s="17"/>
      <c r="N1717" s="17">
        <v>0.74715019441123498</v>
      </c>
      <c r="O1717" s="17">
        <v>0.66032398419102101</v>
      </c>
      <c r="P1717" s="17">
        <v>0.65944871822584294</v>
      </c>
      <c r="Q1717" s="17">
        <v>0.58997766371772398</v>
      </c>
      <c r="R1717" s="17"/>
      <c r="S1717" s="17">
        <v>0.67150403057226105</v>
      </c>
      <c r="T1717" s="17">
        <v>0.62655671129537205</v>
      </c>
      <c r="U1717" s="17">
        <v>0.709819812427681</v>
      </c>
      <c r="V1717" s="17">
        <v>0.652416822025081</v>
      </c>
      <c r="W1717" s="17">
        <v>0.70092486827220701</v>
      </c>
      <c r="X1717" s="17">
        <v>0.67385865546903301</v>
      </c>
      <c r="Y1717" s="17">
        <v>0.66260867422786096</v>
      </c>
      <c r="Z1717" s="17">
        <v>0.71501604357784398</v>
      </c>
      <c r="AA1717" s="17">
        <v>0.680524743167226</v>
      </c>
      <c r="AB1717" s="17">
        <v>0.62858144509993197</v>
      </c>
      <c r="AC1717" s="17">
        <v>0.65178942746187896</v>
      </c>
      <c r="AD1717" s="17">
        <v>0.66406557753286499</v>
      </c>
      <c r="AE1717" s="17"/>
      <c r="AF1717" s="17">
        <v>0.65275014847952895</v>
      </c>
      <c r="AG1717" s="17">
        <v>0.72172114409610999</v>
      </c>
      <c r="AH1717" s="17">
        <v>0.57472614736106398</v>
      </c>
      <c r="AI1717" s="17"/>
      <c r="AJ1717" s="17">
        <v>0.70046893939964505</v>
      </c>
      <c r="AK1717" s="17">
        <v>0.70909039886854397</v>
      </c>
      <c r="AL1717" s="17">
        <v>0.73675472136327802</v>
      </c>
      <c r="AM1717" s="17">
        <v>0.54327570019363203</v>
      </c>
      <c r="AN1717" s="17">
        <v>0.527783642698338</v>
      </c>
      <c r="AO1717" s="17"/>
      <c r="AP1717" s="17">
        <v>0.71331356373779098</v>
      </c>
      <c r="AQ1717" s="17">
        <v>0.72085653679809703</v>
      </c>
      <c r="AR1717" s="17">
        <v>0.76017901948191002</v>
      </c>
      <c r="AS1717" s="17">
        <v>0.61535020674487195</v>
      </c>
      <c r="AT1717" s="17">
        <v>0.55792339346540598</v>
      </c>
      <c r="AU1717" s="17"/>
      <c r="AV1717" s="17">
        <v>0.60009748638579796</v>
      </c>
      <c r="AW1717" s="17">
        <v>0.65250570344307302</v>
      </c>
      <c r="AX1717" s="17">
        <v>0.71430341129322295</v>
      </c>
      <c r="AY1717" s="17">
        <v>0.75392438495828196</v>
      </c>
      <c r="AZ1717" s="17">
        <v>0.75560178321182603</v>
      </c>
    </row>
    <row r="1718" spans="2:52">
      <c r="B1718" t="s">
        <v>412</v>
      </c>
      <c r="C1718" s="17">
        <v>4.5124410380710397E-2</v>
      </c>
      <c r="D1718" s="17">
        <v>5.0969234253034797E-2</v>
      </c>
      <c r="E1718" s="17">
        <v>3.9706663417007099E-2</v>
      </c>
      <c r="F1718" s="17"/>
      <c r="G1718" s="17">
        <v>5.2635045334277299E-2</v>
      </c>
      <c r="H1718" s="17">
        <v>5.1364886789079897E-2</v>
      </c>
      <c r="I1718" s="17">
        <v>4.4270566016974697E-2</v>
      </c>
      <c r="J1718" s="17">
        <v>4.1174590957299598E-2</v>
      </c>
      <c r="K1718" s="17">
        <v>3.8868729503835603E-2</v>
      </c>
      <c r="L1718" s="17">
        <v>4.3141268499776703E-2</v>
      </c>
      <c r="M1718" s="17"/>
      <c r="N1718" s="17">
        <v>3.1592600333678597E-2</v>
      </c>
      <c r="O1718" s="17">
        <v>5.1716496616263499E-2</v>
      </c>
      <c r="P1718" s="17">
        <v>4.4689105175649203E-2</v>
      </c>
      <c r="Q1718" s="17">
        <v>5.3798151014222098E-2</v>
      </c>
      <c r="R1718" s="17"/>
      <c r="S1718" s="17">
        <v>5.59981788239763E-2</v>
      </c>
      <c r="T1718" s="17">
        <v>4.1306042103036601E-2</v>
      </c>
      <c r="U1718" s="17">
        <v>4.5295280975301902E-2</v>
      </c>
      <c r="V1718" s="17">
        <v>3.3318978144826303E-2</v>
      </c>
      <c r="W1718" s="17">
        <v>7.4784743804332102E-2</v>
      </c>
      <c r="X1718" s="17">
        <v>5.3822910039454303E-2</v>
      </c>
      <c r="Y1718" s="17">
        <v>2.8220216365908098E-2</v>
      </c>
      <c r="Z1718" s="17">
        <v>2.1902126732161499E-2</v>
      </c>
      <c r="AA1718" s="17">
        <v>3.5504453683824301E-2</v>
      </c>
      <c r="AB1718" s="17">
        <v>4.87854502797044E-2</v>
      </c>
      <c r="AC1718" s="17">
        <v>4.5407293353666701E-2</v>
      </c>
      <c r="AD1718" s="17">
        <v>5.0446246749766097E-2</v>
      </c>
      <c r="AE1718" s="17"/>
      <c r="AF1718" s="17">
        <v>5.3273503551824197E-2</v>
      </c>
      <c r="AG1718" s="17">
        <v>3.7410062936835499E-2</v>
      </c>
      <c r="AH1718" s="17">
        <v>5.50554321068559E-2</v>
      </c>
      <c r="AI1718" s="17"/>
      <c r="AJ1718" s="17">
        <v>4.4746510044674101E-2</v>
      </c>
      <c r="AK1718" s="17">
        <v>3.9272222540445698E-2</v>
      </c>
      <c r="AL1718" s="17">
        <v>2.9734391295772499E-2</v>
      </c>
      <c r="AM1718" s="17">
        <v>4.64874278245292E-2</v>
      </c>
      <c r="AN1718" s="17">
        <v>5.6481498738038302E-2</v>
      </c>
      <c r="AO1718" s="17"/>
      <c r="AP1718" s="17">
        <v>4.5368284539244998E-2</v>
      </c>
      <c r="AQ1718" s="17">
        <v>3.76595335748105E-2</v>
      </c>
      <c r="AR1718" s="17">
        <v>4.2480905502575703E-2</v>
      </c>
      <c r="AS1718" s="17">
        <v>5.13957184648101E-2</v>
      </c>
      <c r="AT1718" s="17">
        <v>3.05863290675835E-2</v>
      </c>
      <c r="AU1718" s="17"/>
      <c r="AV1718" s="17">
        <v>5.23315526956512E-2</v>
      </c>
      <c r="AW1718" s="17">
        <v>4.1088505715906103E-2</v>
      </c>
      <c r="AX1718" s="17">
        <v>4.3082331131846702E-2</v>
      </c>
      <c r="AY1718" s="17">
        <v>3.5301218088184101E-2</v>
      </c>
      <c r="AZ1718" s="17">
        <v>3.2235709373638899E-2</v>
      </c>
    </row>
    <row r="1719" spans="2:52">
      <c r="B1719" t="s">
        <v>94</v>
      </c>
      <c r="C1719" s="17">
        <v>0.62110477772098605</v>
      </c>
      <c r="D1719" s="17">
        <v>0.62765234090945599</v>
      </c>
      <c r="E1719" s="17">
        <v>0.61522503962149599</v>
      </c>
      <c r="F1719" s="17"/>
      <c r="G1719" s="17">
        <v>0.61892842091412004</v>
      </c>
      <c r="H1719" s="17">
        <v>0.59909402370134102</v>
      </c>
      <c r="I1719" s="17">
        <v>0.61902096392124295</v>
      </c>
      <c r="J1719" s="17">
        <v>0.58761294597466995</v>
      </c>
      <c r="K1719" s="17">
        <v>0.63694890308885999</v>
      </c>
      <c r="L1719" s="17">
        <v>0.65878044479042897</v>
      </c>
      <c r="M1719" s="17"/>
      <c r="N1719" s="17">
        <v>0.71555759407755704</v>
      </c>
      <c r="O1719" s="17">
        <v>0.60860748757475802</v>
      </c>
      <c r="P1719" s="17">
        <v>0.614759613050194</v>
      </c>
      <c r="Q1719" s="17">
        <v>0.53617951270350195</v>
      </c>
      <c r="R1719" s="17"/>
      <c r="S1719" s="17">
        <v>0.61550585174828498</v>
      </c>
      <c r="T1719" s="17">
        <v>0.58525066919233504</v>
      </c>
      <c r="U1719" s="17">
        <v>0.664524531452379</v>
      </c>
      <c r="V1719" s="17">
        <v>0.61909784388025502</v>
      </c>
      <c r="W1719" s="17">
        <v>0.62614012446787504</v>
      </c>
      <c r="X1719" s="17">
        <v>0.62003574542957895</v>
      </c>
      <c r="Y1719" s="17">
        <v>0.63438845786195297</v>
      </c>
      <c r="Z1719" s="17">
        <v>0.69311391684568302</v>
      </c>
      <c r="AA1719" s="17">
        <v>0.64502028948340095</v>
      </c>
      <c r="AB1719" s="17">
        <v>0.57979599482022803</v>
      </c>
      <c r="AC1719" s="17">
        <v>0.60638213410821296</v>
      </c>
      <c r="AD1719" s="17">
        <v>0.61361933078309905</v>
      </c>
      <c r="AE1719" s="17"/>
      <c r="AF1719" s="17">
        <v>0.59947664492770503</v>
      </c>
      <c r="AG1719" s="17">
        <v>0.68431108115927497</v>
      </c>
      <c r="AH1719" s="17">
        <v>0.51967071525420805</v>
      </c>
      <c r="AI1719" s="17"/>
      <c r="AJ1719" s="17">
        <v>0.65572242935497105</v>
      </c>
      <c r="AK1719" s="17">
        <v>0.66981817632809804</v>
      </c>
      <c r="AL1719" s="17">
        <v>0.70702033006750598</v>
      </c>
      <c r="AM1719" s="17">
        <v>0.496788272369103</v>
      </c>
      <c r="AN1719" s="17">
        <v>0.47130214396030001</v>
      </c>
      <c r="AO1719" s="17"/>
      <c r="AP1719" s="17">
        <v>0.66794527919854596</v>
      </c>
      <c r="AQ1719" s="17">
        <v>0.68319700322328603</v>
      </c>
      <c r="AR1719" s="17">
        <v>0.71769811397933503</v>
      </c>
      <c r="AS1719" s="17">
        <v>0.56395448828006201</v>
      </c>
      <c r="AT1719" s="17">
        <v>0.52733706439782202</v>
      </c>
      <c r="AU1719" s="17"/>
      <c r="AV1719" s="17">
        <v>0.54776593369014703</v>
      </c>
      <c r="AW1719" s="17">
        <v>0.61141719772716696</v>
      </c>
      <c r="AX1719" s="17">
        <v>0.67122108016137705</v>
      </c>
      <c r="AY1719" s="17">
        <v>0.71862316687009797</v>
      </c>
      <c r="AZ1719" s="17">
        <v>0.72336607383818696</v>
      </c>
    </row>
    <row r="1720" spans="2:52">
      <c r="C1720" s="17"/>
      <c r="D1720" s="17"/>
      <c r="E1720" s="17"/>
      <c r="F1720" s="17"/>
      <c r="G1720" s="17"/>
      <c r="H1720" s="17"/>
      <c r="I1720" s="17"/>
      <c r="J1720" s="17"/>
      <c r="K1720" s="17"/>
      <c r="L1720" s="17"/>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7"/>
      <c r="AI1720" s="17"/>
      <c r="AJ1720" s="17"/>
      <c r="AK1720" s="17"/>
      <c r="AL1720" s="17"/>
      <c r="AM1720" s="17"/>
      <c r="AN1720" s="17"/>
      <c r="AO1720" s="17"/>
      <c r="AP1720" s="17"/>
      <c r="AQ1720" s="17"/>
      <c r="AR1720" s="17"/>
      <c r="AS1720" s="17"/>
      <c r="AT1720" s="17"/>
      <c r="AU1720" s="17"/>
      <c r="AV1720" s="17"/>
      <c r="AW1720" s="17"/>
      <c r="AX1720" s="17"/>
      <c r="AY1720" s="17"/>
      <c r="AZ1720" s="17"/>
    </row>
    <row r="1721" spans="2:52">
      <c r="B1721" s="6" t="s">
        <v>415</v>
      </c>
      <c r="C1721" s="17"/>
      <c r="D1721" s="17"/>
      <c r="E1721" s="17"/>
      <c r="F1721" s="17"/>
      <c r="G1721" s="17"/>
      <c r="H1721" s="17"/>
      <c r="I1721" s="17"/>
      <c r="J1721" s="17"/>
      <c r="K1721" s="17"/>
      <c r="L1721" s="17"/>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7"/>
      <c r="AI1721" s="17"/>
      <c r="AJ1721" s="17"/>
      <c r="AK1721" s="17"/>
      <c r="AL1721" s="17"/>
      <c r="AM1721" s="17"/>
      <c r="AN1721" s="17"/>
      <c r="AO1721" s="17"/>
      <c r="AP1721" s="17"/>
      <c r="AQ1721" s="17"/>
      <c r="AR1721" s="17"/>
      <c r="AS1721" s="17"/>
      <c r="AT1721" s="17"/>
      <c r="AU1721" s="17"/>
      <c r="AV1721" s="17"/>
      <c r="AW1721" s="17"/>
      <c r="AX1721" s="17"/>
      <c r="AY1721" s="17"/>
      <c r="AZ1721" s="17"/>
    </row>
    <row r="1722" spans="2:52">
      <c r="B1722" s="24" t="s">
        <v>15</v>
      </c>
      <c r="C1722" s="17"/>
      <c r="D1722" s="17"/>
      <c r="E1722" s="17"/>
      <c r="F1722" s="17"/>
      <c r="G1722" s="17"/>
      <c r="H1722" s="17"/>
      <c r="I1722" s="17"/>
      <c r="J1722" s="17"/>
      <c r="K1722" s="17"/>
      <c r="L1722" s="17"/>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7"/>
      <c r="AI1722" s="17"/>
      <c r="AJ1722" s="17"/>
      <c r="AK1722" s="17"/>
      <c r="AL1722" s="17"/>
      <c r="AM1722" s="17"/>
      <c r="AN1722" s="17"/>
      <c r="AO1722" s="17"/>
      <c r="AP1722" s="17"/>
      <c r="AQ1722" s="17"/>
      <c r="AR1722" s="17"/>
      <c r="AS1722" s="17"/>
      <c r="AT1722" s="17"/>
      <c r="AU1722" s="17"/>
      <c r="AV1722" s="17"/>
      <c r="AW1722" s="17"/>
      <c r="AX1722" s="17"/>
      <c r="AY1722" s="17"/>
      <c r="AZ1722" s="17"/>
    </row>
    <row r="1723" spans="2:52">
      <c r="B1723" t="s">
        <v>406</v>
      </c>
      <c r="C1723" s="17">
        <v>0.26916958498518601</v>
      </c>
      <c r="D1723" s="17">
        <v>0.27119553569549898</v>
      </c>
      <c r="E1723" s="17">
        <v>0.267536877583334</v>
      </c>
      <c r="F1723" s="17"/>
      <c r="G1723" s="17">
        <v>0.26998316143659001</v>
      </c>
      <c r="H1723" s="17">
        <v>0.26060297450938202</v>
      </c>
      <c r="I1723" s="17">
        <v>0.24989417977282599</v>
      </c>
      <c r="J1723" s="17">
        <v>0.22699014791737701</v>
      </c>
      <c r="K1723" s="17">
        <v>0.262931638983323</v>
      </c>
      <c r="L1723" s="17">
        <v>0.329778595474782</v>
      </c>
      <c r="M1723" s="17"/>
      <c r="N1723" s="17">
        <v>0.30579351030707602</v>
      </c>
      <c r="O1723" s="17">
        <v>0.27123208265837201</v>
      </c>
      <c r="P1723" s="17">
        <v>0.25971138653752701</v>
      </c>
      <c r="Q1723" s="17">
        <v>0.23500416459852499</v>
      </c>
      <c r="R1723" s="17"/>
      <c r="S1723" s="17">
        <v>0.26218557921734698</v>
      </c>
      <c r="T1723" s="17">
        <v>0.241500668971941</v>
      </c>
      <c r="U1723" s="17">
        <v>0.27948285737962503</v>
      </c>
      <c r="V1723" s="17">
        <v>0.24164465749318001</v>
      </c>
      <c r="W1723" s="17">
        <v>0.26214274664528198</v>
      </c>
      <c r="X1723" s="17">
        <v>0.28691557237954501</v>
      </c>
      <c r="Y1723" s="17">
        <v>0.27710351103228598</v>
      </c>
      <c r="Z1723" s="17">
        <v>0.282106929359356</v>
      </c>
      <c r="AA1723" s="17">
        <v>0.298760356424286</v>
      </c>
      <c r="AB1723" s="17">
        <v>0.23013023741432401</v>
      </c>
      <c r="AC1723" s="17">
        <v>0.28019463255993299</v>
      </c>
      <c r="AD1723" s="17">
        <v>0.39171700374176799</v>
      </c>
      <c r="AE1723" s="17"/>
      <c r="AF1723" s="17">
        <v>0.27409505375340598</v>
      </c>
      <c r="AG1723" s="17">
        <v>0.292706782312457</v>
      </c>
      <c r="AH1723" s="17">
        <v>0.21163734278226601</v>
      </c>
      <c r="AI1723" s="17"/>
      <c r="AJ1723" s="17">
        <v>0.28408976415728898</v>
      </c>
      <c r="AK1723" s="17">
        <v>0.29127993471261998</v>
      </c>
      <c r="AL1723" s="17">
        <v>0.28424602032246998</v>
      </c>
      <c r="AM1723" s="17">
        <v>0.18492551730022599</v>
      </c>
      <c r="AN1723" s="17">
        <v>0.18509849327594199</v>
      </c>
      <c r="AO1723" s="17"/>
      <c r="AP1723" s="17">
        <v>0.27556888266525897</v>
      </c>
      <c r="AQ1723" s="17">
        <v>0.30562826371000101</v>
      </c>
      <c r="AR1723" s="17">
        <v>0.36030454284936198</v>
      </c>
      <c r="AS1723" s="17">
        <v>0.23713354956737601</v>
      </c>
      <c r="AT1723" s="17">
        <v>0.19615241596340599</v>
      </c>
      <c r="AU1723" s="17"/>
      <c r="AV1723" s="17">
        <v>0.246279100753099</v>
      </c>
      <c r="AW1723" s="17">
        <v>0.24878364678276099</v>
      </c>
      <c r="AX1723" s="17">
        <v>0.28694552292508002</v>
      </c>
      <c r="AY1723" s="17">
        <v>0.30829940409756901</v>
      </c>
      <c r="AZ1723" s="17">
        <v>0.36657136278289199</v>
      </c>
    </row>
    <row r="1724" spans="2:52">
      <c r="B1724" t="s">
        <v>407</v>
      </c>
      <c r="C1724" s="17">
        <v>0.43976457895530102</v>
      </c>
      <c r="D1724" s="17">
        <v>0.443620157230396</v>
      </c>
      <c r="E1724" s="17">
        <v>0.43717405029988499</v>
      </c>
      <c r="F1724" s="17"/>
      <c r="G1724" s="17">
        <v>0.42583746719730697</v>
      </c>
      <c r="H1724" s="17">
        <v>0.41306598374008402</v>
      </c>
      <c r="I1724" s="17">
        <v>0.43857171707814202</v>
      </c>
      <c r="J1724" s="17">
        <v>0.45018280040729303</v>
      </c>
      <c r="K1724" s="17">
        <v>0.44563661238542801</v>
      </c>
      <c r="L1724" s="17">
        <v>0.45938003388819698</v>
      </c>
      <c r="M1724" s="17"/>
      <c r="N1724" s="17">
        <v>0.47299170506822702</v>
      </c>
      <c r="O1724" s="17">
        <v>0.43441464613761899</v>
      </c>
      <c r="P1724" s="17">
        <v>0.427998027057511</v>
      </c>
      <c r="Q1724" s="17">
        <v>0.42209328660029499</v>
      </c>
      <c r="R1724" s="17"/>
      <c r="S1724" s="17">
        <v>0.43962885385235201</v>
      </c>
      <c r="T1724" s="17">
        <v>0.464945329355893</v>
      </c>
      <c r="U1724" s="17">
        <v>0.454234524430847</v>
      </c>
      <c r="V1724" s="17">
        <v>0.45517247144438799</v>
      </c>
      <c r="W1724" s="17">
        <v>0.46113342843180199</v>
      </c>
      <c r="X1724" s="17">
        <v>0.405311781511483</v>
      </c>
      <c r="Y1724" s="17">
        <v>0.41700114154065898</v>
      </c>
      <c r="Z1724" s="17">
        <v>0.445553526136168</v>
      </c>
      <c r="AA1724" s="17">
        <v>0.41564769290426501</v>
      </c>
      <c r="AB1724" s="17">
        <v>0.47956756556382102</v>
      </c>
      <c r="AC1724" s="17">
        <v>0.42195291523538198</v>
      </c>
      <c r="AD1724" s="17">
        <v>0.35166961257298102</v>
      </c>
      <c r="AE1724" s="17"/>
      <c r="AF1724" s="17">
        <v>0.442913829230002</v>
      </c>
      <c r="AG1724" s="17">
        <v>0.46610381245835703</v>
      </c>
      <c r="AH1724" s="17">
        <v>0.39074654706050499</v>
      </c>
      <c r="AI1724" s="17"/>
      <c r="AJ1724" s="17">
        <v>0.470619434028411</v>
      </c>
      <c r="AK1724" s="17">
        <v>0.45214691535894003</v>
      </c>
      <c r="AL1724" s="17">
        <v>0.49825814055522299</v>
      </c>
      <c r="AM1724" s="17">
        <v>0.36140977505411398</v>
      </c>
      <c r="AN1724" s="17">
        <v>0.38810641271673901</v>
      </c>
      <c r="AO1724" s="17"/>
      <c r="AP1724" s="17">
        <v>0.50248324875838901</v>
      </c>
      <c r="AQ1724" s="17">
        <v>0.44739634280635898</v>
      </c>
      <c r="AR1724" s="17">
        <v>0.42632544734369798</v>
      </c>
      <c r="AS1724" s="17">
        <v>0.428272622435456</v>
      </c>
      <c r="AT1724" s="17">
        <v>0.39466678875859601</v>
      </c>
      <c r="AU1724" s="17"/>
      <c r="AV1724" s="17">
        <v>0.42081510528541499</v>
      </c>
      <c r="AW1724" s="17">
        <v>0.44980261027603402</v>
      </c>
      <c r="AX1724" s="17">
        <v>0.46448651793558698</v>
      </c>
      <c r="AY1724" s="17">
        <v>0.45455857560531798</v>
      </c>
      <c r="AZ1724" s="17">
        <v>0.41436028628913002</v>
      </c>
    </row>
    <row r="1725" spans="2:52">
      <c r="B1725" t="s">
        <v>408</v>
      </c>
      <c r="C1725" s="17">
        <v>0.18957022703277199</v>
      </c>
      <c r="D1725" s="17">
        <v>0.196457560341363</v>
      </c>
      <c r="E1725" s="17">
        <v>0.18272292698954601</v>
      </c>
      <c r="F1725" s="17"/>
      <c r="G1725" s="17">
        <v>0.19192131399592899</v>
      </c>
      <c r="H1725" s="17">
        <v>0.19453969765350701</v>
      </c>
      <c r="I1725" s="17">
        <v>0.203283498877735</v>
      </c>
      <c r="J1725" s="17">
        <v>0.20733108980685599</v>
      </c>
      <c r="K1725" s="17">
        <v>0.19467016008898499</v>
      </c>
      <c r="L1725" s="17">
        <v>0.15492455500927699</v>
      </c>
      <c r="M1725" s="17"/>
      <c r="N1725" s="17">
        <v>0.17313272974557101</v>
      </c>
      <c r="O1725" s="17">
        <v>0.18398625684683201</v>
      </c>
      <c r="P1725" s="17">
        <v>0.19623799226798799</v>
      </c>
      <c r="Q1725" s="17">
        <v>0.20848067939621701</v>
      </c>
      <c r="R1725" s="17"/>
      <c r="S1725" s="17">
        <v>0.20064338591360101</v>
      </c>
      <c r="T1725" s="17">
        <v>0.18995595045626301</v>
      </c>
      <c r="U1725" s="17">
        <v>0.16198496991009001</v>
      </c>
      <c r="V1725" s="17">
        <v>0.193068472355448</v>
      </c>
      <c r="W1725" s="17">
        <v>0.18854003223702701</v>
      </c>
      <c r="X1725" s="17">
        <v>0.21251909663590901</v>
      </c>
      <c r="Y1725" s="17">
        <v>0.19790925885944599</v>
      </c>
      <c r="Z1725" s="17">
        <v>0.17724734743425899</v>
      </c>
      <c r="AA1725" s="17">
        <v>0.19503688052700199</v>
      </c>
      <c r="AB1725" s="17">
        <v>0.18223718286427801</v>
      </c>
      <c r="AC1725" s="17">
        <v>0.17599814786416301</v>
      </c>
      <c r="AD1725" s="17">
        <v>0.15161318694393799</v>
      </c>
      <c r="AE1725" s="17"/>
      <c r="AF1725" s="17">
        <v>0.1864366921235</v>
      </c>
      <c r="AG1725" s="17">
        <v>0.17177612092868599</v>
      </c>
      <c r="AH1725" s="17">
        <v>0.21340588201859501</v>
      </c>
      <c r="AI1725" s="17"/>
      <c r="AJ1725" s="17">
        <v>0.17609822619311999</v>
      </c>
      <c r="AK1725" s="17">
        <v>0.16933332067404699</v>
      </c>
      <c r="AL1725" s="17">
        <v>0.16650886006381299</v>
      </c>
      <c r="AM1725" s="17">
        <v>0.219527912728884</v>
      </c>
      <c r="AN1725" s="17">
        <v>0.23139588792860999</v>
      </c>
      <c r="AO1725" s="17"/>
      <c r="AP1725" s="17">
        <v>0.15544373045114099</v>
      </c>
      <c r="AQ1725" s="17">
        <v>0.17466698900366701</v>
      </c>
      <c r="AR1725" s="17">
        <v>0.133391041123197</v>
      </c>
      <c r="AS1725" s="17">
        <v>0.224497910883663</v>
      </c>
      <c r="AT1725" s="17">
        <v>0.218184968803246</v>
      </c>
      <c r="AU1725" s="17"/>
      <c r="AV1725" s="17">
        <v>0.21619970534189201</v>
      </c>
      <c r="AW1725" s="17">
        <v>0.19541580336818201</v>
      </c>
      <c r="AX1725" s="17">
        <v>0.16339084921081901</v>
      </c>
      <c r="AY1725" s="17">
        <v>0.161019327781626</v>
      </c>
      <c r="AZ1725" s="17">
        <v>0.147778049930646</v>
      </c>
    </row>
    <row r="1726" spans="2:52">
      <c r="B1726" t="s">
        <v>409</v>
      </c>
      <c r="C1726" s="17">
        <v>3.1044486213963701E-2</v>
      </c>
      <c r="D1726" s="17">
        <v>2.9816908688816202E-2</v>
      </c>
      <c r="E1726" s="17">
        <v>3.2437081506433603E-2</v>
      </c>
      <c r="F1726" s="17"/>
      <c r="G1726" s="17">
        <v>4.9030760050706203E-2</v>
      </c>
      <c r="H1726" s="17">
        <v>3.6097742708398897E-2</v>
      </c>
      <c r="I1726" s="17">
        <v>3.37889277311198E-2</v>
      </c>
      <c r="J1726" s="17">
        <v>2.8719557648253E-2</v>
      </c>
      <c r="K1726" s="17">
        <v>2.6137042081561201E-2</v>
      </c>
      <c r="L1726" s="17">
        <v>1.7905398624901599E-2</v>
      </c>
      <c r="M1726" s="17"/>
      <c r="N1726" s="17">
        <v>1.9812320777528501E-2</v>
      </c>
      <c r="O1726" s="17">
        <v>3.5391062405547097E-2</v>
      </c>
      <c r="P1726" s="17">
        <v>3.9618790224440002E-2</v>
      </c>
      <c r="Q1726" s="17">
        <v>3.0512272093894701E-2</v>
      </c>
      <c r="R1726" s="17"/>
      <c r="S1726" s="17">
        <v>3.5613666345455701E-2</v>
      </c>
      <c r="T1726" s="17">
        <v>3.0600555920650301E-2</v>
      </c>
      <c r="U1726" s="17">
        <v>2.3826703041820701E-2</v>
      </c>
      <c r="V1726" s="17">
        <v>2.9349631155304302E-2</v>
      </c>
      <c r="W1726" s="17">
        <v>3.0962037721273601E-2</v>
      </c>
      <c r="X1726" s="17">
        <v>1.3924087757719399E-2</v>
      </c>
      <c r="Y1726" s="17">
        <v>4.4159967446250101E-2</v>
      </c>
      <c r="Z1726" s="17">
        <v>3.4458706581871099E-2</v>
      </c>
      <c r="AA1726" s="17">
        <v>3.8920786886944898E-2</v>
      </c>
      <c r="AB1726" s="17">
        <v>3.0184813484013601E-2</v>
      </c>
      <c r="AC1726" s="17">
        <v>3.3060749077835502E-2</v>
      </c>
      <c r="AD1726" s="17">
        <v>1.8344034757491599E-2</v>
      </c>
      <c r="AE1726" s="17"/>
      <c r="AF1726" s="17">
        <v>3.25350473952946E-2</v>
      </c>
      <c r="AG1726" s="17">
        <v>2.59049903256846E-2</v>
      </c>
      <c r="AH1726" s="17">
        <v>3.9781895869519697E-2</v>
      </c>
      <c r="AI1726" s="17"/>
      <c r="AJ1726" s="17">
        <v>2.53901123117545E-2</v>
      </c>
      <c r="AK1726" s="17">
        <v>2.99896616689059E-2</v>
      </c>
      <c r="AL1726" s="17">
        <v>6.7293136850923698E-3</v>
      </c>
      <c r="AM1726" s="17">
        <v>9.0752545217600497E-2</v>
      </c>
      <c r="AN1726" s="17">
        <v>4.6805834835197999E-2</v>
      </c>
      <c r="AO1726" s="17"/>
      <c r="AP1726" s="17">
        <v>2.21331416386274E-2</v>
      </c>
      <c r="AQ1726" s="17">
        <v>2.84251906920053E-2</v>
      </c>
      <c r="AR1726" s="17">
        <v>3.3976630179818501E-2</v>
      </c>
      <c r="AS1726" s="17">
        <v>5.0408867123543102E-2</v>
      </c>
      <c r="AT1726" s="17">
        <v>2.2240151524313499E-2</v>
      </c>
      <c r="AU1726" s="17"/>
      <c r="AV1726" s="17">
        <v>2.8493567435410601E-2</v>
      </c>
      <c r="AW1726" s="17">
        <v>2.7019635901873999E-2</v>
      </c>
      <c r="AX1726" s="17">
        <v>3.77559196648267E-2</v>
      </c>
      <c r="AY1726" s="17">
        <v>2.1438891986998099E-2</v>
      </c>
      <c r="AZ1726" s="17">
        <v>1.80085045424342E-2</v>
      </c>
    </row>
    <row r="1727" spans="2:52">
      <c r="B1727" t="s">
        <v>410</v>
      </c>
      <c r="C1727" s="17">
        <v>9.1254601441727104E-3</v>
      </c>
      <c r="D1727" s="17">
        <v>1.10136054983724E-2</v>
      </c>
      <c r="E1727" s="17">
        <v>7.3410108424780502E-3</v>
      </c>
      <c r="F1727" s="17"/>
      <c r="G1727" s="17">
        <v>5.9927813199659096E-3</v>
      </c>
      <c r="H1727" s="17">
        <v>1.2002796494631001E-2</v>
      </c>
      <c r="I1727" s="17">
        <v>1.35974828420401E-2</v>
      </c>
      <c r="J1727" s="17">
        <v>7.3059467013303096E-3</v>
      </c>
      <c r="K1727" s="17">
        <v>6.5910747799604796E-3</v>
      </c>
      <c r="L1727" s="17">
        <v>8.3964685496736805E-3</v>
      </c>
      <c r="M1727" s="17"/>
      <c r="N1727" s="17">
        <v>1.6362127698792001E-3</v>
      </c>
      <c r="O1727" s="17">
        <v>1.17822236532722E-2</v>
      </c>
      <c r="P1727" s="17">
        <v>1.21988855719897E-2</v>
      </c>
      <c r="Q1727" s="17">
        <v>1.18558765367068E-2</v>
      </c>
      <c r="R1727" s="17"/>
      <c r="S1727" s="17">
        <v>5.0034369420033998E-3</v>
      </c>
      <c r="T1727" s="17">
        <v>1.14763588977231E-2</v>
      </c>
      <c r="U1727" s="17">
        <v>1.7053926861049E-2</v>
      </c>
      <c r="V1727" s="17">
        <v>2.9660166924379699E-3</v>
      </c>
      <c r="W1727" s="17">
        <v>9.0569387212755398E-3</v>
      </c>
      <c r="X1727" s="17">
        <v>1.17070631894482E-2</v>
      </c>
      <c r="Y1727" s="17">
        <v>2.7267178798105001E-3</v>
      </c>
      <c r="Z1727" s="17">
        <v>5.9311247420129696E-3</v>
      </c>
      <c r="AA1727" s="17">
        <v>6.3370011216898198E-3</v>
      </c>
      <c r="AB1727" s="17">
        <v>1.3761771903502499E-2</v>
      </c>
      <c r="AC1727" s="17">
        <v>1.7964930086551398E-2</v>
      </c>
      <c r="AD1727" s="17">
        <v>1.0831235718309601E-2</v>
      </c>
      <c r="AE1727" s="17"/>
      <c r="AF1727" s="17">
        <v>1.2599718581696E-2</v>
      </c>
      <c r="AG1727" s="17">
        <v>6.0782070471174102E-3</v>
      </c>
      <c r="AH1727" s="17">
        <v>1.3339516707240101E-2</v>
      </c>
      <c r="AI1727" s="17"/>
      <c r="AJ1727" s="17">
        <v>6.4394841826320203E-3</v>
      </c>
      <c r="AK1727" s="17">
        <v>1.06100611691952E-2</v>
      </c>
      <c r="AL1727" s="17">
        <v>3.60179451903501E-3</v>
      </c>
      <c r="AM1727" s="17">
        <v>0</v>
      </c>
      <c r="AN1727" s="17">
        <v>1.4089109411058001E-2</v>
      </c>
      <c r="AO1727" s="17"/>
      <c r="AP1727" s="17">
        <v>8.4038009358700892E-3</v>
      </c>
      <c r="AQ1727" s="17">
        <v>5.4752911756349399E-3</v>
      </c>
      <c r="AR1727" s="17">
        <v>6.7096729440741998E-3</v>
      </c>
      <c r="AS1727" s="17">
        <v>1.6032275562392999E-2</v>
      </c>
      <c r="AT1727" s="17">
        <v>5.9355323423440102E-3</v>
      </c>
      <c r="AU1727" s="17"/>
      <c r="AV1727" s="17">
        <v>8.1560546775418692E-3</v>
      </c>
      <c r="AW1727" s="17">
        <v>6.2954171590713197E-3</v>
      </c>
      <c r="AX1727" s="17">
        <v>8.51292688912836E-3</v>
      </c>
      <c r="AY1727" s="17">
        <v>1.00528734825915E-2</v>
      </c>
      <c r="AZ1727" s="17">
        <v>2.2104591542766502E-2</v>
      </c>
    </row>
    <row r="1728" spans="2:52">
      <c r="B1728" t="s">
        <v>61</v>
      </c>
      <c r="C1728" s="17">
        <v>6.1325662668604501E-2</v>
      </c>
      <c r="D1728" s="17">
        <v>4.78962325455531E-2</v>
      </c>
      <c r="E1728" s="17">
        <v>7.2788052778323398E-2</v>
      </c>
      <c r="F1728" s="17"/>
      <c r="G1728" s="17">
        <v>5.7234515999502501E-2</v>
      </c>
      <c r="H1728" s="17">
        <v>8.3690804893997398E-2</v>
      </c>
      <c r="I1728" s="17">
        <v>6.0864193698136497E-2</v>
      </c>
      <c r="J1728" s="17">
        <v>7.9470457518891299E-2</v>
      </c>
      <c r="K1728" s="17">
        <v>6.4033471680742193E-2</v>
      </c>
      <c r="L1728" s="17">
        <v>2.9614948453168401E-2</v>
      </c>
      <c r="M1728" s="17"/>
      <c r="N1728" s="17">
        <v>2.6633521331717099E-2</v>
      </c>
      <c r="O1728" s="17">
        <v>6.3193728298357094E-2</v>
      </c>
      <c r="P1728" s="17">
        <v>6.4234918340544497E-2</v>
      </c>
      <c r="Q1728" s="17">
        <v>9.2053720774361497E-2</v>
      </c>
      <c r="R1728" s="17"/>
      <c r="S1728" s="17">
        <v>5.69250777292407E-2</v>
      </c>
      <c r="T1728" s="17">
        <v>6.1521136397529E-2</v>
      </c>
      <c r="U1728" s="17">
        <v>6.3417018376567796E-2</v>
      </c>
      <c r="V1728" s="17">
        <v>7.7798750859241997E-2</v>
      </c>
      <c r="W1728" s="17">
        <v>4.8164816243339598E-2</v>
      </c>
      <c r="X1728" s="17">
        <v>6.9622398525895302E-2</v>
      </c>
      <c r="Y1728" s="17">
        <v>6.1099403241548701E-2</v>
      </c>
      <c r="Z1728" s="17">
        <v>5.4702365746332401E-2</v>
      </c>
      <c r="AA1728" s="17">
        <v>4.5297282135811801E-2</v>
      </c>
      <c r="AB1728" s="17">
        <v>6.4118428770060798E-2</v>
      </c>
      <c r="AC1728" s="17">
        <v>7.0828625176135196E-2</v>
      </c>
      <c r="AD1728" s="17">
        <v>7.5824926265511405E-2</v>
      </c>
      <c r="AE1728" s="17"/>
      <c r="AF1728" s="17">
        <v>5.1419658916100203E-2</v>
      </c>
      <c r="AG1728" s="17">
        <v>3.7430086927698197E-2</v>
      </c>
      <c r="AH1728" s="17">
        <v>0.13108881556187399</v>
      </c>
      <c r="AI1728" s="17"/>
      <c r="AJ1728" s="17">
        <v>3.7362979126794101E-2</v>
      </c>
      <c r="AK1728" s="17">
        <v>4.6640106416292397E-2</v>
      </c>
      <c r="AL1728" s="17">
        <v>4.0655870854365901E-2</v>
      </c>
      <c r="AM1728" s="17">
        <v>0.14338424969917599</v>
      </c>
      <c r="AN1728" s="17">
        <v>0.13450426183245301</v>
      </c>
      <c r="AO1728" s="17"/>
      <c r="AP1728" s="17">
        <v>3.5967195550713503E-2</v>
      </c>
      <c r="AQ1728" s="17">
        <v>3.8407922612333598E-2</v>
      </c>
      <c r="AR1728" s="17">
        <v>3.9292665559850601E-2</v>
      </c>
      <c r="AS1728" s="17">
        <v>4.3654774427569001E-2</v>
      </c>
      <c r="AT1728" s="17">
        <v>0.16282014260809499</v>
      </c>
      <c r="AU1728" s="17"/>
      <c r="AV1728" s="17">
        <v>8.0056466506642096E-2</v>
      </c>
      <c r="AW1728" s="17">
        <v>7.2682886512077896E-2</v>
      </c>
      <c r="AX1728" s="17">
        <v>3.890826337456E-2</v>
      </c>
      <c r="AY1728" s="17">
        <v>4.4630927045898099E-2</v>
      </c>
      <c r="AZ1728" s="17">
        <v>3.11772049121312E-2</v>
      </c>
    </row>
    <row r="1729" spans="2:52">
      <c r="B1729" t="s">
        <v>411</v>
      </c>
      <c r="C1729" s="17">
        <v>0.70893416394048703</v>
      </c>
      <c r="D1729" s="17">
        <v>0.71481569292589497</v>
      </c>
      <c r="E1729" s="17">
        <v>0.70471092788321898</v>
      </c>
      <c r="F1729" s="17"/>
      <c r="G1729" s="17">
        <v>0.69582062863389704</v>
      </c>
      <c r="H1729" s="17">
        <v>0.67366895824946604</v>
      </c>
      <c r="I1729" s="17">
        <v>0.68846589685096904</v>
      </c>
      <c r="J1729" s="17">
        <v>0.67717294832467001</v>
      </c>
      <c r="K1729" s="17">
        <v>0.70856825136875101</v>
      </c>
      <c r="L1729" s="17">
        <v>0.78915862936297898</v>
      </c>
      <c r="M1729" s="17"/>
      <c r="N1729" s="17">
        <v>0.77878521537530399</v>
      </c>
      <c r="O1729" s="17">
        <v>0.705646728795991</v>
      </c>
      <c r="P1729" s="17">
        <v>0.68770941359503801</v>
      </c>
      <c r="Q1729" s="17">
        <v>0.65709745119882002</v>
      </c>
      <c r="R1729" s="17"/>
      <c r="S1729" s="17">
        <v>0.70181443306969904</v>
      </c>
      <c r="T1729" s="17">
        <v>0.70644599832783495</v>
      </c>
      <c r="U1729" s="17">
        <v>0.73371738181047197</v>
      </c>
      <c r="V1729" s="17">
        <v>0.69681712893756798</v>
      </c>
      <c r="W1729" s="17">
        <v>0.72327617507708397</v>
      </c>
      <c r="X1729" s="17">
        <v>0.69222735389102796</v>
      </c>
      <c r="Y1729" s="17">
        <v>0.69410465257294396</v>
      </c>
      <c r="Z1729" s="17">
        <v>0.72766045549552405</v>
      </c>
      <c r="AA1729" s="17">
        <v>0.71440804932855095</v>
      </c>
      <c r="AB1729" s="17">
        <v>0.709697802978145</v>
      </c>
      <c r="AC1729" s="17">
        <v>0.70214754779531496</v>
      </c>
      <c r="AD1729" s="17">
        <v>0.743386616314749</v>
      </c>
      <c r="AE1729" s="17"/>
      <c r="AF1729" s="17">
        <v>0.71700888298340903</v>
      </c>
      <c r="AG1729" s="17">
        <v>0.75881059477081403</v>
      </c>
      <c r="AH1729" s="17">
        <v>0.60238388984277103</v>
      </c>
      <c r="AI1729" s="17"/>
      <c r="AJ1729" s="17">
        <v>0.75470919818570004</v>
      </c>
      <c r="AK1729" s="17">
        <v>0.74342685007155995</v>
      </c>
      <c r="AL1729" s="17">
        <v>0.78250416087769403</v>
      </c>
      <c r="AM1729" s="17">
        <v>0.54633529235433997</v>
      </c>
      <c r="AN1729" s="17">
        <v>0.57320490599268104</v>
      </c>
      <c r="AO1729" s="17"/>
      <c r="AP1729" s="17">
        <v>0.77805213142364704</v>
      </c>
      <c r="AQ1729" s="17">
        <v>0.75302460651635905</v>
      </c>
      <c r="AR1729" s="17">
        <v>0.78662999019306001</v>
      </c>
      <c r="AS1729" s="17">
        <v>0.66540617200283203</v>
      </c>
      <c r="AT1729" s="17">
        <v>0.590819204722002</v>
      </c>
      <c r="AU1729" s="17"/>
      <c r="AV1729" s="17">
        <v>0.66709420603851399</v>
      </c>
      <c r="AW1729" s="17">
        <v>0.69858625705879496</v>
      </c>
      <c r="AX1729" s="17">
        <v>0.75143204086066595</v>
      </c>
      <c r="AY1729" s="17">
        <v>0.76285797970288705</v>
      </c>
      <c r="AZ1729" s="17">
        <v>0.78093164907202195</v>
      </c>
    </row>
    <row r="1730" spans="2:52">
      <c r="B1730" t="s">
        <v>412</v>
      </c>
      <c r="C1730" s="17">
        <v>4.0169946358136401E-2</v>
      </c>
      <c r="D1730" s="17">
        <v>4.0830514187188603E-2</v>
      </c>
      <c r="E1730" s="17">
        <v>3.9778092348911699E-2</v>
      </c>
      <c r="F1730" s="17"/>
      <c r="G1730" s="17">
        <v>5.5023541370672099E-2</v>
      </c>
      <c r="H1730" s="17">
        <v>4.8100539203029903E-2</v>
      </c>
      <c r="I1730" s="17">
        <v>4.7386410573159898E-2</v>
      </c>
      <c r="J1730" s="17">
        <v>3.60255043495833E-2</v>
      </c>
      <c r="K1730" s="17">
        <v>3.2728116861521703E-2</v>
      </c>
      <c r="L1730" s="17">
        <v>2.6301867174575298E-2</v>
      </c>
      <c r="M1730" s="17"/>
      <c r="N1730" s="17">
        <v>2.1448533547407701E-2</v>
      </c>
      <c r="O1730" s="17">
        <v>4.7173286058819298E-2</v>
      </c>
      <c r="P1730" s="17">
        <v>5.1817675796429701E-2</v>
      </c>
      <c r="Q1730" s="17">
        <v>4.2368148630601503E-2</v>
      </c>
      <c r="R1730" s="17"/>
      <c r="S1730" s="17">
        <v>4.06171032874591E-2</v>
      </c>
      <c r="T1730" s="17">
        <v>4.2076914818373501E-2</v>
      </c>
      <c r="U1730" s="17">
        <v>4.0880629902869697E-2</v>
      </c>
      <c r="V1730" s="17">
        <v>3.2315647847742303E-2</v>
      </c>
      <c r="W1730" s="17">
        <v>4.0018976442549099E-2</v>
      </c>
      <c r="X1730" s="17">
        <v>2.56311509471676E-2</v>
      </c>
      <c r="Y1730" s="17">
        <v>4.68866853260606E-2</v>
      </c>
      <c r="Z1730" s="17">
        <v>4.0389831323884101E-2</v>
      </c>
      <c r="AA1730" s="17">
        <v>4.5257788008634697E-2</v>
      </c>
      <c r="AB1730" s="17">
        <v>4.3946585387516099E-2</v>
      </c>
      <c r="AC1730" s="17">
        <v>5.1025679164386897E-2</v>
      </c>
      <c r="AD1730" s="17">
        <v>2.91752704758012E-2</v>
      </c>
      <c r="AE1730" s="17"/>
      <c r="AF1730" s="17">
        <v>4.51347659769906E-2</v>
      </c>
      <c r="AG1730" s="17">
        <v>3.1983197372802002E-2</v>
      </c>
      <c r="AH1730" s="17">
        <v>5.3121412576759799E-2</v>
      </c>
      <c r="AI1730" s="17"/>
      <c r="AJ1730" s="17">
        <v>3.1829596494386499E-2</v>
      </c>
      <c r="AK1730" s="17">
        <v>4.0599722838101003E-2</v>
      </c>
      <c r="AL1730" s="17">
        <v>1.0331108204127399E-2</v>
      </c>
      <c r="AM1730" s="17">
        <v>9.0752545217600497E-2</v>
      </c>
      <c r="AN1730" s="17">
        <v>6.0894944246255897E-2</v>
      </c>
      <c r="AO1730" s="17"/>
      <c r="AP1730" s="17">
        <v>3.0536942574497499E-2</v>
      </c>
      <c r="AQ1730" s="17">
        <v>3.3900481867640303E-2</v>
      </c>
      <c r="AR1730" s="17">
        <v>4.0686303123892702E-2</v>
      </c>
      <c r="AS1730" s="17">
        <v>6.6441142685936094E-2</v>
      </c>
      <c r="AT1730" s="17">
        <v>2.8175683866657499E-2</v>
      </c>
      <c r="AU1730" s="17"/>
      <c r="AV1730" s="17">
        <v>3.6649622112952501E-2</v>
      </c>
      <c r="AW1730" s="17">
        <v>3.3315053060945302E-2</v>
      </c>
      <c r="AX1730" s="17">
        <v>4.6268846553955002E-2</v>
      </c>
      <c r="AY1730" s="17">
        <v>3.1491765469589601E-2</v>
      </c>
      <c r="AZ1730" s="17">
        <v>4.0113096085200702E-2</v>
      </c>
    </row>
    <row r="1731" spans="2:52">
      <c r="B1731" t="s">
        <v>94</v>
      </c>
      <c r="C1731" s="17">
        <v>0.66876421758235105</v>
      </c>
      <c r="D1731" s="17">
        <v>0.673985178738706</v>
      </c>
      <c r="E1731" s="17">
        <v>0.66493283553430804</v>
      </c>
      <c r="F1731" s="17"/>
      <c r="G1731" s="17">
        <v>0.64079708726322504</v>
      </c>
      <c r="H1731" s="17">
        <v>0.62556841904643601</v>
      </c>
      <c r="I1731" s="17">
        <v>0.64107948627780897</v>
      </c>
      <c r="J1731" s="17">
        <v>0.64114744397508605</v>
      </c>
      <c r="K1731" s="17">
        <v>0.67584013450723002</v>
      </c>
      <c r="L1731" s="17">
        <v>0.76285676218840404</v>
      </c>
      <c r="M1731" s="17"/>
      <c r="N1731" s="17">
        <v>0.75733668182789604</v>
      </c>
      <c r="O1731" s="17">
        <v>0.65847344273717201</v>
      </c>
      <c r="P1731" s="17">
        <v>0.63589173779860797</v>
      </c>
      <c r="Q1731" s="17">
        <v>0.61472930256821801</v>
      </c>
      <c r="R1731" s="17"/>
      <c r="S1731" s="17">
        <v>0.66119732978224</v>
      </c>
      <c r="T1731" s="17">
        <v>0.664369083509461</v>
      </c>
      <c r="U1731" s="17">
        <v>0.69283675190760197</v>
      </c>
      <c r="V1731" s="17">
        <v>0.66450148108982499</v>
      </c>
      <c r="W1731" s="17">
        <v>0.68325719863453505</v>
      </c>
      <c r="X1731" s="17">
        <v>0.66659620294386102</v>
      </c>
      <c r="Y1731" s="17">
        <v>0.64721796724688396</v>
      </c>
      <c r="Z1731" s="17">
        <v>0.68727062417163998</v>
      </c>
      <c r="AA1731" s="17">
        <v>0.66915026131991695</v>
      </c>
      <c r="AB1731" s="17">
        <v>0.66575121759062905</v>
      </c>
      <c r="AC1731" s="17">
        <v>0.65112186863092802</v>
      </c>
      <c r="AD1731" s="17">
        <v>0.71421134583894796</v>
      </c>
      <c r="AE1731" s="17"/>
      <c r="AF1731" s="17">
        <v>0.67187411700641797</v>
      </c>
      <c r="AG1731" s="17">
        <v>0.72682739739801205</v>
      </c>
      <c r="AH1731" s="17">
        <v>0.54926247726601196</v>
      </c>
      <c r="AI1731" s="17"/>
      <c r="AJ1731" s="17">
        <v>0.72287960169131305</v>
      </c>
      <c r="AK1731" s="17">
        <v>0.70282712723345897</v>
      </c>
      <c r="AL1731" s="17">
        <v>0.77217305267356595</v>
      </c>
      <c r="AM1731" s="17">
        <v>0.45558274713674002</v>
      </c>
      <c r="AN1731" s="17">
        <v>0.51230996174642496</v>
      </c>
      <c r="AO1731" s="17"/>
      <c r="AP1731" s="17">
        <v>0.74751518884915003</v>
      </c>
      <c r="AQ1731" s="17">
        <v>0.719124124648719</v>
      </c>
      <c r="AR1731" s="17">
        <v>0.74594368706916703</v>
      </c>
      <c r="AS1731" s="17">
        <v>0.59896502931689599</v>
      </c>
      <c r="AT1731" s="17">
        <v>0.56264352085534397</v>
      </c>
      <c r="AU1731" s="17"/>
      <c r="AV1731" s="17">
        <v>0.63044458392556102</v>
      </c>
      <c r="AW1731" s="17">
        <v>0.66527120399785</v>
      </c>
      <c r="AX1731" s="17">
        <v>0.70516319430671104</v>
      </c>
      <c r="AY1731" s="17">
        <v>0.73136621423329695</v>
      </c>
      <c r="AZ1731" s="17">
        <v>0.74081855298682098</v>
      </c>
    </row>
    <row r="1732" spans="2:52">
      <c r="C1732" s="17"/>
      <c r="D1732" s="17"/>
      <c r="E1732" s="17"/>
      <c r="F1732" s="17"/>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c r="AI1732" s="17"/>
      <c r="AJ1732" s="17"/>
      <c r="AK1732" s="17"/>
      <c r="AL1732" s="17"/>
      <c r="AM1732" s="17"/>
      <c r="AN1732" s="17"/>
      <c r="AO1732" s="17"/>
      <c r="AP1732" s="17"/>
      <c r="AQ1732" s="17"/>
      <c r="AR1732" s="17"/>
      <c r="AS1732" s="17"/>
      <c r="AT1732" s="17"/>
      <c r="AU1732" s="17"/>
      <c r="AV1732" s="17"/>
      <c r="AW1732" s="17"/>
      <c r="AX1732" s="17"/>
      <c r="AY1732" s="17"/>
      <c r="AZ1732" s="17"/>
    </row>
    <row r="1733" spans="2:52">
      <c r="B1733" s="6" t="s">
        <v>416</v>
      </c>
      <c r="C1733" s="17"/>
      <c r="D1733" s="17"/>
      <c r="E1733" s="17"/>
      <c r="F1733" s="17"/>
      <c r="G1733" s="17"/>
      <c r="H1733" s="17"/>
      <c r="I1733" s="17"/>
      <c r="J1733" s="17"/>
      <c r="K1733" s="17"/>
      <c r="L1733" s="17"/>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c r="AP1733" s="17"/>
      <c r="AQ1733" s="17"/>
      <c r="AR1733" s="17"/>
      <c r="AS1733" s="17"/>
      <c r="AT1733" s="17"/>
      <c r="AU1733" s="17"/>
      <c r="AV1733" s="17"/>
      <c r="AW1733" s="17"/>
      <c r="AX1733" s="17"/>
      <c r="AY1733" s="17"/>
      <c r="AZ1733" s="17"/>
    </row>
    <row r="1734" spans="2:52">
      <c r="B1734" s="24" t="s">
        <v>15</v>
      </c>
      <c r="C1734" s="17"/>
      <c r="D1734" s="17"/>
      <c r="E1734" s="17"/>
      <c r="F1734" s="17"/>
      <c r="G1734" s="17"/>
      <c r="H1734" s="17"/>
      <c r="I1734" s="17"/>
      <c r="J1734" s="17"/>
      <c r="K1734" s="17"/>
      <c r="L1734" s="17"/>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7"/>
      <c r="AI1734" s="17"/>
      <c r="AJ1734" s="17"/>
      <c r="AK1734" s="17"/>
      <c r="AL1734" s="17"/>
      <c r="AM1734" s="17"/>
      <c r="AN1734" s="17"/>
      <c r="AO1734" s="17"/>
      <c r="AP1734" s="17"/>
      <c r="AQ1734" s="17"/>
      <c r="AR1734" s="17"/>
      <c r="AS1734" s="17"/>
      <c r="AT1734" s="17"/>
      <c r="AU1734" s="17"/>
      <c r="AV1734" s="17"/>
      <c r="AW1734" s="17"/>
      <c r="AX1734" s="17"/>
      <c r="AY1734" s="17"/>
      <c r="AZ1734" s="17"/>
    </row>
    <row r="1735" spans="2:52">
      <c r="B1735" t="s">
        <v>406</v>
      </c>
      <c r="C1735" s="17">
        <v>0.16403076475775399</v>
      </c>
      <c r="D1735" s="17">
        <v>0.200080537107162</v>
      </c>
      <c r="E1735" s="17">
        <v>0.12946518778251301</v>
      </c>
      <c r="F1735" s="17"/>
      <c r="G1735" s="17">
        <v>0.185304565052474</v>
      </c>
      <c r="H1735" s="17">
        <v>0.17643192488343701</v>
      </c>
      <c r="I1735" s="17">
        <v>0.17301815128665199</v>
      </c>
      <c r="J1735" s="17">
        <v>0.14433313293064501</v>
      </c>
      <c r="K1735" s="17">
        <v>0.135259233178016</v>
      </c>
      <c r="L1735" s="17">
        <v>0.167756564430316</v>
      </c>
      <c r="M1735" s="17"/>
      <c r="N1735" s="17">
        <v>0.21933574379901699</v>
      </c>
      <c r="O1735" s="17">
        <v>0.17285458514177701</v>
      </c>
      <c r="P1735" s="17">
        <v>0.14228073922701201</v>
      </c>
      <c r="Q1735" s="17">
        <v>0.115238071324035</v>
      </c>
      <c r="R1735" s="17"/>
      <c r="S1735" s="17">
        <v>0.203635669658146</v>
      </c>
      <c r="T1735" s="17">
        <v>0.131444020834287</v>
      </c>
      <c r="U1735" s="17">
        <v>0.13778920115445301</v>
      </c>
      <c r="V1735" s="17">
        <v>0.14394747786053899</v>
      </c>
      <c r="W1735" s="17">
        <v>0.116300183776677</v>
      </c>
      <c r="X1735" s="17">
        <v>0.182685496618574</v>
      </c>
      <c r="Y1735" s="17">
        <v>0.14628765078608599</v>
      </c>
      <c r="Z1735" s="17">
        <v>0.149036532942904</v>
      </c>
      <c r="AA1735" s="17">
        <v>0.174992069292177</v>
      </c>
      <c r="AB1735" s="17">
        <v>0.16791159107911199</v>
      </c>
      <c r="AC1735" s="17">
        <v>0.220725073967875</v>
      </c>
      <c r="AD1735" s="17">
        <v>0.227038129320699</v>
      </c>
      <c r="AE1735" s="17"/>
      <c r="AF1735" s="17">
        <v>0.15133865291353499</v>
      </c>
      <c r="AG1735" s="17">
        <v>0.19340956652514099</v>
      </c>
      <c r="AH1735" s="17">
        <v>0.114381057944765</v>
      </c>
      <c r="AI1735" s="17"/>
      <c r="AJ1735" s="17">
        <v>0.170119836348331</v>
      </c>
      <c r="AK1735" s="17">
        <v>0.189440850948559</v>
      </c>
      <c r="AL1735" s="17">
        <v>0.166821179971438</v>
      </c>
      <c r="AM1735" s="17">
        <v>7.9127112731069205E-2</v>
      </c>
      <c r="AN1735" s="17">
        <v>0.103676271875539</v>
      </c>
      <c r="AO1735" s="17"/>
      <c r="AP1735" s="17">
        <v>0.18731110564304401</v>
      </c>
      <c r="AQ1735" s="17">
        <v>0.19038039588657199</v>
      </c>
      <c r="AR1735" s="17">
        <v>0.18863909447338401</v>
      </c>
      <c r="AS1735" s="17">
        <v>0.12461232782442599</v>
      </c>
      <c r="AT1735" s="17">
        <v>0.108810957619647</v>
      </c>
      <c r="AU1735" s="17"/>
      <c r="AV1735" s="17">
        <v>0.124075004553465</v>
      </c>
      <c r="AW1735" s="17">
        <v>0.12997407777880099</v>
      </c>
      <c r="AX1735" s="17">
        <v>0.18148871992570501</v>
      </c>
      <c r="AY1735" s="17">
        <v>0.25639245747239198</v>
      </c>
      <c r="AZ1735" s="17">
        <v>0.433468553769286</v>
      </c>
    </row>
    <row r="1736" spans="2:52">
      <c r="B1736" t="s">
        <v>407</v>
      </c>
      <c r="C1736" s="17">
        <v>0.41428445473887099</v>
      </c>
      <c r="D1736" s="17">
        <v>0.43426942413634501</v>
      </c>
      <c r="E1736" s="17">
        <v>0.39515002277269201</v>
      </c>
      <c r="F1736" s="17"/>
      <c r="G1736" s="17">
        <v>0.38757860732427502</v>
      </c>
      <c r="H1736" s="17">
        <v>0.38889406394572801</v>
      </c>
      <c r="I1736" s="17">
        <v>0.413175615466845</v>
      </c>
      <c r="J1736" s="17">
        <v>0.40944449349484902</v>
      </c>
      <c r="K1736" s="17">
        <v>0.43191273491113302</v>
      </c>
      <c r="L1736" s="17">
        <v>0.44576490493577398</v>
      </c>
      <c r="M1736" s="17"/>
      <c r="N1736" s="17">
        <v>0.46039461157017297</v>
      </c>
      <c r="O1736" s="17">
        <v>0.40668920659556101</v>
      </c>
      <c r="P1736" s="17">
        <v>0.39992973952394201</v>
      </c>
      <c r="Q1736" s="17">
        <v>0.38202995725456701</v>
      </c>
      <c r="R1736" s="17"/>
      <c r="S1736" s="17">
        <v>0.433059363204017</v>
      </c>
      <c r="T1736" s="17">
        <v>0.43786670944626999</v>
      </c>
      <c r="U1736" s="17">
        <v>0.45799851658991497</v>
      </c>
      <c r="V1736" s="17">
        <v>0.38220432971544299</v>
      </c>
      <c r="W1736" s="17">
        <v>0.47357179548353701</v>
      </c>
      <c r="X1736" s="17">
        <v>0.38204993812571098</v>
      </c>
      <c r="Y1736" s="17">
        <v>0.436730607570257</v>
      </c>
      <c r="Z1736" s="17">
        <v>0.38250983679220701</v>
      </c>
      <c r="AA1736" s="17">
        <v>0.396341352543575</v>
      </c>
      <c r="AB1736" s="17">
        <v>0.38240432606122299</v>
      </c>
      <c r="AC1736" s="17">
        <v>0.364304101141185</v>
      </c>
      <c r="AD1736" s="17">
        <v>0.389761294423631</v>
      </c>
      <c r="AE1736" s="17"/>
      <c r="AF1736" s="17">
        <v>0.40305428764458001</v>
      </c>
      <c r="AG1736" s="17">
        <v>0.462844794410045</v>
      </c>
      <c r="AH1736" s="17">
        <v>0.34277036837163799</v>
      </c>
      <c r="AI1736" s="17"/>
      <c r="AJ1736" s="17">
        <v>0.453812461202106</v>
      </c>
      <c r="AK1736" s="17">
        <v>0.44463547716496699</v>
      </c>
      <c r="AL1736" s="17">
        <v>0.48695486896835599</v>
      </c>
      <c r="AM1736" s="17">
        <v>0.325764235294357</v>
      </c>
      <c r="AN1736" s="17">
        <v>0.28759224588037202</v>
      </c>
      <c r="AO1736" s="17"/>
      <c r="AP1736" s="17">
        <v>0.45601792825537502</v>
      </c>
      <c r="AQ1736" s="17">
        <v>0.45221402488319201</v>
      </c>
      <c r="AR1736" s="17">
        <v>0.47901290982567901</v>
      </c>
      <c r="AS1736" s="17">
        <v>0.37917337674003099</v>
      </c>
      <c r="AT1736" s="17">
        <v>0.35278137596439402</v>
      </c>
      <c r="AU1736" s="17"/>
      <c r="AV1736" s="17">
        <v>0.36352793824915403</v>
      </c>
      <c r="AW1736" s="17">
        <v>0.416221686650253</v>
      </c>
      <c r="AX1736" s="17">
        <v>0.46290849761263703</v>
      </c>
      <c r="AY1736" s="17">
        <v>0.46158973308287499</v>
      </c>
      <c r="AZ1736" s="17">
        <v>0.33933401379598899</v>
      </c>
    </row>
    <row r="1737" spans="2:52">
      <c r="B1737" t="s">
        <v>408</v>
      </c>
      <c r="C1737" s="17">
        <v>0.29605480692673303</v>
      </c>
      <c r="D1737" s="17">
        <v>0.26707127665444202</v>
      </c>
      <c r="E1737" s="17">
        <v>0.32532218810533398</v>
      </c>
      <c r="F1737" s="17"/>
      <c r="G1737" s="17">
        <v>0.26675259983174698</v>
      </c>
      <c r="H1737" s="17">
        <v>0.30488858249296302</v>
      </c>
      <c r="I1737" s="17">
        <v>0.28608555767127097</v>
      </c>
      <c r="J1737" s="17">
        <v>0.30401551838184698</v>
      </c>
      <c r="K1737" s="17">
        <v>0.326224570868341</v>
      </c>
      <c r="L1737" s="17">
        <v>0.28973670394755302</v>
      </c>
      <c r="M1737" s="17"/>
      <c r="N1737" s="17">
        <v>0.24249360193398301</v>
      </c>
      <c r="O1737" s="17">
        <v>0.30292896290697002</v>
      </c>
      <c r="P1737" s="17">
        <v>0.32906117398995299</v>
      </c>
      <c r="Q1737" s="17">
        <v>0.32120576211097102</v>
      </c>
      <c r="R1737" s="17"/>
      <c r="S1737" s="17">
        <v>0.25126583083517001</v>
      </c>
      <c r="T1737" s="17">
        <v>0.30157718024944702</v>
      </c>
      <c r="U1737" s="17">
        <v>0.28077279860550403</v>
      </c>
      <c r="V1737" s="17">
        <v>0.32222761096667901</v>
      </c>
      <c r="W1737" s="17">
        <v>0.283945752398094</v>
      </c>
      <c r="X1737" s="17">
        <v>0.30683675572980201</v>
      </c>
      <c r="Y1737" s="17">
        <v>0.282467067722104</v>
      </c>
      <c r="Z1737" s="17">
        <v>0.35920185907004198</v>
      </c>
      <c r="AA1737" s="17">
        <v>0.338232541375458</v>
      </c>
      <c r="AB1737" s="17">
        <v>0.30679524031342498</v>
      </c>
      <c r="AC1737" s="17">
        <v>0.26691998380347798</v>
      </c>
      <c r="AD1737" s="17">
        <v>0.25299520635156902</v>
      </c>
      <c r="AE1737" s="17"/>
      <c r="AF1737" s="17">
        <v>0.33032576948544801</v>
      </c>
      <c r="AG1737" s="17">
        <v>0.25686955205671103</v>
      </c>
      <c r="AH1737" s="17">
        <v>0.32624006894302798</v>
      </c>
      <c r="AI1737" s="17"/>
      <c r="AJ1737" s="17">
        <v>0.29042779407700597</v>
      </c>
      <c r="AK1737" s="17">
        <v>0.268107994017802</v>
      </c>
      <c r="AL1737" s="17">
        <v>0.26552012468136699</v>
      </c>
      <c r="AM1737" s="17">
        <v>0.34793231014069897</v>
      </c>
      <c r="AN1737" s="17">
        <v>0.371493671414236</v>
      </c>
      <c r="AO1737" s="17"/>
      <c r="AP1737" s="17">
        <v>0.27863983840558099</v>
      </c>
      <c r="AQ1737" s="17">
        <v>0.26407049643930502</v>
      </c>
      <c r="AR1737" s="17">
        <v>0.24397031258528201</v>
      </c>
      <c r="AS1737" s="17">
        <v>0.35640491157037701</v>
      </c>
      <c r="AT1737" s="17">
        <v>0.31821522691849402</v>
      </c>
      <c r="AU1737" s="17"/>
      <c r="AV1737" s="17">
        <v>0.35673388977334197</v>
      </c>
      <c r="AW1737" s="17">
        <v>0.30650456629231299</v>
      </c>
      <c r="AX1737" s="17">
        <v>0.26982379974050502</v>
      </c>
      <c r="AY1737" s="17">
        <v>0.201450217070305</v>
      </c>
      <c r="AZ1737" s="17">
        <v>0.175741484487933</v>
      </c>
    </row>
    <row r="1738" spans="2:52">
      <c r="B1738" t="s">
        <v>409</v>
      </c>
      <c r="C1738" s="17">
        <v>3.3488286740880897E-2</v>
      </c>
      <c r="D1738" s="17">
        <v>3.2124605543498497E-2</v>
      </c>
      <c r="E1738" s="17">
        <v>3.5029007219265898E-2</v>
      </c>
      <c r="F1738" s="17"/>
      <c r="G1738" s="17">
        <v>5.9182940818316203E-2</v>
      </c>
      <c r="H1738" s="17">
        <v>3.52816398750148E-2</v>
      </c>
      <c r="I1738" s="17">
        <v>3.85354004793792E-2</v>
      </c>
      <c r="J1738" s="17">
        <v>3.3874344858890501E-2</v>
      </c>
      <c r="K1738" s="17">
        <v>1.70145179345918E-2</v>
      </c>
      <c r="L1738" s="17">
        <v>2.1569271615888501E-2</v>
      </c>
      <c r="M1738" s="17"/>
      <c r="N1738" s="17">
        <v>2.8792348915222001E-2</v>
      </c>
      <c r="O1738" s="17">
        <v>2.6515753680284301E-2</v>
      </c>
      <c r="P1738" s="17">
        <v>4.3402923037010203E-2</v>
      </c>
      <c r="Q1738" s="17">
        <v>3.7485076773769298E-2</v>
      </c>
      <c r="R1738" s="17"/>
      <c r="S1738" s="17">
        <v>4.2533105666557401E-2</v>
      </c>
      <c r="T1738" s="17">
        <v>1.70945232234174E-2</v>
      </c>
      <c r="U1738" s="17">
        <v>4.0315718213035603E-2</v>
      </c>
      <c r="V1738" s="17">
        <v>3.7944312762953999E-2</v>
      </c>
      <c r="W1738" s="17">
        <v>5.2029423802849702E-2</v>
      </c>
      <c r="X1738" s="17">
        <v>2.9173933118193499E-2</v>
      </c>
      <c r="Y1738" s="17">
        <v>2.9858338613095801E-2</v>
      </c>
      <c r="Z1738" s="17">
        <v>3.7278556795992901E-2</v>
      </c>
      <c r="AA1738" s="17">
        <v>2.2240098568827499E-2</v>
      </c>
      <c r="AB1738" s="17">
        <v>4.0605450182383901E-2</v>
      </c>
      <c r="AC1738" s="17">
        <v>3.82255364631807E-2</v>
      </c>
      <c r="AD1738" s="17">
        <v>1.7048549569436699E-2</v>
      </c>
      <c r="AE1738" s="17"/>
      <c r="AF1738" s="17">
        <v>3.1930369681155299E-2</v>
      </c>
      <c r="AG1738" s="17">
        <v>2.9684880428549599E-2</v>
      </c>
      <c r="AH1738" s="17">
        <v>3.73580971196949E-2</v>
      </c>
      <c r="AI1738" s="17"/>
      <c r="AJ1738" s="17">
        <v>2.5331884744453501E-2</v>
      </c>
      <c r="AK1738" s="17">
        <v>3.4000673775849401E-2</v>
      </c>
      <c r="AL1738" s="17">
        <v>1.9612095335924201E-2</v>
      </c>
      <c r="AM1738" s="17">
        <v>4.0524397231367103E-2</v>
      </c>
      <c r="AN1738" s="17">
        <v>4.2413480228333002E-2</v>
      </c>
      <c r="AO1738" s="17"/>
      <c r="AP1738" s="17">
        <v>1.90095081665493E-2</v>
      </c>
      <c r="AQ1738" s="17">
        <v>3.2352291808889599E-2</v>
      </c>
      <c r="AR1738" s="17">
        <v>3.0370455160098401E-2</v>
      </c>
      <c r="AS1738" s="17">
        <v>5.4868326476657597E-2</v>
      </c>
      <c r="AT1738" s="17">
        <v>2.25845089474212E-2</v>
      </c>
      <c r="AU1738" s="17"/>
      <c r="AV1738" s="17">
        <v>3.6805993062250297E-2</v>
      </c>
      <c r="AW1738" s="17">
        <v>3.2858992902742502E-2</v>
      </c>
      <c r="AX1738" s="17">
        <v>3.2853908789159197E-2</v>
      </c>
      <c r="AY1738" s="17">
        <v>2.9347591121835E-2</v>
      </c>
      <c r="AZ1738" s="17">
        <v>0</v>
      </c>
    </row>
    <row r="1739" spans="2:52">
      <c r="B1739" t="s">
        <v>410</v>
      </c>
      <c r="C1739" s="17">
        <v>1.20907357558025E-2</v>
      </c>
      <c r="D1739" s="17">
        <v>1.2644192533913801E-2</v>
      </c>
      <c r="E1739" s="17">
        <v>1.16268616081986E-2</v>
      </c>
      <c r="F1739" s="17"/>
      <c r="G1739" s="17">
        <v>1.13308656605974E-2</v>
      </c>
      <c r="H1739" s="17">
        <v>1.0875566994210099E-2</v>
      </c>
      <c r="I1739" s="17">
        <v>1.03995338090746E-2</v>
      </c>
      <c r="J1739" s="17">
        <v>7.3208146228602904E-3</v>
      </c>
      <c r="K1739" s="17">
        <v>1.23666318611184E-2</v>
      </c>
      <c r="L1739" s="17">
        <v>1.8655438338508398E-2</v>
      </c>
      <c r="M1739" s="17"/>
      <c r="N1739" s="17">
        <v>6.8112579819851601E-3</v>
      </c>
      <c r="O1739" s="17">
        <v>1.41658529722011E-2</v>
      </c>
      <c r="P1739" s="17">
        <v>1.4192997178554699E-2</v>
      </c>
      <c r="Q1739" s="17">
        <v>1.29613738783534E-2</v>
      </c>
      <c r="R1739" s="17"/>
      <c r="S1739" s="17">
        <v>9.0006658844812293E-3</v>
      </c>
      <c r="T1739" s="17">
        <v>1.0979318363138899E-2</v>
      </c>
      <c r="U1739" s="17">
        <v>9.2174924802590694E-3</v>
      </c>
      <c r="V1739" s="17">
        <v>1.19280585611204E-2</v>
      </c>
      <c r="W1739" s="17">
        <v>1.39204862730387E-2</v>
      </c>
      <c r="X1739" s="17">
        <v>1.84070626725064E-2</v>
      </c>
      <c r="Y1739" s="17">
        <v>2.1785581719106099E-2</v>
      </c>
      <c r="Z1739" s="17">
        <v>4.5828812059586299E-3</v>
      </c>
      <c r="AA1739" s="17">
        <v>1.2054088795732901E-2</v>
      </c>
      <c r="AB1739" s="17">
        <v>9.5310067847489202E-3</v>
      </c>
      <c r="AC1739" s="17">
        <v>1.2261617072104301E-2</v>
      </c>
      <c r="AD1739" s="17">
        <v>7.9435806434855899E-3</v>
      </c>
      <c r="AE1739" s="17"/>
      <c r="AF1739" s="17">
        <v>1.3927476686701599E-2</v>
      </c>
      <c r="AG1739" s="17">
        <v>5.8132919850285101E-3</v>
      </c>
      <c r="AH1739" s="17">
        <v>2.1825562854927101E-2</v>
      </c>
      <c r="AI1739" s="17"/>
      <c r="AJ1739" s="17">
        <v>1.04301704848846E-2</v>
      </c>
      <c r="AK1739" s="17">
        <v>7.9437828259484693E-3</v>
      </c>
      <c r="AL1739" s="17">
        <v>6.2531720056400704E-3</v>
      </c>
      <c r="AM1739" s="17">
        <v>5.3050449826297502E-2</v>
      </c>
      <c r="AN1739" s="17">
        <v>2.0383212815845299E-2</v>
      </c>
      <c r="AO1739" s="17"/>
      <c r="AP1739" s="17">
        <v>9.4064702956834292E-3</v>
      </c>
      <c r="AQ1739" s="17">
        <v>1.0292215603421299E-2</v>
      </c>
      <c r="AR1739" s="17">
        <v>2.6637315192588099E-3</v>
      </c>
      <c r="AS1739" s="17">
        <v>2.83739644357641E-2</v>
      </c>
      <c r="AT1739" s="17">
        <v>9.4688274072844292E-3</v>
      </c>
      <c r="AU1739" s="17"/>
      <c r="AV1739" s="17">
        <v>9.7071160822194899E-3</v>
      </c>
      <c r="AW1739" s="17">
        <v>1.2863331209561801E-2</v>
      </c>
      <c r="AX1739" s="17">
        <v>1.1340343390377599E-2</v>
      </c>
      <c r="AY1739" s="17">
        <v>6.4191577705591E-3</v>
      </c>
      <c r="AZ1739" s="17">
        <v>0</v>
      </c>
    </row>
    <row r="1740" spans="2:52">
      <c r="B1740" t="s">
        <v>61</v>
      </c>
      <c r="C1740" s="17">
        <v>8.0050951079958202E-2</v>
      </c>
      <c r="D1740" s="17">
        <v>5.3809964024639098E-2</v>
      </c>
      <c r="E1740" s="17">
        <v>0.103406732511997</v>
      </c>
      <c r="F1740" s="17"/>
      <c r="G1740" s="17">
        <v>8.9850421312589801E-2</v>
      </c>
      <c r="H1740" s="17">
        <v>8.3628221808646902E-2</v>
      </c>
      <c r="I1740" s="17">
        <v>7.8785741286778802E-2</v>
      </c>
      <c r="J1740" s="17">
        <v>0.101011695710908</v>
      </c>
      <c r="K1740" s="17">
        <v>7.7222311246799902E-2</v>
      </c>
      <c r="L1740" s="17">
        <v>5.6517116731959999E-2</v>
      </c>
      <c r="M1740" s="17"/>
      <c r="N1740" s="17">
        <v>4.2172435799618803E-2</v>
      </c>
      <c r="O1740" s="17">
        <v>7.6845638703207597E-2</v>
      </c>
      <c r="P1740" s="17">
        <v>7.1132427043528096E-2</v>
      </c>
      <c r="Q1740" s="17">
        <v>0.13107975865830401</v>
      </c>
      <c r="R1740" s="17"/>
      <c r="S1740" s="17">
        <v>6.0505364751628203E-2</v>
      </c>
      <c r="T1740" s="17">
        <v>0.101038247883441</v>
      </c>
      <c r="U1740" s="17">
        <v>7.3906272956834093E-2</v>
      </c>
      <c r="V1740" s="17">
        <v>0.101748210133264</v>
      </c>
      <c r="W1740" s="17">
        <v>6.0232358265803199E-2</v>
      </c>
      <c r="X1740" s="17">
        <v>8.0846813735213297E-2</v>
      </c>
      <c r="Y1740" s="17">
        <v>8.2870753589351101E-2</v>
      </c>
      <c r="Z1740" s="17">
        <v>6.7390333192895197E-2</v>
      </c>
      <c r="AA1740" s="17">
        <v>5.6139849424229497E-2</v>
      </c>
      <c r="AB1740" s="17">
        <v>9.2752385579106894E-2</v>
      </c>
      <c r="AC1740" s="17">
        <v>9.75636875521773E-2</v>
      </c>
      <c r="AD1740" s="17">
        <v>0.105213239691179</v>
      </c>
      <c r="AE1740" s="17"/>
      <c r="AF1740" s="17">
        <v>6.9423443588580602E-2</v>
      </c>
      <c r="AG1740" s="17">
        <v>5.1377914594525398E-2</v>
      </c>
      <c r="AH1740" s="17">
        <v>0.15742484476594601</v>
      </c>
      <c r="AI1740" s="17"/>
      <c r="AJ1740" s="17">
        <v>4.98778531432192E-2</v>
      </c>
      <c r="AK1740" s="17">
        <v>5.5871221266874202E-2</v>
      </c>
      <c r="AL1740" s="17">
        <v>5.4838559037274297E-2</v>
      </c>
      <c r="AM1740" s="17">
        <v>0.15360149477620999</v>
      </c>
      <c r="AN1740" s="17">
        <v>0.174441117785675</v>
      </c>
      <c r="AO1740" s="17"/>
      <c r="AP1740" s="17">
        <v>4.9615149233768301E-2</v>
      </c>
      <c r="AQ1740" s="17">
        <v>5.06905753786192E-2</v>
      </c>
      <c r="AR1740" s="17">
        <v>5.53434964362974E-2</v>
      </c>
      <c r="AS1740" s="17">
        <v>5.65670929527455E-2</v>
      </c>
      <c r="AT1740" s="17">
        <v>0.18813910314276</v>
      </c>
      <c r="AU1740" s="17"/>
      <c r="AV1740" s="17">
        <v>0.10915005827957</v>
      </c>
      <c r="AW1740" s="17">
        <v>0.10157734516632901</v>
      </c>
      <c r="AX1740" s="17">
        <v>4.1584730541615898E-2</v>
      </c>
      <c r="AY1740" s="17">
        <v>4.4800843482033899E-2</v>
      </c>
      <c r="AZ1740" s="17">
        <v>5.1455947946791598E-2</v>
      </c>
    </row>
    <row r="1741" spans="2:52">
      <c r="B1741" t="s">
        <v>411</v>
      </c>
      <c r="C1741" s="17">
        <v>0.57831521949662501</v>
      </c>
      <c r="D1741" s="17">
        <v>0.63434996124350695</v>
      </c>
      <c r="E1741" s="17">
        <v>0.52461521055520499</v>
      </c>
      <c r="F1741" s="17"/>
      <c r="G1741" s="17">
        <v>0.57288317237675002</v>
      </c>
      <c r="H1741" s="17">
        <v>0.56532598882916496</v>
      </c>
      <c r="I1741" s="17">
        <v>0.58619376675349699</v>
      </c>
      <c r="J1741" s="17">
        <v>0.553777626425494</v>
      </c>
      <c r="K1741" s="17">
        <v>0.56717196808914905</v>
      </c>
      <c r="L1741" s="17">
        <v>0.61352146936608998</v>
      </c>
      <c r="M1741" s="17"/>
      <c r="N1741" s="17">
        <v>0.67973035536919102</v>
      </c>
      <c r="O1741" s="17">
        <v>0.57954379173733706</v>
      </c>
      <c r="P1741" s="17">
        <v>0.54221047875095396</v>
      </c>
      <c r="Q1741" s="17">
        <v>0.49726802857860197</v>
      </c>
      <c r="R1741" s="17"/>
      <c r="S1741" s="17">
        <v>0.636695032862163</v>
      </c>
      <c r="T1741" s="17">
        <v>0.56931073028055601</v>
      </c>
      <c r="U1741" s="17">
        <v>0.59578771774436701</v>
      </c>
      <c r="V1741" s="17">
        <v>0.52615180757598201</v>
      </c>
      <c r="W1741" s="17">
        <v>0.58987197926021495</v>
      </c>
      <c r="X1741" s="17">
        <v>0.564735434744284</v>
      </c>
      <c r="Y1741" s="17">
        <v>0.58301825835634302</v>
      </c>
      <c r="Z1741" s="17">
        <v>0.53154636973511105</v>
      </c>
      <c r="AA1741" s="17">
        <v>0.57133342183575198</v>
      </c>
      <c r="AB1741" s="17">
        <v>0.55031591714033501</v>
      </c>
      <c r="AC1741" s="17">
        <v>0.58502917510906005</v>
      </c>
      <c r="AD1741" s="17">
        <v>0.61679942374433006</v>
      </c>
      <c r="AE1741" s="17"/>
      <c r="AF1741" s="17">
        <v>0.55439294055811394</v>
      </c>
      <c r="AG1741" s="17">
        <v>0.65625436093518597</v>
      </c>
      <c r="AH1741" s="17">
        <v>0.45715142631640399</v>
      </c>
      <c r="AI1741" s="17"/>
      <c r="AJ1741" s="17">
        <v>0.623932297550437</v>
      </c>
      <c r="AK1741" s="17">
        <v>0.63407632811352599</v>
      </c>
      <c r="AL1741" s="17">
        <v>0.65377604893979402</v>
      </c>
      <c r="AM1741" s="17">
        <v>0.40489134802542698</v>
      </c>
      <c r="AN1741" s="17">
        <v>0.39126851775591098</v>
      </c>
      <c r="AO1741" s="17"/>
      <c r="AP1741" s="17">
        <v>0.643329033898418</v>
      </c>
      <c r="AQ1741" s="17">
        <v>0.64259442076976403</v>
      </c>
      <c r="AR1741" s="17">
        <v>0.66765200429906302</v>
      </c>
      <c r="AS1741" s="17">
        <v>0.50378570456445604</v>
      </c>
      <c r="AT1741" s="17">
        <v>0.461592333584041</v>
      </c>
      <c r="AU1741" s="17"/>
      <c r="AV1741" s="17">
        <v>0.48760294280261801</v>
      </c>
      <c r="AW1741" s="17">
        <v>0.54619576442905404</v>
      </c>
      <c r="AX1741" s="17">
        <v>0.644397217538342</v>
      </c>
      <c r="AY1741" s="17">
        <v>0.71798219055526702</v>
      </c>
      <c r="AZ1741" s="17">
        <v>0.77280256756527499</v>
      </c>
    </row>
    <row r="1742" spans="2:52">
      <c r="B1742" t="s">
        <v>412</v>
      </c>
      <c r="C1742" s="17">
        <v>4.55790224966834E-2</v>
      </c>
      <c r="D1742" s="17">
        <v>4.4768798077412297E-2</v>
      </c>
      <c r="E1742" s="17">
        <v>4.6655868827464503E-2</v>
      </c>
      <c r="F1742" s="17"/>
      <c r="G1742" s="17">
        <v>7.0513806478913602E-2</v>
      </c>
      <c r="H1742" s="17">
        <v>4.61572068692249E-2</v>
      </c>
      <c r="I1742" s="17">
        <v>4.8934934288453802E-2</v>
      </c>
      <c r="J1742" s="17">
        <v>4.1195159481750801E-2</v>
      </c>
      <c r="K1742" s="17">
        <v>2.9381149795710201E-2</v>
      </c>
      <c r="L1742" s="17">
        <v>4.0224709954396899E-2</v>
      </c>
      <c r="M1742" s="17"/>
      <c r="N1742" s="17">
        <v>3.56036068972072E-2</v>
      </c>
      <c r="O1742" s="17">
        <v>4.0681606652485401E-2</v>
      </c>
      <c r="P1742" s="17">
        <v>5.7595920215564901E-2</v>
      </c>
      <c r="Q1742" s="17">
        <v>5.04464506521227E-2</v>
      </c>
      <c r="R1742" s="17"/>
      <c r="S1742" s="17">
        <v>5.1533771551038603E-2</v>
      </c>
      <c r="T1742" s="17">
        <v>2.8073841586556299E-2</v>
      </c>
      <c r="U1742" s="17">
        <v>4.9533210693294701E-2</v>
      </c>
      <c r="V1742" s="17">
        <v>4.9872371324074398E-2</v>
      </c>
      <c r="W1742" s="17">
        <v>6.5949910075888393E-2</v>
      </c>
      <c r="X1742" s="17">
        <v>4.7580995790699999E-2</v>
      </c>
      <c r="Y1742" s="17">
        <v>5.1643920332201901E-2</v>
      </c>
      <c r="Z1742" s="17">
        <v>4.1861438001951502E-2</v>
      </c>
      <c r="AA1742" s="17">
        <v>3.42941873645604E-2</v>
      </c>
      <c r="AB1742" s="17">
        <v>5.01364569671328E-2</v>
      </c>
      <c r="AC1742" s="17">
        <v>5.0487153535284997E-2</v>
      </c>
      <c r="AD1742" s="17">
        <v>2.4992130212922299E-2</v>
      </c>
      <c r="AE1742" s="17"/>
      <c r="AF1742" s="17">
        <v>4.5857846367856898E-2</v>
      </c>
      <c r="AG1742" s="17">
        <v>3.5498172413578097E-2</v>
      </c>
      <c r="AH1742" s="17">
        <v>5.9183659974622001E-2</v>
      </c>
      <c r="AI1742" s="17"/>
      <c r="AJ1742" s="17">
        <v>3.5762055229338098E-2</v>
      </c>
      <c r="AK1742" s="17">
        <v>4.1944456601797797E-2</v>
      </c>
      <c r="AL1742" s="17">
        <v>2.5865267341564298E-2</v>
      </c>
      <c r="AM1742" s="17">
        <v>9.3574847057664598E-2</v>
      </c>
      <c r="AN1742" s="17">
        <v>6.2796693044178301E-2</v>
      </c>
      <c r="AO1742" s="17"/>
      <c r="AP1742" s="17">
        <v>2.8415978462232701E-2</v>
      </c>
      <c r="AQ1742" s="17">
        <v>4.2644507412310899E-2</v>
      </c>
      <c r="AR1742" s="17">
        <v>3.3034186679357203E-2</v>
      </c>
      <c r="AS1742" s="17">
        <v>8.3242290912421704E-2</v>
      </c>
      <c r="AT1742" s="17">
        <v>3.20533363547056E-2</v>
      </c>
      <c r="AU1742" s="17"/>
      <c r="AV1742" s="17">
        <v>4.6513109144469801E-2</v>
      </c>
      <c r="AW1742" s="17">
        <v>4.5722324112304299E-2</v>
      </c>
      <c r="AX1742" s="17">
        <v>4.4194252179536798E-2</v>
      </c>
      <c r="AY1742" s="17">
        <v>3.5766748892394E-2</v>
      </c>
      <c r="AZ1742" s="17">
        <v>0</v>
      </c>
    </row>
    <row r="1743" spans="2:52">
      <c r="B1743" t="s">
        <v>94</v>
      </c>
      <c r="C1743" s="17">
        <v>0.53273619699994201</v>
      </c>
      <c r="D1743" s="17">
        <v>0.58958116316609499</v>
      </c>
      <c r="E1743" s="17">
        <v>0.47795934172774002</v>
      </c>
      <c r="F1743" s="17"/>
      <c r="G1743" s="17">
        <v>0.50236936589783598</v>
      </c>
      <c r="H1743" s="17">
        <v>0.51916878195993998</v>
      </c>
      <c r="I1743" s="17">
        <v>0.53725883246504302</v>
      </c>
      <c r="J1743" s="17">
        <v>0.51258246694374299</v>
      </c>
      <c r="K1743" s="17">
        <v>0.537790818293438</v>
      </c>
      <c r="L1743" s="17">
        <v>0.573296759411693</v>
      </c>
      <c r="M1743" s="17"/>
      <c r="N1743" s="17">
        <v>0.64412674847198303</v>
      </c>
      <c r="O1743" s="17">
        <v>0.53886218508485195</v>
      </c>
      <c r="P1743" s="17">
        <v>0.48461455853538898</v>
      </c>
      <c r="Q1743" s="17">
        <v>0.44682157792647997</v>
      </c>
      <c r="R1743" s="17"/>
      <c r="S1743" s="17">
        <v>0.585161261311125</v>
      </c>
      <c r="T1743" s="17">
        <v>0.541236888694</v>
      </c>
      <c r="U1743" s="17">
        <v>0.54625450705107303</v>
      </c>
      <c r="V1743" s="17">
        <v>0.476279436251907</v>
      </c>
      <c r="W1743" s="17">
        <v>0.52392206918432604</v>
      </c>
      <c r="X1743" s="17">
        <v>0.51715443895358404</v>
      </c>
      <c r="Y1743" s="17">
        <v>0.53137433802414102</v>
      </c>
      <c r="Z1743" s="17">
        <v>0.48968493173316002</v>
      </c>
      <c r="AA1743" s="17">
        <v>0.53703923447119195</v>
      </c>
      <c r="AB1743" s="17">
        <v>0.50017946017320203</v>
      </c>
      <c r="AC1743" s="17">
        <v>0.53454202157377495</v>
      </c>
      <c r="AD1743" s="17">
        <v>0.59180729353140804</v>
      </c>
      <c r="AE1743" s="17"/>
      <c r="AF1743" s="17">
        <v>0.508535094190258</v>
      </c>
      <c r="AG1743" s="17">
        <v>0.62075618852160797</v>
      </c>
      <c r="AH1743" s="17">
        <v>0.39796776634178199</v>
      </c>
      <c r="AI1743" s="17"/>
      <c r="AJ1743" s="17">
        <v>0.58817024232109905</v>
      </c>
      <c r="AK1743" s="17">
        <v>0.59213187151172797</v>
      </c>
      <c r="AL1743" s="17">
        <v>0.62791078159822999</v>
      </c>
      <c r="AM1743" s="17">
        <v>0.31131650096776198</v>
      </c>
      <c r="AN1743" s="17">
        <v>0.32847182471173197</v>
      </c>
      <c r="AO1743" s="17"/>
      <c r="AP1743" s="17">
        <v>0.61491305543618602</v>
      </c>
      <c r="AQ1743" s="17">
        <v>0.59994991335745396</v>
      </c>
      <c r="AR1743" s="17">
        <v>0.63461781761970604</v>
      </c>
      <c r="AS1743" s="17">
        <v>0.42054341365203501</v>
      </c>
      <c r="AT1743" s="17">
        <v>0.42953899722933497</v>
      </c>
      <c r="AU1743" s="17"/>
      <c r="AV1743" s="17">
        <v>0.44108983365814902</v>
      </c>
      <c r="AW1743" s="17">
        <v>0.50047344031675001</v>
      </c>
      <c r="AX1743" s="17">
        <v>0.60020296535880602</v>
      </c>
      <c r="AY1743" s="17">
        <v>0.68221544166287296</v>
      </c>
      <c r="AZ1743" s="17">
        <v>0.77280256756527499</v>
      </c>
    </row>
    <row r="1744" spans="2:52">
      <c r="C1744" s="17"/>
      <c r="D1744" s="17"/>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c r="AY1744" s="17"/>
      <c r="AZ1744" s="17"/>
    </row>
    <row r="1745" spans="2:52">
      <c r="B1745" s="6" t="s">
        <v>417</v>
      </c>
      <c r="C1745" s="17"/>
      <c r="D1745" s="17"/>
      <c r="E1745" s="17"/>
      <c r="F1745" s="17"/>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c r="AZ1745" s="17"/>
    </row>
    <row r="1746" spans="2:52">
      <c r="B1746" s="24" t="s">
        <v>15</v>
      </c>
      <c r="C1746" s="17"/>
      <c r="D1746" s="17"/>
      <c r="E1746" s="17"/>
      <c r="F1746" s="17"/>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c r="AI1746" s="17"/>
      <c r="AJ1746" s="17"/>
      <c r="AK1746" s="17"/>
      <c r="AL1746" s="17"/>
      <c r="AM1746" s="17"/>
      <c r="AN1746" s="17"/>
      <c r="AO1746" s="17"/>
      <c r="AP1746" s="17"/>
      <c r="AQ1746" s="17"/>
      <c r="AR1746" s="17"/>
      <c r="AS1746" s="17"/>
      <c r="AT1746" s="17"/>
      <c r="AU1746" s="17"/>
      <c r="AV1746" s="17"/>
      <c r="AW1746" s="17"/>
      <c r="AX1746" s="17"/>
      <c r="AY1746" s="17"/>
      <c r="AZ1746" s="17"/>
    </row>
    <row r="1747" spans="2:52">
      <c r="B1747" t="s">
        <v>406</v>
      </c>
      <c r="C1747" s="17">
        <v>0.17655489135142799</v>
      </c>
      <c r="D1747" s="17">
        <v>0.213753908742112</v>
      </c>
      <c r="E1747" s="17">
        <v>0.14137852922400501</v>
      </c>
      <c r="F1747" s="17"/>
      <c r="G1747" s="17">
        <v>0.19596762064916801</v>
      </c>
      <c r="H1747" s="17">
        <v>0.18356893914310299</v>
      </c>
      <c r="I1747" s="17">
        <v>0.18693141909389899</v>
      </c>
      <c r="J1747" s="17">
        <v>0.14387259139360101</v>
      </c>
      <c r="K1747" s="17">
        <v>0.15142974334478701</v>
      </c>
      <c r="L1747" s="17">
        <v>0.192882225739827</v>
      </c>
      <c r="M1747" s="17"/>
      <c r="N1747" s="17">
        <v>0.239112043077228</v>
      </c>
      <c r="O1747" s="17">
        <v>0.18305299642560499</v>
      </c>
      <c r="P1747" s="17">
        <v>0.16237029590629901</v>
      </c>
      <c r="Q1747" s="17">
        <v>0.11289699004152701</v>
      </c>
      <c r="R1747" s="17"/>
      <c r="S1747" s="17">
        <v>0.211567710971172</v>
      </c>
      <c r="T1747" s="17">
        <v>0.121096251643575</v>
      </c>
      <c r="U1747" s="17">
        <v>0.154336954502724</v>
      </c>
      <c r="V1747" s="17">
        <v>0.151713500962883</v>
      </c>
      <c r="W1747" s="17">
        <v>0.15131101999053301</v>
      </c>
      <c r="X1747" s="17">
        <v>0.19100506927467401</v>
      </c>
      <c r="Y1747" s="17">
        <v>0.18454480477297</v>
      </c>
      <c r="Z1747" s="17">
        <v>0.18166730718597299</v>
      </c>
      <c r="AA1747" s="17">
        <v>0.18234850522532101</v>
      </c>
      <c r="AB1747" s="17">
        <v>0.20243270253461801</v>
      </c>
      <c r="AC1747" s="17">
        <v>0.21332559242825</v>
      </c>
      <c r="AD1747" s="17">
        <v>0.21452567854455001</v>
      </c>
      <c r="AE1747" s="17"/>
      <c r="AF1747" s="17">
        <v>0.168177663211724</v>
      </c>
      <c r="AG1747" s="17">
        <v>0.210951593284744</v>
      </c>
      <c r="AH1747" s="17">
        <v>0.109699634207783</v>
      </c>
      <c r="AI1747" s="17"/>
      <c r="AJ1747" s="17">
        <v>0.18886451414858901</v>
      </c>
      <c r="AK1747" s="17">
        <v>0.204781312547064</v>
      </c>
      <c r="AL1747" s="17">
        <v>0.198324712866497</v>
      </c>
      <c r="AM1747" s="17">
        <v>8.3484192088182294E-2</v>
      </c>
      <c r="AN1747" s="17">
        <v>0.106077541543527</v>
      </c>
      <c r="AO1747" s="17"/>
      <c r="AP1747" s="17">
        <v>0.21230407039649701</v>
      </c>
      <c r="AQ1747" s="17">
        <v>0.207446596086484</v>
      </c>
      <c r="AR1747" s="17">
        <v>0.21336556072886501</v>
      </c>
      <c r="AS1747" s="17">
        <v>0.123276783669493</v>
      </c>
      <c r="AT1747" s="17">
        <v>8.4323723273599896E-2</v>
      </c>
      <c r="AU1747" s="17"/>
      <c r="AV1747" s="17">
        <v>0.12780579514156201</v>
      </c>
      <c r="AW1747" s="17">
        <v>0.13478256680949</v>
      </c>
      <c r="AX1747" s="17">
        <v>0.209497993729655</v>
      </c>
      <c r="AY1747" s="17">
        <v>0.29473101984558497</v>
      </c>
      <c r="AZ1747" s="17">
        <v>0.377151123086234</v>
      </c>
    </row>
    <row r="1748" spans="2:52">
      <c r="B1748" t="s">
        <v>407</v>
      </c>
      <c r="C1748" s="17">
        <v>0.43329896909464299</v>
      </c>
      <c r="D1748" s="17">
        <v>0.45508267917001599</v>
      </c>
      <c r="E1748" s="17">
        <v>0.41209792744076401</v>
      </c>
      <c r="F1748" s="17"/>
      <c r="G1748" s="17">
        <v>0.39756092434389501</v>
      </c>
      <c r="H1748" s="17">
        <v>0.42117940540011201</v>
      </c>
      <c r="I1748" s="17">
        <v>0.42637555664236498</v>
      </c>
      <c r="J1748" s="17">
        <v>0.43201938897830799</v>
      </c>
      <c r="K1748" s="17">
        <v>0.44489676635486303</v>
      </c>
      <c r="L1748" s="17">
        <v>0.465852535007377</v>
      </c>
      <c r="M1748" s="17"/>
      <c r="N1748" s="17">
        <v>0.47166591788217599</v>
      </c>
      <c r="O1748" s="17">
        <v>0.45094758912607602</v>
      </c>
      <c r="P1748" s="17">
        <v>0.41499321402332601</v>
      </c>
      <c r="Q1748" s="17">
        <v>0.390807947775899</v>
      </c>
      <c r="R1748" s="17"/>
      <c r="S1748" s="17">
        <v>0.44052233329937801</v>
      </c>
      <c r="T1748" s="17">
        <v>0.465293541092545</v>
      </c>
      <c r="U1748" s="17">
        <v>0.47522050720104603</v>
      </c>
      <c r="V1748" s="17">
        <v>0.40170657983888203</v>
      </c>
      <c r="W1748" s="17">
        <v>0.47169703752977699</v>
      </c>
      <c r="X1748" s="17">
        <v>0.39732082615876702</v>
      </c>
      <c r="Y1748" s="17">
        <v>0.44221229318056698</v>
      </c>
      <c r="Z1748" s="17">
        <v>0.44566612063584499</v>
      </c>
      <c r="AA1748" s="17">
        <v>0.40879625620059301</v>
      </c>
      <c r="AB1748" s="17">
        <v>0.41862857981789298</v>
      </c>
      <c r="AC1748" s="17">
        <v>0.41069072643701598</v>
      </c>
      <c r="AD1748" s="17">
        <v>0.39355488939351502</v>
      </c>
      <c r="AE1748" s="17"/>
      <c r="AF1748" s="17">
        <v>0.41836339361212199</v>
      </c>
      <c r="AG1748" s="17">
        <v>0.48371515950262001</v>
      </c>
      <c r="AH1748" s="17">
        <v>0.35530911130848603</v>
      </c>
      <c r="AI1748" s="17"/>
      <c r="AJ1748" s="17">
        <v>0.464922924576745</v>
      </c>
      <c r="AK1748" s="17">
        <v>0.457320305358488</v>
      </c>
      <c r="AL1748" s="17">
        <v>0.52517976414794398</v>
      </c>
      <c r="AM1748" s="17">
        <v>0.410156938492031</v>
      </c>
      <c r="AN1748" s="17">
        <v>0.29862684129598399</v>
      </c>
      <c r="AO1748" s="17"/>
      <c r="AP1748" s="17">
        <v>0.45348645945781602</v>
      </c>
      <c r="AQ1748" s="17">
        <v>0.46561400072713799</v>
      </c>
      <c r="AR1748" s="17">
        <v>0.51310490803409503</v>
      </c>
      <c r="AS1748" s="17">
        <v>0.44442828994096201</v>
      </c>
      <c r="AT1748" s="17">
        <v>0.35482919119433198</v>
      </c>
      <c r="AU1748" s="17"/>
      <c r="AV1748" s="17">
        <v>0.37684707190849098</v>
      </c>
      <c r="AW1748" s="17">
        <v>0.45803065675640398</v>
      </c>
      <c r="AX1748" s="17">
        <v>0.48944229448607401</v>
      </c>
      <c r="AY1748" s="17">
        <v>0.422796055133141</v>
      </c>
      <c r="AZ1748" s="17">
        <v>0.39451897758323401</v>
      </c>
    </row>
    <row r="1749" spans="2:52">
      <c r="B1749" t="s">
        <v>408</v>
      </c>
      <c r="C1749" s="17">
        <v>0.26405797077989102</v>
      </c>
      <c r="D1749" s="17">
        <v>0.22878506438962701</v>
      </c>
      <c r="E1749" s="17">
        <v>0.29925926044262202</v>
      </c>
      <c r="F1749" s="17"/>
      <c r="G1749" s="17">
        <v>0.255174329862278</v>
      </c>
      <c r="H1749" s="17">
        <v>0.26178298896086</v>
      </c>
      <c r="I1749" s="17">
        <v>0.24683602297847501</v>
      </c>
      <c r="J1749" s="17">
        <v>0.28633183180634803</v>
      </c>
      <c r="K1749" s="17">
        <v>0.29765654913385198</v>
      </c>
      <c r="L1749" s="17">
        <v>0.245205255402799</v>
      </c>
      <c r="M1749" s="17"/>
      <c r="N1749" s="17">
        <v>0.225270106209184</v>
      </c>
      <c r="O1749" s="17">
        <v>0.247303880273778</v>
      </c>
      <c r="P1749" s="17">
        <v>0.29195221284367001</v>
      </c>
      <c r="Q1749" s="17">
        <v>0.30093309402144103</v>
      </c>
      <c r="R1749" s="17"/>
      <c r="S1749" s="17">
        <v>0.242157912151683</v>
      </c>
      <c r="T1749" s="17">
        <v>0.27709570882072199</v>
      </c>
      <c r="U1749" s="17">
        <v>0.24997556992084399</v>
      </c>
      <c r="V1749" s="17">
        <v>0.28712549687355199</v>
      </c>
      <c r="W1749" s="17">
        <v>0.25810600509697801</v>
      </c>
      <c r="X1749" s="17">
        <v>0.27630858270622799</v>
      </c>
      <c r="Y1749" s="17">
        <v>0.26168649216287099</v>
      </c>
      <c r="Z1749" s="17">
        <v>0.25748702296155301</v>
      </c>
      <c r="AA1749" s="17">
        <v>0.30218568309350302</v>
      </c>
      <c r="AB1749" s="17">
        <v>0.23821713124434701</v>
      </c>
      <c r="AC1749" s="17">
        <v>0.23445208613566401</v>
      </c>
      <c r="AD1749" s="17">
        <v>0.25738794376364799</v>
      </c>
      <c r="AE1749" s="17"/>
      <c r="AF1749" s="17">
        <v>0.29751284384029397</v>
      </c>
      <c r="AG1749" s="17">
        <v>0.21571617227529999</v>
      </c>
      <c r="AH1749" s="17">
        <v>0.31384481452038399</v>
      </c>
      <c r="AI1749" s="17"/>
      <c r="AJ1749" s="17">
        <v>0.26367636366841402</v>
      </c>
      <c r="AK1749" s="17">
        <v>0.22987846987303501</v>
      </c>
      <c r="AL1749" s="17">
        <v>0.20814621864004801</v>
      </c>
      <c r="AM1749" s="17">
        <v>0.34178276938902102</v>
      </c>
      <c r="AN1749" s="17">
        <v>0.33554671965727401</v>
      </c>
      <c r="AO1749" s="17"/>
      <c r="AP1749" s="17">
        <v>0.25185980808811398</v>
      </c>
      <c r="AQ1749" s="17">
        <v>0.22844310721931299</v>
      </c>
      <c r="AR1749" s="17">
        <v>0.192273817673386</v>
      </c>
      <c r="AS1749" s="17">
        <v>0.333471643214094</v>
      </c>
      <c r="AT1749" s="17">
        <v>0.31626381880272098</v>
      </c>
      <c r="AU1749" s="17"/>
      <c r="AV1749" s="17">
        <v>0.331462557591167</v>
      </c>
      <c r="AW1749" s="17">
        <v>0.27003045210070897</v>
      </c>
      <c r="AX1749" s="17">
        <v>0.218422676297653</v>
      </c>
      <c r="AY1749" s="17">
        <v>0.201283394987264</v>
      </c>
      <c r="AZ1749" s="17">
        <v>0.14632058920010499</v>
      </c>
    </row>
    <row r="1750" spans="2:52">
      <c r="B1750" t="s">
        <v>409</v>
      </c>
      <c r="C1750" s="17">
        <v>3.50125582920904E-2</v>
      </c>
      <c r="D1750" s="17">
        <v>3.5567215169802803E-2</v>
      </c>
      <c r="E1750" s="17">
        <v>3.4691597461151899E-2</v>
      </c>
      <c r="F1750" s="17"/>
      <c r="G1750" s="17">
        <v>6.3358440606493496E-2</v>
      </c>
      <c r="H1750" s="17">
        <v>3.6848330772807497E-2</v>
      </c>
      <c r="I1750" s="17">
        <v>3.5130681515080801E-2</v>
      </c>
      <c r="J1750" s="17">
        <v>3.0688711180239501E-2</v>
      </c>
      <c r="K1750" s="17">
        <v>2.4218832394397101E-2</v>
      </c>
      <c r="L1750" s="17">
        <v>2.5324769313234699E-2</v>
      </c>
      <c r="M1750" s="17"/>
      <c r="N1750" s="17">
        <v>2.2724500099720001E-2</v>
      </c>
      <c r="O1750" s="17">
        <v>3.1220991924708199E-2</v>
      </c>
      <c r="P1750" s="17">
        <v>4.0069322236560401E-2</v>
      </c>
      <c r="Q1750" s="17">
        <v>4.8193156341337598E-2</v>
      </c>
      <c r="R1750" s="17"/>
      <c r="S1750" s="17">
        <v>2.5262619777376E-2</v>
      </c>
      <c r="T1750" s="17">
        <v>2.97307922447765E-2</v>
      </c>
      <c r="U1750" s="17">
        <v>4.9234144735145403E-2</v>
      </c>
      <c r="V1750" s="17">
        <v>3.8286659006911201E-2</v>
      </c>
      <c r="W1750" s="17">
        <v>3.3722776640807799E-2</v>
      </c>
      <c r="X1750" s="17">
        <v>3.3148585293161198E-2</v>
      </c>
      <c r="Y1750" s="17">
        <v>2.0720336314427299E-2</v>
      </c>
      <c r="Z1750" s="17">
        <v>4.1819636194342799E-2</v>
      </c>
      <c r="AA1750" s="17">
        <v>4.3602105160451897E-2</v>
      </c>
      <c r="AB1750" s="17">
        <v>4.5269604087292803E-2</v>
      </c>
      <c r="AC1750" s="17">
        <v>3.0453268252350101E-2</v>
      </c>
      <c r="AD1750" s="17">
        <v>3.8623399715601803E-2</v>
      </c>
      <c r="AE1750" s="17"/>
      <c r="AF1750" s="17">
        <v>3.3489843071680202E-2</v>
      </c>
      <c r="AG1750" s="17">
        <v>3.2077890587627098E-2</v>
      </c>
      <c r="AH1750" s="17">
        <v>4.0156005674017503E-2</v>
      </c>
      <c r="AI1750" s="17"/>
      <c r="AJ1750" s="17">
        <v>2.6818223349001601E-2</v>
      </c>
      <c r="AK1750" s="17">
        <v>3.6669098431819799E-2</v>
      </c>
      <c r="AL1750" s="17">
        <v>2.84381147212385E-2</v>
      </c>
      <c r="AM1750" s="17">
        <v>1.7371718107886801E-2</v>
      </c>
      <c r="AN1750" s="17">
        <v>4.5655179410482402E-2</v>
      </c>
      <c r="AO1750" s="17"/>
      <c r="AP1750" s="17">
        <v>2.38943598942324E-2</v>
      </c>
      <c r="AQ1750" s="17">
        <v>3.3803132904475799E-2</v>
      </c>
      <c r="AR1750" s="17">
        <v>4.5035027323432002E-2</v>
      </c>
      <c r="AS1750" s="17">
        <v>3.0915860626362701E-2</v>
      </c>
      <c r="AT1750" s="17">
        <v>2.9863622479558299E-2</v>
      </c>
      <c r="AU1750" s="17"/>
      <c r="AV1750" s="17">
        <v>3.7469624928410099E-2</v>
      </c>
      <c r="AW1750" s="17">
        <v>3.0915324048449301E-2</v>
      </c>
      <c r="AX1750" s="17">
        <v>2.86121340316941E-2</v>
      </c>
      <c r="AY1750" s="17">
        <v>2.49376723003999E-2</v>
      </c>
      <c r="AZ1750" s="17">
        <v>0</v>
      </c>
    </row>
    <row r="1751" spans="2:52">
      <c r="B1751" t="s">
        <v>410</v>
      </c>
      <c r="C1751" s="17">
        <v>1.3059136488590301E-2</v>
      </c>
      <c r="D1751" s="17">
        <v>1.34657858635611E-2</v>
      </c>
      <c r="E1751" s="17">
        <v>1.2744554396772301E-2</v>
      </c>
      <c r="F1751" s="17"/>
      <c r="G1751" s="17">
        <v>1.5259676921658499E-2</v>
      </c>
      <c r="H1751" s="17">
        <v>9.8316182622916401E-3</v>
      </c>
      <c r="I1751" s="17">
        <v>1.8055701472605799E-2</v>
      </c>
      <c r="J1751" s="17">
        <v>1.38471754660493E-2</v>
      </c>
      <c r="K1751" s="17">
        <v>4.7193414973008699E-3</v>
      </c>
      <c r="L1751" s="17">
        <v>1.5116618902006501E-2</v>
      </c>
      <c r="M1751" s="17"/>
      <c r="N1751" s="17">
        <v>6.0765924501713104E-3</v>
      </c>
      <c r="O1751" s="17">
        <v>1.3948177824234201E-2</v>
      </c>
      <c r="P1751" s="17">
        <v>1.9493946866723399E-2</v>
      </c>
      <c r="Q1751" s="17">
        <v>1.32033980115996E-2</v>
      </c>
      <c r="R1751" s="17"/>
      <c r="S1751" s="17">
        <v>1.04016113830778E-2</v>
      </c>
      <c r="T1751" s="17">
        <v>1.1154560574411601E-2</v>
      </c>
      <c r="U1751" s="17">
        <v>2.9100869300152099E-3</v>
      </c>
      <c r="V1751" s="17">
        <v>1.3425037984203801E-2</v>
      </c>
      <c r="W1751" s="17">
        <v>2.5060450124717099E-2</v>
      </c>
      <c r="X1751" s="17">
        <v>1.9779344664585301E-2</v>
      </c>
      <c r="Y1751" s="17">
        <v>2.5610722380722501E-2</v>
      </c>
      <c r="Z1751" s="17">
        <v>0</v>
      </c>
      <c r="AA1751" s="17">
        <v>8.8698131815574399E-3</v>
      </c>
      <c r="AB1751" s="17">
        <v>1.7108336116602701E-2</v>
      </c>
      <c r="AC1751" s="17">
        <v>1.2261617072104301E-2</v>
      </c>
      <c r="AD1751" s="17">
        <v>0</v>
      </c>
      <c r="AE1751" s="17"/>
      <c r="AF1751" s="17">
        <v>1.3090506733591301E-2</v>
      </c>
      <c r="AG1751" s="17">
        <v>8.7543473580595707E-3</v>
      </c>
      <c r="AH1751" s="17">
        <v>2.3625421360766001E-2</v>
      </c>
      <c r="AI1751" s="17"/>
      <c r="AJ1751" s="17">
        <v>8.6011687915744598E-3</v>
      </c>
      <c r="AK1751" s="17">
        <v>1.2613388987883599E-2</v>
      </c>
      <c r="AL1751" s="17">
        <v>4.7174100554863803E-3</v>
      </c>
      <c r="AM1751" s="17">
        <v>4.22005068748297E-2</v>
      </c>
      <c r="AN1751" s="17">
        <v>2.7004191005109399E-2</v>
      </c>
      <c r="AO1751" s="17"/>
      <c r="AP1751" s="17">
        <v>9.9243497995516496E-3</v>
      </c>
      <c r="AQ1751" s="17">
        <v>1.1504306405930999E-2</v>
      </c>
      <c r="AR1751" s="17">
        <v>0</v>
      </c>
      <c r="AS1751" s="17">
        <v>1.73559674218676E-2</v>
      </c>
      <c r="AT1751" s="17">
        <v>5.2788549499830102E-3</v>
      </c>
      <c r="AU1751" s="17"/>
      <c r="AV1751" s="17">
        <v>1.2898497776438299E-2</v>
      </c>
      <c r="AW1751" s="17">
        <v>1.6086479578702101E-2</v>
      </c>
      <c r="AX1751" s="17">
        <v>8.93875701327667E-3</v>
      </c>
      <c r="AY1751" s="17">
        <v>1.7762663490256E-2</v>
      </c>
      <c r="AZ1751" s="17">
        <v>0</v>
      </c>
    </row>
    <row r="1752" spans="2:52">
      <c r="B1752" t="s">
        <v>61</v>
      </c>
      <c r="C1752" s="17">
        <v>7.8016473993356705E-2</v>
      </c>
      <c r="D1752" s="17">
        <v>5.3345346664881499E-2</v>
      </c>
      <c r="E1752" s="17">
        <v>9.9828131034684603E-2</v>
      </c>
      <c r="F1752" s="17"/>
      <c r="G1752" s="17">
        <v>7.2679007616506905E-2</v>
      </c>
      <c r="H1752" s="17">
        <v>8.67887174608266E-2</v>
      </c>
      <c r="I1752" s="17">
        <v>8.6670618297574401E-2</v>
      </c>
      <c r="J1752" s="17">
        <v>9.3240301175454607E-2</v>
      </c>
      <c r="K1752" s="17">
        <v>7.7078767274799995E-2</v>
      </c>
      <c r="L1752" s="17">
        <v>5.5618595634754998E-2</v>
      </c>
      <c r="M1752" s="17"/>
      <c r="N1752" s="17">
        <v>3.51508402815199E-2</v>
      </c>
      <c r="O1752" s="17">
        <v>7.3526364425599094E-2</v>
      </c>
      <c r="P1752" s="17">
        <v>7.11210081234213E-2</v>
      </c>
      <c r="Q1752" s="17">
        <v>0.13396541380819499</v>
      </c>
      <c r="R1752" s="17"/>
      <c r="S1752" s="17">
        <v>7.0087812417313405E-2</v>
      </c>
      <c r="T1752" s="17">
        <v>9.5629145623970499E-2</v>
      </c>
      <c r="U1752" s="17">
        <v>6.8322736710225707E-2</v>
      </c>
      <c r="V1752" s="17">
        <v>0.107742725333568</v>
      </c>
      <c r="W1752" s="17">
        <v>6.0102710617187298E-2</v>
      </c>
      <c r="X1752" s="17">
        <v>8.2437591902584206E-2</v>
      </c>
      <c r="Y1752" s="17">
        <v>6.5225351188441999E-2</v>
      </c>
      <c r="Z1752" s="17">
        <v>7.3359913022286005E-2</v>
      </c>
      <c r="AA1752" s="17">
        <v>5.4197637138572903E-2</v>
      </c>
      <c r="AB1752" s="17">
        <v>7.8343646199245706E-2</v>
      </c>
      <c r="AC1752" s="17">
        <v>9.8816709674615505E-2</v>
      </c>
      <c r="AD1752" s="17">
        <v>9.5908088582685999E-2</v>
      </c>
      <c r="AE1752" s="17"/>
      <c r="AF1752" s="17">
        <v>6.9365749530589299E-2</v>
      </c>
      <c r="AG1752" s="17">
        <v>4.8784836991649497E-2</v>
      </c>
      <c r="AH1752" s="17">
        <v>0.157365012928564</v>
      </c>
      <c r="AI1752" s="17"/>
      <c r="AJ1752" s="17">
        <v>4.71168054656768E-2</v>
      </c>
      <c r="AK1752" s="17">
        <v>5.8737424801710097E-2</v>
      </c>
      <c r="AL1752" s="17">
        <v>3.5193779568785097E-2</v>
      </c>
      <c r="AM1752" s="17">
        <v>0.10500387504804901</v>
      </c>
      <c r="AN1752" s="17">
        <v>0.187089527087624</v>
      </c>
      <c r="AO1752" s="17"/>
      <c r="AP1752" s="17">
        <v>4.8530952363789299E-2</v>
      </c>
      <c r="AQ1752" s="17">
        <v>5.3188856656658401E-2</v>
      </c>
      <c r="AR1752" s="17">
        <v>3.6220686240221699E-2</v>
      </c>
      <c r="AS1752" s="17">
        <v>5.0551455127220701E-2</v>
      </c>
      <c r="AT1752" s="17">
        <v>0.209440789299806</v>
      </c>
      <c r="AU1752" s="17"/>
      <c r="AV1752" s="17">
        <v>0.113516452653931</v>
      </c>
      <c r="AW1752" s="17">
        <v>9.0154520706244995E-2</v>
      </c>
      <c r="AX1752" s="17">
        <v>4.5086144441646603E-2</v>
      </c>
      <c r="AY1752" s="17">
        <v>3.8489194243354001E-2</v>
      </c>
      <c r="AZ1752" s="17">
        <v>8.2009310130427795E-2</v>
      </c>
    </row>
    <row r="1753" spans="2:52">
      <c r="B1753" t="s">
        <v>411</v>
      </c>
      <c r="C1753" s="17">
        <v>0.60985386044607104</v>
      </c>
      <c r="D1753" s="17">
        <v>0.66883658791212797</v>
      </c>
      <c r="E1753" s="17">
        <v>0.55347645666476897</v>
      </c>
      <c r="F1753" s="17"/>
      <c r="G1753" s="17">
        <v>0.59352854499306296</v>
      </c>
      <c r="H1753" s="17">
        <v>0.60474834454321402</v>
      </c>
      <c r="I1753" s="17">
        <v>0.61330697573626403</v>
      </c>
      <c r="J1753" s="17">
        <v>0.57589198037190903</v>
      </c>
      <c r="K1753" s="17">
        <v>0.59632650969964995</v>
      </c>
      <c r="L1753" s="17">
        <v>0.65873476074720405</v>
      </c>
      <c r="M1753" s="17"/>
      <c r="N1753" s="17">
        <v>0.71077796095940404</v>
      </c>
      <c r="O1753" s="17">
        <v>0.63400058555168104</v>
      </c>
      <c r="P1753" s="17">
        <v>0.57736350992962504</v>
      </c>
      <c r="Q1753" s="17">
        <v>0.50370493781742698</v>
      </c>
      <c r="R1753" s="17"/>
      <c r="S1753" s="17">
        <v>0.65209004427054995</v>
      </c>
      <c r="T1753" s="17">
        <v>0.58638979273612002</v>
      </c>
      <c r="U1753" s="17">
        <v>0.62955746170377003</v>
      </c>
      <c r="V1753" s="17">
        <v>0.55342008080176497</v>
      </c>
      <c r="W1753" s="17">
        <v>0.62300805752030997</v>
      </c>
      <c r="X1753" s="17">
        <v>0.58832589543344205</v>
      </c>
      <c r="Y1753" s="17">
        <v>0.62675709795353796</v>
      </c>
      <c r="Z1753" s="17">
        <v>0.627333427821819</v>
      </c>
      <c r="AA1753" s="17">
        <v>0.59114476142591499</v>
      </c>
      <c r="AB1753" s="17">
        <v>0.62106128235251101</v>
      </c>
      <c r="AC1753" s="17">
        <v>0.62401631886526598</v>
      </c>
      <c r="AD1753" s="17">
        <v>0.60808056793806398</v>
      </c>
      <c r="AE1753" s="17"/>
      <c r="AF1753" s="17">
        <v>0.58654105682384505</v>
      </c>
      <c r="AG1753" s="17">
        <v>0.69466675278736401</v>
      </c>
      <c r="AH1753" s="17">
        <v>0.46500874551626897</v>
      </c>
      <c r="AI1753" s="17"/>
      <c r="AJ1753" s="17">
        <v>0.65378743872533296</v>
      </c>
      <c r="AK1753" s="17">
        <v>0.662101617905552</v>
      </c>
      <c r="AL1753" s="17">
        <v>0.72350447701444198</v>
      </c>
      <c r="AM1753" s="17">
        <v>0.49364113058021403</v>
      </c>
      <c r="AN1753" s="17">
        <v>0.40470438283951099</v>
      </c>
      <c r="AO1753" s="17"/>
      <c r="AP1753" s="17">
        <v>0.66579052985431297</v>
      </c>
      <c r="AQ1753" s="17">
        <v>0.67306059681362196</v>
      </c>
      <c r="AR1753" s="17">
        <v>0.72647046876295995</v>
      </c>
      <c r="AS1753" s="17">
        <v>0.56770507361045497</v>
      </c>
      <c r="AT1753" s="17">
        <v>0.43915291446793198</v>
      </c>
      <c r="AU1753" s="17"/>
      <c r="AV1753" s="17">
        <v>0.50465286705005297</v>
      </c>
      <c r="AW1753" s="17">
        <v>0.59281322356589505</v>
      </c>
      <c r="AX1753" s="17">
        <v>0.69894028821572896</v>
      </c>
      <c r="AY1753" s="17">
        <v>0.71752707497872603</v>
      </c>
      <c r="AZ1753" s="17">
        <v>0.77167010066946795</v>
      </c>
    </row>
    <row r="1754" spans="2:52">
      <c r="B1754" t="s">
        <v>412</v>
      </c>
      <c r="C1754" s="17">
        <v>4.8071694780680699E-2</v>
      </c>
      <c r="D1754" s="17">
        <v>4.9033001033363902E-2</v>
      </c>
      <c r="E1754" s="17">
        <v>4.74361518579242E-2</v>
      </c>
      <c r="F1754" s="17"/>
      <c r="G1754" s="17">
        <v>7.8618117528151898E-2</v>
      </c>
      <c r="H1754" s="17">
        <v>4.6679949035099103E-2</v>
      </c>
      <c r="I1754" s="17">
        <v>5.3186382987686701E-2</v>
      </c>
      <c r="J1754" s="17">
        <v>4.4535886646288901E-2</v>
      </c>
      <c r="K1754" s="17">
        <v>2.8938173891697901E-2</v>
      </c>
      <c r="L1754" s="17">
        <v>4.0441388215241299E-2</v>
      </c>
      <c r="M1754" s="17"/>
      <c r="N1754" s="17">
        <v>2.88010925498913E-2</v>
      </c>
      <c r="O1754" s="17">
        <v>4.5169169748942403E-2</v>
      </c>
      <c r="P1754" s="17">
        <v>5.9563269103283897E-2</v>
      </c>
      <c r="Q1754" s="17">
        <v>6.1396554352937199E-2</v>
      </c>
      <c r="R1754" s="17"/>
      <c r="S1754" s="17">
        <v>3.5664231160453801E-2</v>
      </c>
      <c r="T1754" s="17">
        <v>4.0885352819188099E-2</v>
      </c>
      <c r="U1754" s="17">
        <v>5.2144231665160599E-2</v>
      </c>
      <c r="V1754" s="17">
        <v>5.1711696991114997E-2</v>
      </c>
      <c r="W1754" s="17">
        <v>5.8783226765524797E-2</v>
      </c>
      <c r="X1754" s="17">
        <v>5.2927929957746499E-2</v>
      </c>
      <c r="Y1754" s="17">
        <v>4.6331058695149703E-2</v>
      </c>
      <c r="Z1754" s="17">
        <v>4.1819636194342799E-2</v>
      </c>
      <c r="AA1754" s="17">
        <v>5.2471918342009399E-2</v>
      </c>
      <c r="AB1754" s="17">
        <v>6.2377940203895497E-2</v>
      </c>
      <c r="AC1754" s="17">
        <v>4.2714885324454402E-2</v>
      </c>
      <c r="AD1754" s="17">
        <v>3.8623399715601803E-2</v>
      </c>
      <c r="AE1754" s="17"/>
      <c r="AF1754" s="17">
        <v>4.6580349805271398E-2</v>
      </c>
      <c r="AG1754" s="17">
        <v>4.0832237945686599E-2</v>
      </c>
      <c r="AH1754" s="17">
        <v>6.3781427034783497E-2</v>
      </c>
      <c r="AI1754" s="17"/>
      <c r="AJ1754" s="17">
        <v>3.5419392140576003E-2</v>
      </c>
      <c r="AK1754" s="17">
        <v>4.9282487419703501E-2</v>
      </c>
      <c r="AL1754" s="17">
        <v>3.3155524776724898E-2</v>
      </c>
      <c r="AM1754" s="17">
        <v>5.9572224982716498E-2</v>
      </c>
      <c r="AN1754" s="17">
        <v>7.2659370415591798E-2</v>
      </c>
      <c r="AO1754" s="17"/>
      <c r="AP1754" s="17">
        <v>3.3818709693783998E-2</v>
      </c>
      <c r="AQ1754" s="17">
        <v>4.5307439310406802E-2</v>
      </c>
      <c r="AR1754" s="17">
        <v>4.5035027323432002E-2</v>
      </c>
      <c r="AS1754" s="17">
        <v>4.8271828048230297E-2</v>
      </c>
      <c r="AT1754" s="17">
        <v>3.5142477429541401E-2</v>
      </c>
      <c r="AU1754" s="17"/>
      <c r="AV1754" s="17">
        <v>5.03681227048485E-2</v>
      </c>
      <c r="AW1754" s="17">
        <v>4.7001803627151402E-2</v>
      </c>
      <c r="AX1754" s="17">
        <v>3.7550891044970801E-2</v>
      </c>
      <c r="AY1754" s="17">
        <v>4.2700335790655901E-2</v>
      </c>
      <c r="AZ1754" s="17">
        <v>0</v>
      </c>
    </row>
    <row r="1755" spans="2:52">
      <c r="B1755" t="s">
        <v>94</v>
      </c>
      <c r="C1755" s="17">
        <v>0.56178216566539096</v>
      </c>
      <c r="D1755" s="17">
        <v>0.61980358687876402</v>
      </c>
      <c r="E1755" s="17">
        <v>0.50604030480684503</v>
      </c>
      <c r="F1755" s="17"/>
      <c r="G1755" s="17">
        <v>0.514910427464911</v>
      </c>
      <c r="H1755" s="17">
        <v>0.55806839550811504</v>
      </c>
      <c r="I1755" s="17">
        <v>0.56012059274857695</v>
      </c>
      <c r="J1755" s="17">
        <v>0.53135609372561998</v>
      </c>
      <c r="K1755" s="17">
        <v>0.567388335807952</v>
      </c>
      <c r="L1755" s="17">
        <v>0.61829337253196304</v>
      </c>
      <c r="M1755" s="17"/>
      <c r="N1755" s="17">
        <v>0.68197686840951299</v>
      </c>
      <c r="O1755" s="17">
        <v>0.58883141580273801</v>
      </c>
      <c r="P1755" s="17">
        <v>0.51780024082634102</v>
      </c>
      <c r="Q1755" s="17">
        <v>0.44230838346448997</v>
      </c>
      <c r="R1755" s="17"/>
      <c r="S1755" s="17">
        <v>0.61642581311009703</v>
      </c>
      <c r="T1755" s="17">
        <v>0.54550443991693098</v>
      </c>
      <c r="U1755" s="17">
        <v>0.577413230038609</v>
      </c>
      <c r="V1755" s="17">
        <v>0.50170838381064997</v>
      </c>
      <c r="W1755" s="17">
        <v>0.56422483075478502</v>
      </c>
      <c r="X1755" s="17">
        <v>0.53539796547569496</v>
      </c>
      <c r="Y1755" s="17">
        <v>0.58042603925838798</v>
      </c>
      <c r="Z1755" s="17">
        <v>0.58551379162747597</v>
      </c>
      <c r="AA1755" s="17">
        <v>0.53867284308390495</v>
      </c>
      <c r="AB1755" s="17">
        <v>0.55868334214861604</v>
      </c>
      <c r="AC1755" s="17">
        <v>0.58130143354081198</v>
      </c>
      <c r="AD1755" s="17">
        <v>0.56945716822246195</v>
      </c>
      <c r="AE1755" s="17"/>
      <c r="AF1755" s="17">
        <v>0.53996070701857402</v>
      </c>
      <c r="AG1755" s="17">
        <v>0.65383451484167698</v>
      </c>
      <c r="AH1755" s="17">
        <v>0.40122731848148602</v>
      </c>
      <c r="AI1755" s="17"/>
      <c r="AJ1755" s="17">
        <v>0.61836804658475697</v>
      </c>
      <c r="AK1755" s="17">
        <v>0.61281913048584802</v>
      </c>
      <c r="AL1755" s="17">
        <v>0.69034895223771697</v>
      </c>
      <c r="AM1755" s="17">
        <v>0.434068905597497</v>
      </c>
      <c r="AN1755" s="17">
        <v>0.33204501242391898</v>
      </c>
      <c r="AO1755" s="17"/>
      <c r="AP1755" s="17">
        <v>0.631971820160529</v>
      </c>
      <c r="AQ1755" s="17">
        <v>0.62775315750321503</v>
      </c>
      <c r="AR1755" s="17">
        <v>0.68143544143952794</v>
      </c>
      <c r="AS1755" s="17">
        <v>0.51943324556222503</v>
      </c>
      <c r="AT1755" s="17">
        <v>0.40401043703839101</v>
      </c>
      <c r="AU1755" s="17"/>
      <c r="AV1755" s="17">
        <v>0.45428474434520499</v>
      </c>
      <c r="AW1755" s="17">
        <v>0.54581141993874305</v>
      </c>
      <c r="AX1755" s="17">
        <v>0.66138939717075795</v>
      </c>
      <c r="AY1755" s="17">
        <v>0.67482673918807001</v>
      </c>
      <c r="AZ1755" s="17">
        <v>0.77167010066946795</v>
      </c>
    </row>
    <row r="1756" spans="2:52">
      <c r="C1756" s="17"/>
      <c r="D1756" s="17"/>
      <c r="E1756" s="17"/>
      <c r="F1756" s="17"/>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c r="AI1756" s="17"/>
      <c r="AJ1756" s="17"/>
      <c r="AK1756" s="17"/>
      <c r="AL1756" s="17"/>
      <c r="AM1756" s="17"/>
      <c r="AN1756" s="17"/>
      <c r="AO1756" s="17"/>
      <c r="AP1756" s="17"/>
      <c r="AQ1756" s="17"/>
      <c r="AR1756" s="17"/>
      <c r="AS1756" s="17"/>
      <c r="AT1756" s="17"/>
      <c r="AU1756" s="17"/>
      <c r="AV1756" s="17"/>
      <c r="AW1756" s="17"/>
      <c r="AX1756" s="17"/>
      <c r="AY1756" s="17"/>
      <c r="AZ1756" s="17"/>
    </row>
    <row r="1757" spans="2:52">
      <c r="B1757" s="6" t="s">
        <v>418</v>
      </c>
      <c r="C1757" s="17"/>
      <c r="D1757" s="17"/>
      <c r="E1757" s="17"/>
      <c r="F1757" s="17"/>
      <c r="G1757" s="17"/>
      <c r="H1757" s="17"/>
      <c r="I1757" s="17"/>
      <c r="J1757" s="17"/>
      <c r="K1757" s="17"/>
      <c r="L1757" s="17"/>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7"/>
      <c r="AI1757" s="17"/>
      <c r="AJ1757" s="17"/>
      <c r="AK1757" s="17"/>
      <c r="AL1757" s="17"/>
      <c r="AM1757" s="17"/>
      <c r="AN1757" s="17"/>
      <c r="AO1757" s="17"/>
      <c r="AP1757" s="17"/>
      <c r="AQ1757" s="17"/>
      <c r="AR1757" s="17"/>
      <c r="AS1757" s="17"/>
      <c r="AT1757" s="17"/>
      <c r="AU1757" s="17"/>
      <c r="AV1757" s="17"/>
      <c r="AW1757" s="17"/>
      <c r="AX1757" s="17"/>
      <c r="AY1757" s="17"/>
      <c r="AZ1757" s="17"/>
    </row>
    <row r="1758" spans="2:52">
      <c r="B1758" s="24" t="s">
        <v>15</v>
      </c>
      <c r="C1758" s="17"/>
      <c r="D1758" s="17"/>
      <c r="E1758" s="17"/>
      <c r="F1758" s="17"/>
      <c r="G1758" s="17"/>
      <c r="H1758" s="17"/>
      <c r="I1758" s="17"/>
      <c r="J1758" s="17"/>
      <c r="K1758" s="17"/>
      <c r="L1758" s="17"/>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c r="AP1758" s="17"/>
      <c r="AQ1758" s="17"/>
      <c r="AR1758" s="17"/>
      <c r="AS1758" s="17"/>
      <c r="AT1758" s="17"/>
      <c r="AU1758" s="17"/>
      <c r="AV1758" s="17"/>
      <c r="AW1758" s="17"/>
      <c r="AX1758" s="17"/>
      <c r="AY1758" s="17"/>
      <c r="AZ1758" s="17"/>
    </row>
    <row r="1759" spans="2:52">
      <c r="B1759" t="s">
        <v>406</v>
      </c>
      <c r="C1759" s="17">
        <v>0.18134499822711</v>
      </c>
      <c r="D1759" s="17">
        <v>0.20830573466020499</v>
      </c>
      <c r="E1759" s="17">
        <v>0.15528590690532501</v>
      </c>
      <c r="F1759" s="17"/>
      <c r="G1759" s="17">
        <v>0.20461961998699499</v>
      </c>
      <c r="H1759" s="17">
        <v>0.20848526163400799</v>
      </c>
      <c r="I1759" s="17">
        <v>0.18061568496834199</v>
      </c>
      <c r="J1759" s="17">
        <v>0.15404622567388901</v>
      </c>
      <c r="K1759" s="17">
        <v>0.15992438030064299</v>
      </c>
      <c r="L1759" s="17">
        <v>0.180870459324044</v>
      </c>
      <c r="M1759" s="17"/>
      <c r="N1759" s="17">
        <v>0.232615870838732</v>
      </c>
      <c r="O1759" s="17">
        <v>0.19014447092030201</v>
      </c>
      <c r="P1759" s="17">
        <v>0.16201973073308801</v>
      </c>
      <c r="Q1759" s="17">
        <v>0.13306412828720701</v>
      </c>
      <c r="R1759" s="17"/>
      <c r="S1759" s="17">
        <v>0.229540883388449</v>
      </c>
      <c r="T1759" s="17">
        <v>0.15931500704357199</v>
      </c>
      <c r="U1759" s="17">
        <v>0.13939029791268301</v>
      </c>
      <c r="V1759" s="17">
        <v>0.142670472116641</v>
      </c>
      <c r="W1759" s="17">
        <v>0.13427966860740201</v>
      </c>
      <c r="X1759" s="17">
        <v>0.194030280941769</v>
      </c>
      <c r="Y1759" s="17">
        <v>0.18176633126649699</v>
      </c>
      <c r="Z1759" s="17">
        <v>0.153820396362773</v>
      </c>
      <c r="AA1759" s="17">
        <v>0.17894750755086</v>
      </c>
      <c r="AB1759" s="17">
        <v>0.19817040736410199</v>
      </c>
      <c r="AC1759" s="17">
        <v>0.231843288681921</v>
      </c>
      <c r="AD1759" s="17">
        <v>0.26129642806470399</v>
      </c>
      <c r="AE1759" s="17"/>
      <c r="AF1759" s="17">
        <v>0.160993065528553</v>
      </c>
      <c r="AG1759" s="17">
        <v>0.22412417413656699</v>
      </c>
      <c r="AH1759" s="17">
        <v>0.12103079878992</v>
      </c>
      <c r="AI1759" s="17"/>
      <c r="AJ1759" s="17">
        <v>0.184130786531366</v>
      </c>
      <c r="AK1759" s="17">
        <v>0.22420087895304899</v>
      </c>
      <c r="AL1759" s="17">
        <v>0.20910714155096399</v>
      </c>
      <c r="AM1759" s="17">
        <v>0.101981871370321</v>
      </c>
      <c r="AN1759" s="17">
        <v>0.108274482813265</v>
      </c>
      <c r="AO1759" s="17"/>
      <c r="AP1759" s="17">
        <v>0.19945197401937001</v>
      </c>
      <c r="AQ1759" s="17">
        <v>0.21298125243194499</v>
      </c>
      <c r="AR1759" s="17">
        <v>0.231923416108094</v>
      </c>
      <c r="AS1759" s="17">
        <v>0.15823513131338099</v>
      </c>
      <c r="AT1759" s="17">
        <v>7.3495002512784E-2</v>
      </c>
      <c r="AU1759" s="17"/>
      <c r="AV1759" s="17">
        <v>0.13408145939081501</v>
      </c>
      <c r="AW1759" s="17">
        <v>0.139536085139919</v>
      </c>
      <c r="AX1759" s="17">
        <v>0.216862580340248</v>
      </c>
      <c r="AY1759" s="17">
        <v>0.26858304707076702</v>
      </c>
      <c r="AZ1759" s="17">
        <v>0.32602838051995298</v>
      </c>
    </row>
    <row r="1760" spans="2:52">
      <c r="B1760" t="s">
        <v>407</v>
      </c>
      <c r="C1760" s="17">
        <v>0.43357038545771998</v>
      </c>
      <c r="D1760" s="17">
        <v>0.45498786055430801</v>
      </c>
      <c r="E1760" s="17">
        <v>0.41362817385423301</v>
      </c>
      <c r="F1760" s="17"/>
      <c r="G1760" s="17">
        <v>0.43158945635888202</v>
      </c>
      <c r="H1760" s="17">
        <v>0.414422335656287</v>
      </c>
      <c r="I1760" s="17">
        <v>0.42677204764489701</v>
      </c>
      <c r="J1760" s="17">
        <v>0.44024822446541201</v>
      </c>
      <c r="K1760" s="17">
        <v>0.429262392338571</v>
      </c>
      <c r="L1760" s="17">
        <v>0.45352033541176601</v>
      </c>
      <c r="M1760" s="17"/>
      <c r="N1760" s="17">
        <v>0.463249186589336</v>
      </c>
      <c r="O1760" s="17">
        <v>0.440855111085869</v>
      </c>
      <c r="P1760" s="17">
        <v>0.43767523522964902</v>
      </c>
      <c r="Q1760" s="17">
        <v>0.38951887391123102</v>
      </c>
      <c r="R1760" s="17"/>
      <c r="S1760" s="17">
        <v>0.430019773323493</v>
      </c>
      <c r="T1760" s="17">
        <v>0.416683295593682</v>
      </c>
      <c r="U1760" s="17">
        <v>0.47493559876123098</v>
      </c>
      <c r="V1760" s="17">
        <v>0.430171274852017</v>
      </c>
      <c r="W1760" s="17">
        <v>0.48194013088406301</v>
      </c>
      <c r="X1760" s="17">
        <v>0.38685446126646</v>
      </c>
      <c r="Y1760" s="17">
        <v>0.46899485708551902</v>
      </c>
      <c r="Z1760" s="17">
        <v>0.46750630029561902</v>
      </c>
      <c r="AA1760" s="17">
        <v>0.43986434824451898</v>
      </c>
      <c r="AB1760" s="17">
        <v>0.42940013809697403</v>
      </c>
      <c r="AC1760" s="17">
        <v>0.38159097515458001</v>
      </c>
      <c r="AD1760" s="17">
        <v>0.38684350716162202</v>
      </c>
      <c r="AE1760" s="17"/>
      <c r="AF1760" s="17">
        <v>0.41583357334930598</v>
      </c>
      <c r="AG1760" s="17">
        <v>0.47393897184361899</v>
      </c>
      <c r="AH1760" s="17">
        <v>0.36164697083046798</v>
      </c>
      <c r="AI1760" s="17"/>
      <c r="AJ1760" s="17">
        <v>0.45416894075488201</v>
      </c>
      <c r="AK1760" s="17">
        <v>0.45968579667159398</v>
      </c>
      <c r="AL1760" s="17">
        <v>0.46227709912181902</v>
      </c>
      <c r="AM1760" s="17">
        <v>0.35167707494126899</v>
      </c>
      <c r="AN1760" s="17">
        <v>0.32070392947572701</v>
      </c>
      <c r="AO1760" s="17"/>
      <c r="AP1760" s="17">
        <v>0.47783259603310901</v>
      </c>
      <c r="AQ1760" s="17">
        <v>0.46110437726811498</v>
      </c>
      <c r="AR1760" s="17">
        <v>0.46485602476046201</v>
      </c>
      <c r="AS1760" s="17">
        <v>0.38224826262252998</v>
      </c>
      <c r="AT1760" s="17">
        <v>0.39556111228262703</v>
      </c>
      <c r="AU1760" s="17"/>
      <c r="AV1760" s="17">
        <v>0.374350689136697</v>
      </c>
      <c r="AW1760" s="17">
        <v>0.44476899284740601</v>
      </c>
      <c r="AX1760" s="17">
        <v>0.485529532022906</v>
      </c>
      <c r="AY1760" s="17">
        <v>0.47765358361326199</v>
      </c>
      <c r="AZ1760" s="17">
        <v>0.396959588715323</v>
      </c>
    </row>
    <row r="1761" spans="2:52">
      <c r="B1761" t="s">
        <v>408</v>
      </c>
      <c r="C1761" s="17">
        <v>0.26207622340172998</v>
      </c>
      <c r="D1761" s="17">
        <v>0.24529743155005901</v>
      </c>
      <c r="E1761" s="17">
        <v>0.279224780811272</v>
      </c>
      <c r="F1761" s="17"/>
      <c r="G1761" s="17">
        <v>0.22161043820276399</v>
      </c>
      <c r="H1761" s="17">
        <v>0.24888463045517101</v>
      </c>
      <c r="I1761" s="17">
        <v>0.26891465849961099</v>
      </c>
      <c r="J1761" s="17">
        <v>0.264303658675132</v>
      </c>
      <c r="K1761" s="17">
        <v>0.30023966197860102</v>
      </c>
      <c r="L1761" s="17">
        <v>0.26674968124013998</v>
      </c>
      <c r="M1761" s="17"/>
      <c r="N1761" s="17">
        <v>0.23557494588006</v>
      </c>
      <c r="O1761" s="17">
        <v>0.248997389302204</v>
      </c>
      <c r="P1761" s="17">
        <v>0.27171756380973699</v>
      </c>
      <c r="Q1761" s="17">
        <v>0.29890358219404201</v>
      </c>
      <c r="R1761" s="17"/>
      <c r="S1761" s="17">
        <v>0.238656820917926</v>
      </c>
      <c r="T1761" s="17">
        <v>0.28676761820876401</v>
      </c>
      <c r="U1761" s="17">
        <v>0.244918119164904</v>
      </c>
      <c r="V1761" s="17">
        <v>0.275952974291999</v>
      </c>
      <c r="W1761" s="17">
        <v>0.26676189586319698</v>
      </c>
      <c r="X1761" s="17">
        <v>0.27656300299473402</v>
      </c>
      <c r="Y1761" s="17">
        <v>0.239527016821624</v>
      </c>
      <c r="Z1761" s="17">
        <v>0.25730178980163898</v>
      </c>
      <c r="AA1761" s="17">
        <v>0.28242098457276099</v>
      </c>
      <c r="AB1761" s="17">
        <v>0.24759790904038401</v>
      </c>
      <c r="AC1761" s="17">
        <v>0.27584517369058797</v>
      </c>
      <c r="AD1761" s="17">
        <v>0.226482551051023</v>
      </c>
      <c r="AE1761" s="17"/>
      <c r="AF1761" s="17">
        <v>0.30614678048267002</v>
      </c>
      <c r="AG1761" s="17">
        <v>0.21567046866831399</v>
      </c>
      <c r="AH1761" s="17">
        <v>0.31292955423206797</v>
      </c>
      <c r="AI1761" s="17"/>
      <c r="AJ1761" s="17">
        <v>0.27102233131116299</v>
      </c>
      <c r="AK1761" s="17">
        <v>0.22014378150312</v>
      </c>
      <c r="AL1761" s="17">
        <v>0.25425464018417998</v>
      </c>
      <c r="AM1761" s="17">
        <v>0.356089929412575</v>
      </c>
      <c r="AN1761" s="17">
        <v>0.31707867296565201</v>
      </c>
      <c r="AO1761" s="17"/>
      <c r="AP1761" s="17">
        <v>0.24320737953164101</v>
      </c>
      <c r="AQ1761" s="17">
        <v>0.23751148209335299</v>
      </c>
      <c r="AR1761" s="17">
        <v>0.213482721568648</v>
      </c>
      <c r="AS1761" s="17">
        <v>0.342618191955817</v>
      </c>
      <c r="AT1761" s="17">
        <v>0.31247803001274299</v>
      </c>
      <c r="AU1761" s="17"/>
      <c r="AV1761" s="17">
        <v>0.32694576841578599</v>
      </c>
      <c r="AW1761" s="17">
        <v>0.28462543652556799</v>
      </c>
      <c r="AX1761" s="17">
        <v>0.20934065717022399</v>
      </c>
      <c r="AY1761" s="17">
        <v>0.17892971400330501</v>
      </c>
      <c r="AZ1761" s="17">
        <v>0.19683682282886</v>
      </c>
    </row>
    <row r="1762" spans="2:52">
      <c r="B1762" t="s">
        <v>409</v>
      </c>
      <c r="C1762" s="17">
        <v>2.9919853716467101E-2</v>
      </c>
      <c r="D1762" s="17">
        <v>2.6022409896276601E-2</v>
      </c>
      <c r="E1762" s="17">
        <v>3.3909728375128401E-2</v>
      </c>
      <c r="F1762" s="17"/>
      <c r="G1762" s="17">
        <v>4.9571572347281302E-2</v>
      </c>
      <c r="H1762" s="17">
        <v>3.2967225633811499E-2</v>
      </c>
      <c r="I1762" s="17">
        <v>3.2453335755249002E-2</v>
      </c>
      <c r="J1762" s="17">
        <v>2.28326570400357E-2</v>
      </c>
      <c r="K1762" s="17">
        <v>2.55894442894757E-2</v>
      </c>
      <c r="L1762" s="17">
        <v>2.0962977597639799E-2</v>
      </c>
      <c r="M1762" s="17"/>
      <c r="N1762" s="17">
        <v>1.9047828862792701E-2</v>
      </c>
      <c r="O1762" s="17">
        <v>3.2507183410488201E-2</v>
      </c>
      <c r="P1762" s="17">
        <v>3.6699249704780001E-2</v>
      </c>
      <c r="Q1762" s="17">
        <v>3.3360896010808203E-2</v>
      </c>
      <c r="R1762" s="17"/>
      <c r="S1762" s="17">
        <v>2.1946238972323898E-2</v>
      </c>
      <c r="T1762" s="17">
        <v>2.4303649252420598E-2</v>
      </c>
      <c r="U1762" s="17">
        <v>4.2991381452031401E-2</v>
      </c>
      <c r="V1762" s="17">
        <v>2.68496358059402E-2</v>
      </c>
      <c r="W1762" s="17">
        <v>5.19877148284024E-2</v>
      </c>
      <c r="X1762" s="17">
        <v>3.4119482491790497E-2</v>
      </c>
      <c r="Y1762" s="17">
        <v>3.3719790985390602E-2</v>
      </c>
      <c r="Z1762" s="17">
        <v>2.4324478920404201E-2</v>
      </c>
      <c r="AA1762" s="17">
        <v>2.70949090225607E-2</v>
      </c>
      <c r="AB1762" s="17">
        <v>3.11351992044719E-2</v>
      </c>
      <c r="AC1762" s="17">
        <v>2.0523532887122699E-2</v>
      </c>
      <c r="AD1762" s="17">
        <v>2.1427807396725802E-2</v>
      </c>
      <c r="AE1762" s="17"/>
      <c r="AF1762" s="17">
        <v>2.7879588174944299E-2</v>
      </c>
      <c r="AG1762" s="17">
        <v>2.6921223144794001E-2</v>
      </c>
      <c r="AH1762" s="17">
        <v>3.6151793617201097E-2</v>
      </c>
      <c r="AI1762" s="17"/>
      <c r="AJ1762" s="17">
        <v>2.39298381038494E-2</v>
      </c>
      <c r="AK1762" s="17">
        <v>3.1409467099533898E-2</v>
      </c>
      <c r="AL1762" s="17">
        <v>1.2640567895648399E-2</v>
      </c>
      <c r="AM1762" s="17">
        <v>5.1877385537328999E-2</v>
      </c>
      <c r="AN1762" s="17">
        <v>4.54328963365229E-2</v>
      </c>
      <c r="AO1762" s="17"/>
      <c r="AP1762" s="17">
        <v>2.5495546984197499E-2</v>
      </c>
      <c r="AQ1762" s="17">
        <v>2.4476262319531601E-2</v>
      </c>
      <c r="AR1762" s="17">
        <v>2.4871675324055601E-2</v>
      </c>
      <c r="AS1762" s="17">
        <v>4.0690639471142598E-2</v>
      </c>
      <c r="AT1762" s="17">
        <v>2.29839763401876E-2</v>
      </c>
      <c r="AU1762" s="17"/>
      <c r="AV1762" s="17">
        <v>3.1040416701471701E-2</v>
      </c>
      <c r="AW1762" s="17">
        <v>3.3835417177519901E-2</v>
      </c>
      <c r="AX1762" s="17">
        <v>3.2229375592570698E-2</v>
      </c>
      <c r="AY1762" s="17">
        <v>1.6195014211843099E-2</v>
      </c>
      <c r="AZ1762" s="17">
        <v>1.0131117830872401E-2</v>
      </c>
    </row>
    <row r="1763" spans="2:52">
      <c r="B1763" t="s">
        <v>410</v>
      </c>
      <c r="C1763" s="17">
        <v>1.18923119023569E-2</v>
      </c>
      <c r="D1763" s="17">
        <v>1.11981558415258E-2</v>
      </c>
      <c r="E1763" s="17">
        <v>1.2644187326304899E-2</v>
      </c>
      <c r="F1763" s="17"/>
      <c r="G1763" s="17">
        <v>1.8384859743513698E-2</v>
      </c>
      <c r="H1763" s="17">
        <v>7.6087050892513497E-3</v>
      </c>
      <c r="I1763" s="17">
        <v>7.6115085375560703E-3</v>
      </c>
      <c r="J1763" s="17">
        <v>1.35007475858129E-2</v>
      </c>
      <c r="K1763" s="17">
        <v>6.77081766978096E-3</v>
      </c>
      <c r="L1763" s="17">
        <v>1.66898999063298E-2</v>
      </c>
      <c r="M1763" s="17"/>
      <c r="N1763" s="17">
        <v>7.6968728084021E-3</v>
      </c>
      <c r="O1763" s="17">
        <v>1.03582329402317E-2</v>
      </c>
      <c r="P1763" s="17">
        <v>9.8837889746825093E-3</v>
      </c>
      <c r="Q1763" s="17">
        <v>1.8959633860518799E-2</v>
      </c>
      <c r="R1763" s="17"/>
      <c r="S1763" s="17">
        <v>7.1363835304173199E-3</v>
      </c>
      <c r="T1763" s="17">
        <v>1.6792086549720499E-2</v>
      </c>
      <c r="U1763" s="17">
        <v>1.2640656927271799E-2</v>
      </c>
      <c r="V1763" s="17">
        <v>7.9174023629816105E-3</v>
      </c>
      <c r="W1763" s="17">
        <v>6.1521167287326099E-3</v>
      </c>
      <c r="X1763" s="17">
        <v>1.7339218754626101E-2</v>
      </c>
      <c r="Y1763" s="17">
        <v>1.7468220174320599E-2</v>
      </c>
      <c r="Z1763" s="17">
        <v>5.89863649258852E-3</v>
      </c>
      <c r="AA1763" s="17">
        <v>1.05328618003344E-2</v>
      </c>
      <c r="AB1763" s="17">
        <v>1.42602493868383E-2</v>
      </c>
      <c r="AC1763" s="17">
        <v>1.2261617072104301E-2</v>
      </c>
      <c r="AD1763" s="17">
        <v>1.02242001395458E-2</v>
      </c>
      <c r="AE1763" s="17"/>
      <c r="AF1763" s="17">
        <v>1.62150467242674E-2</v>
      </c>
      <c r="AG1763" s="17">
        <v>4.4776979757878699E-3</v>
      </c>
      <c r="AH1763" s="17">
        <v>1.85659289134333E-2</v>
      </c>
      <c r="AI1763" s="17"/>
      <c r="AJ1763" s="17">
        <v>1.13730428288846E-2</v>
      </c>
      <c r="AK1763" s="17">
        <v>8.1487181421744694E-3</v>
      </c>
      <c r="AL1763" s="17">
        <v>3.7983813543224099E-3</v>
      </c>
      <c r="AM1763" s="17">
        <v>2.3830246056748799E-2</v>
      </c>
      <c r="AN1763" s="17">
        <v>2.3058065774069401E-2</v>
      </c>
      <c r="AO1763" s="17"/>
      <c r="AP1763" s="17">
        <v>8.7630713638036199E-3</v>
      </c>
      <c r="AQ1763" s="17">
        <v>9.7607925905342507E-3</v>
      </c>
      <c r="AR1763" s="17">
        <v>4.4568954580105997E-3</v>
      </c>
      <c r="AS1763" s="17">
        <v>1.7175650809719601E-2</v>
      </c>
      <c r="AT1763" s="17">
        <v>1.1736050587943501E-2</v>
      </c>
      <c r="AU1763" s="17"/>
      <c r="AV1763" s="17">
        <v>1.7091897254039399E-2</v>
      </c>
      <c r="AW1763" s="17">
        <v>1.20093735210598E-2</v>
      </c>
      <c r="AX1763" s="17">
        <v>8.5469337547148996E-3</v>
      </c>
      <c r="AY1763" s="17">
        <v>8.1546927944298794E-3</v>
      </c>
      <c r="AZ1763" s="17">
        <v>0</v>
      </c>
    </row>
    <row r="1764" spans="2:52">
      <c r="B1764" t="s">
        <v>61</v>
      </c>
      <c r="C1764" s="17">
        <v>8.1196227294616494E-2</v>
      </c>
      <c r="D1764" s="17">
        <v>5.4188407497624998E-2</v>
      </c>
      <c r="E1764" s="17">
        <v>0.105307222727738</v>
      </c>
      <c r="F1764" s="17"/>
      <c r="G1764" s="17">
        <v>7.4224053360564493E-2</v>
      </c>
      <c r="H1764" s="17">
        <v>8.76318415314713E-2</v>
      </c>
      <c r="I1764" s="17">
        <v>8.3632764594345696E-2</v>
      </c>
      <c r="J1764" s="17">
        <v>0.105068486559718</v>
      </c>
      <c r="K1764" s="17">
        <v>7.8213303422927899E-2</v>
      </c>
      <c r="L1764" s="17">
        <v>6.1206646520080898E-2</v>
      </c>
      <c r="M1764" s="17"/>
      <c r="N1764" s="17">
        <v>4.1815295020675901E-2</v>
      </c>
      <c r="O1764" s="17">
        <v>7.7137612340904493E-2</v>
      </c>
      <c r="P1764" s="17">
        <v>8.2004431548063195E-2</v>
      </c>
      <c r="Q1764" s="17">
        <v>0.126192885736193</v>
      </c>
      <c r="R1764" s="17"/>
      <c r="S1764" s="17">
        <v>7.2699899867390796E-2</v>
      </c>
      <c r="T1764" s="17">
        <v>9.6138343351841002E-2</v>
      </c>
      <c r="U1764" s="17">
        <v>8.5123945781878999E-2</v>
      </c>
      <c r="V1764" s="17">
        <v>0.116438240570421</v>
      </c>
      <c r="W1764" s="17">
        <v>5.8878473088202599E-2</v>
      </c>
      <c r="X1764" s="17">
        <v>9.1093553550620904E-2</v>
      </c>
      <c r="Y1764" s="17">
        <v>5.85237836666491E-2</v>
      </c>
      <c r="Z1764" s="17">
        <v>9.1148398126976199E-2</v>
      </c>
      <c r="AA1764" s="17">
        <v>6.1139388808964697E-2</v>
      </c>
      <c r="AB1764" s="17">
        <v>7.9436096907230094E-2</v>
      </c>
      <c r="AC1764" s="17">
        <v>7.7935412513684105E-2</v>
      </c>
      <c r="AD1764" s="17">
        <v>9.3725506186379606E-2</v>
      </c>
      <c r="AE1764" s="17"/>
      <c r="AF1764" s="17">
        <v>7.2931945740259005E-2</v>
      </c>
      <c r="AG1764" s="17">
        <v>5.4867464230917699E-2</v>
      </c>
      <c r="AH1764" s="17">
        <v>0.149674953616909</v>
      </c>
      <c r="AI1764" s="17"/>
      <c r="AJ1764" s="17">
        <v>5.5375060469854999E-2</v>
      </c>
      <c r="AK1764" s="17">
        <v>5.6411357630529797E-2</v>
      </c>
      <c r="AL1764" s="17">
        <v>5.7922169893065603E-2</v>
      </c>
      <c r="AM1764" s="17">
        <v>0.11454349268175799</v>
      </c>
      <c r="AN1764" s="17">
        <v>0.18545195263476399</v>
      </c>
      <c r="AO1764" s="17"/>
      <c r="AP1764" s="17">
        <v>4.5249432067879798E-2</v>
      </c>
      <c r="AQ1764" s="17">
        <v>5.4165833296521103E-2</v>
      </c>
      <c r="AR1764" s="17">
        <v>6.0409266780728901E-2</v>
      </c>
      <c r="AS1764" s="17">
        <v>5.9032123827409202E-2</v>
      </c>
      <c r="AT1764" s="17">
        <v>0.18374582826371499</v>
      </c>
      <c r="AU1764" s="17"/>
      <c r="AV1764" s="17">
        <v>0.11648976910118999</v>
      </c>
      <c r="AW1764" s="17">
        <v>8.5224694788528205E-2</v>
      </c>
      <c r="AX1764" s="17">
        <v>4.74909211193369E-2</v>
      </c>
      <c r="AY1764" s="17">
        <v>5.0483948306392502E-2</v>
      </c>
      <c r="AZ1764" s="17">
        <v>7.0044090104991394E-2</v>
      </c>
    </row>
    <row r="1765" spans="2:52">
      <c r="B1765" t="s">
        <v>411</v>
      </c>
      <c r="C1765" s="17">
        <v>0.61491538368482901</v>
      </c>
      <c r="D1765" s="17">
        <v>0.66329359521451403</v>
      </c>
      <c r="E1765" s="17">
        <v>0.56891408075955696</v>
      </c>
      <c r="F1765" s="17"/>
      <c r="G1765" s="17">
        <v>0.63620907634587698</v>
      </c>
      <c r="H1765" s="17">
        <v>0.62290759729029499</v>
      </c>
      <c r="I1765" s="17">
        <v>0.60738773261323897</v>
      </c>
      <c r="J1765" s="17">
        <v>0.59429445013930104</v>
      </c>
      <c r="K1765" s="17">
        <v>0.58918677263921404</v>
      </c>
      <c r="L1765" s="17">
        <v>0.63439079473580895</v>
      </c>
      <c r="M1765" s="17"/>
      <c r="N1765" s="17">
        <v>0.69586505742806903</v>
      </c>
      <c r="O1765" s="17">
        <v>0.63099958200617201</v>
      </c>
      <c r="P1765" s="17">
        <v>0.59969496596273697</v>
      </c>
      <c r="Q1765" s="17">
        <v>0.52258300219843801</v>
      </c>
      <c r="R1765" s="17"/>
      <c r="S1765" s="17">
        <v>0.65956065671194197</v>
      </c>
      <c r="T1765" s="17">
        <v>0.57599830263725404</v>
      </c>
      <c r="U1765" s="17">
        <v>0.61432589667391402</v>
      </c>
      <c r="V1765" s="17">
        <v>0.57284174696865797</v>
      </c>
      <c r="W1765" s="17">
        <v>0.61621979949146499</v>
      </c>
      <c r="X1765" s="17">
        <v>0.58088474220822905</v>
      </c>
      <c r="Y1765" s="17">
        <v>0.65076118835201602</v>
      </c>
      <c r="Z1765" s="17">
        <v>0.62132669665839202</v>
      </c>
      <c r="AA1765" s="17">
        <v>0.61881185579537901</v>
      </c>
      <c r="AB1765" s="17">
        <v>0.62757054546107605</v>
      </c>
      <c r="AC1765" s="17">
        <v>0.61343426383650002</v>
      </c>
      <c r="AD1765" s="17">
        <v>0.64813993522632596</v>
      </c>
      <c r="AE1765" s="17"/>
      <c r="AF1765" s="17">
        <v>0.57682663887785901</v>
      </c>
      <c r="AG1765" s="17">
        <v>0.69806314598018604</v>
      </c>
      <c r="AH1765" s="17">
        <v>0.482677769620389</v>
      </c>
      <c r="AI1765" s="17"/>
      <c r="AJ1765" s="17">
        <v>0.63829972728624795</v>
      </c>
      <c r="AK1765" s="17">
        <v>0.683886675624642</v>
      </c>
      <c r="AL1765" s="17">
        <v>0.67138424067278302</v>
      </c>
      <c r="AM1765" s="17">
        <v>0.45365894631158998</v>
      </c>
      <c r="AN1765" s="17">
        <v>0.42897841228899097</v>
      </c>
      <c r="AO1765" s="17"/>
      <c r="AP1765" s="17">
        <v>0.677284570052478</v>
      </c>
      <c r="AQ1765" s="17">
        <v>0.67408562970006003</v>
      </c>
      <c r="AR1765" s="17">
        <v>0.69677944086855703</v>
      </c>
      <c r="AS1765" s="17">
        <v>0.54048339393591205</v>
      </c>
      <c r="AT1765" s="17">
        <v>0.46905611479541098</v>
      </c>
      <c r="AU1765" s="17"/>
      <c r="AV1765" s="17">
        <v>0.50843214852751295</v>
      </c>
      <c r="AW1765" s="17">
        <v>0.58430507798732401</v>
      </c>
      <c r="AX1765" s="17">
        <v>0.70239211236315402</v>
      </c>
      <c r="AY1765" s="17">
        <v>0.74623663068402901</v>
      </c>
      <c r="AZ1765" s="17">
        <v>0.72298796923527597</v>
      </c>
    </row>
    <row r="1766" spans="2:52">
      <c r="B1766" t="s">
        <v>412</v>
      </c>
      <c r="C1766" s="17">
        <v>4.1812165618823997E-2</v>
      </c>
      <c r="D1766" s="17">
        <v>3.72205657378024E-2</v>
      </c>
      <c r="E1766" s="17">
        <v>4.6553915701433302E-2</v>
      </c>
      <c r="F1766" s="17"/>
      <c r="G1766" s="17">
        <v>6.7956432090794994E-2</v>
      </c>
      <c r="H1766" s="17">
        <v>4.0575930723062897E-2</v>
      </c>
      <c r="I1766" s="17">
        <v>4.0064844292805102E-2</v>
      </c>
      <c r="J1766" s="17">
        <v>3.6333404625848602E-2</v>
      </c>
      <c r="K1766" s="17">
        <v>3.2360261959256703E-2</v>
      </c>
      <c r="L1766" s="17">
        <v>3.7652877503969603E-2</v>
      </c>
      <c r="M1766" s="17"/>
      <c r="N1766" s="17">
        <v>2.67447016711948E-2</v>
      </c>
      <c r="O1766" s="17">
        <v>4.2865416350719901E-2</v>
      </c>
      <c r="P1766" s="17">
        <v>4.65830386794625E-2</v>
      </c>
      <c r="Q1766" s="17">
        <v>5.2320529871327001E-2</v>
      </c>
      <c r="R1766" s="17"/>
      <c r="S1766" s="17">
        <v>2.9082622502741198E-2</v>
      </c>
      <c r="T1766" s="17">
        <v>4.1095735802141098E-2</v>
      </c>
      <c r="U1766" s="17">
        <v>5.5632038379303202E-2</v>
      </c>
      <c r="V1766" s="17">
        <v>3.47670381689218E-2</v>
      </c>
      <c r="W1766" s="17">
        <v>5.8139831557135001E-2</v>
      </c>
      <c r="X1766" s="17">
        <v>5.1458701246416598E-2</v>
      </c>
      <c r="Y1766" s="17">
        <v>5.1188011159711201E-2</v>
      </c>
      <c r="Z1766" s="17">
        <v>3.0223115412992701E-2</v>
      </c>
      <c r="AA1766" s="17">
        <v>3.7627770822895097E-2</v>
      </c>
      <c r="AB1766" s="17">
        <v>4.53954485913102E-2</v>
      </c>
      <c r="AC1766" s="17">
        <v>3.2785149959226899E-2</v>
      </c>
      <c r="AD1766" s="17">
        <v>3.1652007536271599E-2</v>
      </c>
      <c r="AE1766" s="17"/>
      <c r="AF1766" s="17">
        <v>4.4094634899211699E-2</v>
      </c>
      <c r="AG1766" s="17">
        <v>3.1398921120581902E-2</v>
      </c>
      <c r="AH1766" s="17">
        <v>5.4717722530634401E-2</v>
      </c>
      <c r="AI1766" s="17"/>
      <c r="AJ1766" s="17">
        <v>3.5302880932734003E-2</v>
      </c>
      <c r="AK1766" s="17">
        <v>3.9558185241708399E-2</v>
      </c>
      <c r="AL1766" s="17">
        <v>1.6438949249970799E-2</v>
      </c>
      <c r="AM1766" s="17">
        <v>7.5707631594077895E-2</v>
      </c>
      <c r="AN1766" s="17">
        <v>6.8490962110592205E-2</v>
      </c>
      <c r="AO1766" s="17"/>
      <c r="AP1766" s="17">
        <v>3.4258618348001098E-2</v>
      </c>
      <c r="AQ1766" s="17">
        <v>3.4237054910065901E-2</v>
      </c>
      <c r="AR1766" s="17">
        <v>2.9328570782066202E-2</v>
      </c>
      <c r="AS1766" s="17">
        <v>5.7866290280862098E-2</v>
      </c>
      <c r="AT1766" s="17">
        <v>3.4720026928130997E-2</v>
      </c>
      <c r="AU1766" s="17"/>
      <c r="AV1766" s="17">
        <v>4.8132313955511201E-2</v>
      </c>
      <c r="AW1766" s="17">
        <v>4.5844790698579697E-2</v>
      </c>
      <c r="AX1766" s="17">
        <v>4.07763093472856E-2</v>
      </c>
      <c r="AY1766" s="17">
        <v>2.4349707006272901E-2</v>
      </c>
      <c r="AZ1766" s="17">
        <v>1.0131117830872401E-2</v>
      </c>
    </row>
    <row r="1767" spans="2:52">
      <c r="B1767" t="s">
        <v>94</v>
      </c>
      <c r="C1767" s="17">
        <v>0.57310321806600495</v>
      </c>
      <c r="D1767" s="17">
        <v>0.62607302947671095</v>
      </c>
      <c r="E1767" s="17">
        <v>0.52236016505812399</v>
      </c>
      <c r="F1767" s="17"/>
      <c r="G1767" s="17">
        <v>0.56825264425508204</v>
      </c>
      <c r="H1767" s="17">
        <v>0.58233166656723201</v>
      </c>
      <c r="I1767" s="17">
        <v>0.56732288832043298</v>
      </c>
      <c r="J1767" s="17">
        <v>0.55796104551345205</v>
      </c>
      <c r="K1767" s="17">
        <v>0.55682651067995803</v>
      </c>
      <c r="L1767" s="17">
        <v>0.59673791723184</v>
      </c>
      <c r="M1767" s="17"/>
      <c r="N1767" s="17">
        <v>0.66912035575687401</v>
      </c>
      <c r="O1767" s="17">
        <v>0.58813416565545196</v>
      </c>
      <c r="P1767" s="17">
        <v>0.55311192728327496</v>
      </c>
      <c r="Q1767" s="17">
        <v>0.47026247232711099</v>
      </c>
      <c r="R1767" s="17"/>
      <c r="S1767" s="17">
        <v>0.63047803420920101</v>
      </c>
      <c r="T1767" s="17">
        <v>0.53490256683511295</v>
      </c>
      <c r="U1767" s="17">
        <v>0.55869385829461005</v>
      </c>
      <c r="V1767" s="17">
        <v>0.53807470879973596</v>
      </c>
      <c r="W1767" s="17">
        <v>0.55807996793433001</v>
      </c>
      <c r="X1767" s="17">
        <v>0.52942604096181201</v>
      </c>
      <c r="Y1767" s="17">
        <v>0.59957317719230496</v>
      </c>
      <c r="Z1767" s="17">
        <v>0.59110358124539997</v>
      </c>
      <c r="AA1767" s="17">
        <v>0.58118408497248397</v>
      </c>
      <c r="AB1767" s="17">
        <v>0.58217509686976499</v>
      </c>
      <c r="AC1767" s="17">
        <v>0.58064911387727303</v>
      </c>
      <c r="AD1767" s="17">
        <v>0.61648792769005401</v>
      </c>
      <c r="AE1767" s="17"/>
      <c r="AF1767" s="17">
        <v>0.53273200397864795</v>
      </c>
      <c r="AG1767" s="17">
        <v>0.66666422485960397</v>
      </c>
      <c r="AH1767" s="17">
        <v>0.42796004708975399</v>
      </c>
      <c r="AI1767" s="17"/>
      <c r="AJ1767" s="17">
        <v>0.60299684635351403</v>
      </c>
      <c r="AK1767" s="17">
        <v>0.64432849038293405</v>
      </c>
      <c r="AL1767" s="17">
        <v>0.65494529142281199</v>
      </c>
      <c r="AM1767" s="17">
        <v>0.37795131471751198</v>
      </c>
      <c r="AN1767" s="17">
        <v>0.360487450178399</v>
      </c>
      <c r="AO1767" s="17"/>
      <c r="AP1767" s="17">
        <v>0.64302595170447696</v>
      </c>
      <c r="AQ1767" s="17">
        <v>0.63984857478999402</v>
      </c>
      <c r="AR1767" s="17">
        <v>0.66745087008649095</v>
      </c>
      <c r="AS1767" s="17">
        <v>0.48261710365505001</v>
      </c>
      <c r="AT1767" s="17">
        <v>0.43433608786728001</v>
      </c>
      <c r="AU1767" s="17"/>
      <c r="AV1767" s="17">
        <v>0.46029983457200202</v>
      </c>
      <c r="AW1767" s="17">
        <v>0.53846028728874495</v>
      </c>
      <c r="AX1767" s="17">
        <v>0.66161580301586798</v>
      </c>
      <c r="AY1767" s="17">
        <v>0.72188692367775598</v>
      </c>
      <c r="AZ1767" s="17">
        <v>0.71285685140440402</v>
      </c>
    </row>
    <row r="1768" spans="2:52">
      <c r="C1768" s="17"/>
      <c r="D1768" s="17"/>
      <c r="E1768" s="17"/>
      <c r="F1768" s="17"/>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c r="AP1768" s="17"/>
      <c r="AQ1768" s="17"/>
      <c r="AR1768" s="17"/>
      <c r="AS1768" s="17"/>
      <c r="AT1768" s="17"/>
      <c r="AU1768" s="17"/>
      <c r="AV1768" s="17"/>
      <c r="AW1768" s="17"/>
      <c r="AX1768" s="17"/>
      <c r="AY1768" s="17"/>
      <c r="AZ1768" s="17"/>
    </row>
    <row r="1769" spans="2:52">
      <c r="B1769" s="6" t="s">
        <v>419</v>
      </c>
      <c r="C1769" s="17"/>
      <c r="D1769" s="17"/>
      <c r="E1769" s="17"/>
      <c r="F1769" s="17"/>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c r="AP1769" s="17"/>
      <c r="AQ1769" s="17"/>
      <c r="AR1769" s="17"/>
      <c r="AS1769" s="17"/>
      <c r="AT1769" s="17"/>
      <c r="AU1769" s="17"/>
      <c r="AV1769" s="17"/>
      <c r="AW1769" s="17"/>
      <c r="AX1769" s="17"/>
      <c r="AY1769" s="17"/>
      <c r="AZ1769" s="17"/>
    </row>
    <row r="1770" spans="2:52">
      <c r="B1770" s="24" t="s">
        <v>15</v>
      </c>
      <c r="C1770" s="17"/>
      <c r="D1770" s="17"/>
      <c r="E1770" s="17"/>
      <c r="F1770" s="17"/>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c r="AI1770" s="17"/>
      <c r="AJ1770" s="17"/>
      <c r="AK1770" s="17"/>
      <c r="AL1770" s="17"/>
      <c r="AM1770" s="17"/>
      <c r="AN1770" s="17"/>
      <c r="AO1770" s="17"/>
      <c r="AP1770" s="17"/>
      <c r="AQ1770" s="17"/>
      <c r="AR1770" s="17"/>
      <c r="AS1770" s="17"/>
      <c r="AT1770" s="17"/>
      <c r="AU1770" s="17"/>
      <c r="AV1770" s="17"/>
      <c r="AW1770" s="17"/>
      <c r="AX1770" s="17"/>
      <c r="AY1770" s="17"/>
      <c r="AZ1770" s="17"/>
    </row>
    <row r="1771" spans="2:52">
      <c r="B1771" t="s">
        <v>406</v>
      </c>
      <c r="C1771" s="17">
        <v>0.19408028913867101</v>
      </c>
      <c r="D1771" s="17">
        <v>0.22991482228788299</v>
      </c>
      <c r="E1771" s="17">
        <v>0.16034508992511201</v>
      </c>
      <c r="F1771" s="17"/>
      <c r="G1771" s="17">
        <v>0.19382284046389101</v>
      </c>
      <c r="H1771" s="17">
        <v>0.206083700550068</v>
      </c>
      <c r="I1771" s="17">
        <v>0.21973669833838899</v>
      </c>
      <c r="J1771" s="17">
        <v>0.16105515792251399</v>
      </c>
      <c r="K1771" s="17">
        <v>0.16504696870006599</v>
      </c>
      <c r="L1771" s="17">
        <v>0.209869727753664</v>
      </c>
      <c r="M1771" s="17"/>
      <c r="N1771" s="17">
        <v>0.240099007055734</v>
      </c>
      <c r="O1771" s="17">
        <v>0.20560902786871199</v>
      </c>
      <c r="P1771" s="17">
        <v>0.182348968317324</v>
      </c>
      <c r="Q1771" s="17">
        <v>0.14103815661432001</v>
      </c>
      <c r="R1771" s="17"/>
      <c r="S1771" s="17">
        <v>0.22075377414970601</v>
      </c>
      <c r="T1771" s="17">
        <v>0.16724188505382201</v>
      </c>
      <c r="U1771" s="17">
        <v>0.16640591709177399</v>
      </c>
      <c r="V1771" s="17">
        <v>0.161918783556805</v>
      </c>
      <c r="W1771" s="17">
        <v>0.14332673648478</v>
      </c>
      <c r="X1771" s="17">
        <v>0.22525657073041999</v>
      </c>
      <c r="Y1771" s="17">
        <v>0.20785165803884501</v>
      </c>
      <c r="Z1771" s="17">
        <v>0.20235739374448</v>
      </c>
      <c r="AA1771" s="17">
        <v>0.209055143358511</v>
      </c>
      <c r="AB1771" s="17">
        <v>0.16920623658179601</v>
      </c>
      <c r="AC1771" s="17">
        <v>0.23977815921866</v>
      </c>
      <c r="AD1771" s="17">
        <v>0.276870478073654</v>
      </c>
      <c r="AE1771" s="17"/>
      <c r="AF1771" s="17">
        <v>0.18674014616763901</v>
      </c>
      <c r="AG1771" s="17">
        <v>0.22646757501359799</v>
      </c>
      <c r="AH1771" s="17">
        <v>0.145174736899675</v>
      </c>
      <c r="AI1771" s="17"/>
      <c r="AJ1771" s="17">
        <v>0.20273458402355499</v>
      </c>
      <c r="AK1771" s="17">
        <v>0.22181856653043899</v>
      </c>
      <c r="AL1771" s="17">
        <v>0.20655021568295601</v>
      </c>
      <c r="AM1771" s="17">
        <v>0.10304026202593899</v>
      </c>
      <c r="AN1771" s="17">
        <v>0.12717480068937401</v>
      </c>
      <c r="AO1771" s="17"/>
      <c r="AP1771" s="17">
        <v>0.205354851616702</v>
      </c>
      <c r="AQ1771" s="17">
        <v>0.229790301118735</v>
      </c>
      <c r="AR1771" s="17">
        <v>0.239126898608435</v>
      </c>
      <c r="AS1771" s="17">
        <v>0.15902822229385999</v>
      </c>
      <c r="AT1771" s="17">
        <v>0.117357069065905</v>
      </c>
      <c r="AU1771" s="17"/>
      <c r="AV1771" s="17">
        <v>0.15092992731454299</v>
      </c>
      <c r="AW1771" s="17">
        <v>0.17205601729301601</v>
      </c>
      <c r="AX1771" s="17">
        <v>0.216917535797858</v>
      </c>
      <c r="AY1771" s="17">
        <v>0.27630949456694298</v>
      </c>
      <c r="AZ1771" s="17">
        <v>0.45217156516079998</v>
      </c>
    </row>
    <row r="1772" spans="2:52">
      <c r="B1772" t="s">
        <v>407</v>
      </c>
      <c r="C1772" s="17">
        <v>0.428600459683466</v>
      </c>
      <c r="D1772" s="17">
        <v>0.43967476284315399</v>
      </c>
      <c r="E1772" s="17">
        <v>0.41752653863134398</v>
      </c>
      <c r="F1772" s="17"/>
      <c r="G1772" s="17">
        <v>0.402095111859747</v>
      </c>
      <c r="H1772" s="17">
        <v>0.41704271681594202</v>
      </c>
      <c r="I1772" s="17">
        <v>0.40028369276944997</v>
      </c>
      <c r="J1772" s="17">
        <v>0.42885271209907799</v>
      </c>
      <c r="K1772" s="17">
        <v>0.45586402115483798</v>
      </c>
      <c r="L1772" s="17">
        <v>0.460226152759934</v>
      </c>
      <c r="M1772" s="17"/>
      <c r="N1772" s="17">
        <v>0.47386839792136698</v>
      </c>
      <c r="O1772" s="17">
        <v>0.44711228613037102</v>
      </c>
      <c r="P1772" s="17">
        <v>0.40519486656333298</v>
      </c>
      <c r="Q1772" s="17">
        <v>0.38225273978996199</v>
      </c>
      <c r="R1772" s="17"/>
      <c r="S1772" s="17">
        <v>0.42905741201896302</v>
      </c>
      <c r="T1772" s="17">
        <v>0.42051509575917101</v>
      </c>
      <c r="U1772" s="17">
        <v>0.46751743568156101</v>
      </c>
      <c r="V1772" s="17">
        <v>0.410544998036731</v>
      </c>
      <c r="W1772" s="17">
        <v>0.47178793573591599</v>
      </c>
      <c r="X1772" s="17">
        <v>0.39676592257669402</v>
      </c>
      <c r="Y1772" s="17">
        <v>0.41670190008472102</v>
      </c>
      <c r="Z1772" s="17">
        <v>0.46676815039453301</v>
      </c>
      <c r="AA1772" s="17">
        <v>0.42352500838856899</v>
      </c>
      <c r="AB1772" s="17">
        <v>0.45207164969672298</v>
      </c>
      <c r="AC1772" s="17">
        <v>0.40689113154928402</v>
      </c>
      <c r="AD1772" s="17">
        <v>0.37184824423347201</v>
      </c>
      <c r="AE1772" s="17"/>
      <c r="AF1772" s="17">
        <v>0.412504121822861</v>
      </c>
      <c r="AG1772" s="17">
        <v>0.475411336360056</v>
      </c>
      <c r="AH1772" s="17">
        <v>0.36008107845692899</v>
      </c>
      <c r="AI1772" s="17"/>
      <c r="AJ1772" s="17">
        <v>0.45663676169752898</v>
      </c>
      <c r="AK1772" s="17">
        <v>0.45483661656952301</v>
      </c>
      <c r="AL1772" s="17">
        <v>0.47200143389175497</v>
      </c>
      <c r="AM1772" s="17">
        <v>0.40984222275625798</v>
      </c>
      <c r="AN1772" s="17">
        <v>0.32592268415414499</v>
      </c>
      <c r="AO1772" s="17"/>
      <c r="AP1772" s="17">
        <v>0.47435703955969499</v>
      </c>
      <c r="AQ1772" s="17">
        <v>0.45841621488540202</v>
      </c>
      <c r="AR1772" s="17">
        <v>0.47491772204855398</v>
      </c>
      <c r="AS1772" s="17">
        <v>0.40318057135746599</v>
      </c>
      <c r="AT1772" s="17">
        <v>0.34857694334320199</v>
      </c>
      <c r="AU1772" s="17"/>
      <c r="AV1772" s="17">
        <v>0.38826159543233102</v>
      </c>
      <c r="AW1772" s="17">
        <v>0.42853275481264302</v>
      </c>
      <c r="AX1772" s="17">
        <v>0.47569717562177199</v>
      </c>
      <c r="AY1772" s="17">
        <v>0.44947441860013299</v>
      </c>
      <c r="AZ1772" s="17">
        <v>0.29459325334298198</v>
      </c>
    </row>
    <row r="1773" spans="2:52">
      <c r="B1773" t="s">
        <v>408</v>
      </c>
      <c r="C1773" s="17">
        <v>0.25694949922906302</v>
      </c>
      <c r="D1773" s="17">
        <v>0.23088792543167899</v>
      </c>
      <c r="E1773" s="17">
        <v>0.28268928367620699</v>
      </c>
      <c r="F1773" s="17"/>
      <c r="G1773" s="17">
        <v>0.251567313640433</v>
      </c>
      <c r="H1773" s="17">
        <v>0.25991326256787101</v>
      </c>
      <c r="I1773" s="17">
        <v>0.25480938463076702</v>
      </c>
      <c r="J1773" s="17">
        <v>0.27096000080251698</v>
      </c>
      <c r="K1773" s="17">
        <v>0.27894125887903298</v>
      </c>
      <c r="L1773" s="17">
        <v>0.233708358885231</v>
      </c>
      <c r="M1773" s="17"/>
      <c r="N1773" s="17">
        <v>0.21785173122037799</v>
      </c>
      <c r="O1773" s="17">
        <v>0.23952879643304001</v>
      </c>
      <c r="P1773" s="17">
        <v>0.28767455137710102</v>
      </c>
      <c r="Q1773" s="17">
        <v>0.29227916487310002</v>
      </c>
      <c r="R1773" s="17"/>
      <c r="S1773" s="17">
        <v>0.23893726079026001</v>
      </c>
      <c r="T1773" s="17">
        <v>0.28695727749869498</v>
      </c>
      <c r="U1773" s="17">
        <v>0.25160498152854799</v>
      </c>
      <c r="V1773" s="17">
        <v>0.26814897307556002</v>
      </c>
      <c r="W1773" s="17">
        <v>0.25910927642489101</v>
      </c>
      <c r="X1773" s="17">
        <v>0.26150087969903402</v>
      </c>
      <c r="Y1773" s="17">
        <v>0.26544995267931898</v>
      </c>
      <c r="Z1773" s="17">
        <v>0.24116894185000401</v>
      </c>
      <c r="AA1773" s="17">
        <v>0.26395533668485099</v>
      </c>
      <c r="AB1773" s="17">
        <v>0.247839795438241</v>
      </c>
      <c r="AC1773" s="17">
        <v>0.236496076942246</v>
      </c>
      <c r="AD1773" s="17">
        <v>0.20703328392981599</v>
      </c>
      <c r="AE1773" s="17"/>
      <c r="AF1773" s="17">
        <v>0.29421749446539902</v>
      </c>
      <c r="AG1773" s="17">
        <v>0.21477275354494499</v>
      </c>
      <c r="AH1773" s="17">
        <v>0.28411350877341701</v>
      </c>
      <c r="AI1773" s="17"/>
      <c r="AJ1773" s="17">
        <v>0.25594873234159299</v>
      </c>
      <c r="AK1773" s="17">
        <v>0.229041184568338</v>
      </c>
      <c r="AL1773" s="17">
        <v>0.25340444354421299</v>
      </c>
      <c r="AM1773" s="17">
        <v>0.25264007381340398</v>
      </c>
      <c r="AN1773" s="17">
        <v>0.31065036252703099</v>
      </c>
      <c r="AO1773" s="17"/>
      <c r="AP1773" s="17">
        <v>0.24168752024711601</v>
      </c>
      <c r="AQ1773" s="17">
        <v>0.228591026129043</v>
      </c>
      <c r="AR1773" s="17">
        <v>0.222213556608097</v>
      </c>
      <c r="AS1773" s="17">
        <v>0.30491451368162098</v>
      </c>
      <c r="AT1773" s="17">
        <v>0.32179760991913797</v>
      </c>
      <c r="AU1773" s="17"/>
      <c r="AV1773" s="17">
        <v>0.31162297199648598</v>
      </c>
      <c r="AW1773" s="17">
        <v>0.273735520145161</v>
      </c>
      <c r="AX1773" s="17">
        <v>0.221391656440136</v>
      </c>
      <c r="AY1773" s="17">
        <v>0.202714806486822</v>
      </c>
      <c r="AZ1773" s="17">
        <v>0.179674642006659</v>
      </c>
    </row>
    <row r="1774" spans="2:52">
      <c r="B1774" t="s">
        <v>409</v>
      </c>
      <c r="C1774" s="17">
        <v>3.5715029314257699E-2</v>
      </c>
      <c r="D1774" s="17">
        <v>3.8984293222982698E-2</v>
      </c>
      <c r="E1774" s="17">
        <v>3.2750492644746401E-2</v>
      </c>
      <c r="F1774" s="17"/>
      <c r="G1774" s="17">
        <v>6.5317307088969906E-2</v>
      </c>
      <c r="H1774" s="17">
        <v>2.6246391030961599E-2</v>
      </c>
      <c r="I1774" s="17">
        <v>3.3265709876287602E-2</v>
      </c>
      <c r="J1774" s="17">
        <v>4.11026640309098E-2</v>
      </c>
      <c r="K1774" s="17">
        <v>2.5942128057985799E-2</v>
      </c>
      <c r="L1774" s="17">
        <v>2.79338137347203E-2</v>
      </c>
      <c r="M1774" s="17"/>
      <c r="N1774" s="17">
        <v>2.7325066954865002E-2</v>
      </c>
      <c r="O1774" s="17">
        <v>2.61278541188847E-2</v>
      </c>
      <c r="P1774" s="17">
        <v>4.79075580920411E-2</v>
      </c>
      <c r="Q1774" s="17">
        <v>4.4444170858283998E-2</v>
      </c>
      <c r="R1774" s="17"/>
      <c r="S1774" s="17">
        <v>4.3730575819192298E-2</v>
      </c>
      <c r="T1774" s="17">
        <v>2.3602209141139401E-2</v>
      </c>
      <c r="U1774" s="17">
        <v>2.2861154685923799E-2</v>
      </c>
      <c r="V1774" s="17">
        <v>5.3344723218526298E-2</v>
      </c>
      <c r="W1774" s="17">
        <v>5.46911808204988E-2</v>
      </c>
      <c r="X1774" s="17">
        <v>2.0357642607431801E-2</v>
      </c>
      <c r="Y1774" s="17">
        <v>3.3404033554068097E-2</v>
      </c>
      <c r="Z1774" s="17">
        <v>2.3050872228371301E-2</v>
      </c>
      <c r="AA1774" s="17">
        <v>4.3287935269371199E-2</v>
      </c>
      <c r="AB1774" s="17">
        <v>3.42765071291323E-2</v>
      </c>
      <c r="AC1774" s="17">
        <v>3.9015752976362103E-2</v>
      </c>
      <c r="AD1774" s="17">
        <v>2.8075902852156501E-2</v>
      </c>
      <c r="AE1774" s="17"/>
      <c r="AF1774" s="17">
        <v>3.6656602766673603E-2</v>
      </c>
      <c r="AG1774" s="17">
        <v>2.8077902202225401E-2</v>
      </c>
      <c r="AH1774" s="17">
        <v>4.1929077719232301E-2</v>
      </c>
      <c r="AI1774" s="17"/>
      <c r="AJ1774" s="17">
        <v>3.5686992666732899E-2</v>
      </c>
      <c r="AK1774" s="17">
        <v>2.9843182786607299E-2</v>
      </c>
      <c r="AL1774" s="17">
        <v>1.26643193490933E-2</v>
      </c>
      <c r="AM1774" s="17">
        <v>3.9707943994012201E-2</v>
      </c>
      <c r="AN1774" s="17">
        <v>4.1213712888280102E-2</v>
      </c>
      <c r="AO1774" s="17"/>
      <c r="AP1774" s="17">
        <v>3.0596092824952799E-2</v>
      </c>
      <c r="AQ1774" s="17">
        <v>2.9465223799392998E-2</v>
      </c>
      <c r="AR1774" s="17">
        <v>1.9881460723432099E-2</v>
      </c>
      <c r="AS1774" s="17">
        <v>6.5047428566167104E-2</v>
      </c>
      <c r="AT1774" s="17">
        <v>2.50364725650952E-2</v>
      </c>
      <c r="AU1774" s="17"/>
      <c r="AV1774" s="17">
        <v>4.23208434955182E-2</v>
      </c>
      <c r="AW1774" s="17">
        <v>2.8142860767105701E-2</v>
      </c>
      <c r="AX1774" s="17">
        <v>3.2174952342771797E-2</v>
      </c>
      <c r="AY1774" s="17">
        <v>2.5764792006695E-2</v>
      </c>
      <c r="AZ1774" s="17">
        <v>0</v>
      </c>
    </row>
    <row r="1775" spans="2:52">
      <c r="B1775" t="s">
        <v>410</v>
      </c>
      <c r="C1775" s="17">
        <v>1.4550295225907501E-2</v>
      </c>
      <c r="D1775" s="17">
        <v>1.37231650444902E-2</v>
      </c>
      <c r="E1775" s="17">
        <v>1.54485894109316E-2</v>
      </c>
      <c r="F1775" s="17"/>
      <c r="G1775" s="17">
        <v>2.1812949365736599E-2</v>
      </c>
      <c r="H1775" s="17">
        <v>1.15290172579592E-2</v>
      </c>
      <c r="I1775" s="17">
        <v>1.5405376656504099E-2</v>
      </c>
      <c r="J1775" s="17">
        <v>8.6323378555046796E-3</v>
      </c>
      <c r="K1775" s="17">
        <v>1.1104674471810599E-2</v>
      </c>
      <c r="L1775" s="17">
        <v>1.8609247456882999E-2</v>
      </c>
      <c r="M1775" s="17"/>
      <c r="N1775" s="17">
        <v>6.0293273760113498E-3</v>
      </c>
      <c r="O1775" s="17">
        <v>1.10110433809705E-2</v>
      </c>
      <c r="P1775" s="17">
        <v>1.87753892681079E-2</v>
      </c>
      <c r="Q1775" s="17">
        <v>2.29236413180747E-2</v>
      </c>
      <c r="R1775" s="17"/>
      <c r="S1775" s="17">
        <v>8.5420744941298605E-3</v>
      </c>
      <c r="T1775" s="17">
        <v>1.51325741637166E-2</v>
      </c>
      <c r="U1775" s="17">
        <v>1.7164639444039499E-2</v>
      </c>
      <c r="V1775" s="17">
        <v>1.2792478919043899E-2</v>
      </c>
      <c r="W1775" s="17">
        <v>1.81440911142914E-2</v>
      </c>
      <c r="X1775" s="17">
        <v>7.3433294493697697E-3</v>
      </c>
      <c r="Y1775" s="17">
        <v>1.82615082246304E-2</v>
      </c>
      <c r="Z1775" s="17">
        <v>8.7818656676549398E-3</v>
      </c>
      <c r="AA1775" s="17">
        <v>1.6865067837631201E-2</v>
      </c>
      <c r="AB1775" s="17">
        <v>2.20760876258548E-2</v>
      </c>
      <c r="AC1775" s="17">
        <v>1.2261617072104301E-2</v>
      </c>
      <c r="AD1775" s="17">
        <v>2.2147854253704399E-2</v>
      </c>
      <c r="AE1775" s="17"/>
      <c r="AF1775" s="17">
        <v>1.7916200569734701E-2</v>
      </c>
      <c r="AG1775" s="17">
        <v>7.4540105351591102E-3</v>
      </c>
      <c r="AH1775" s="17">
        <v>2.9355650722210799E-2</v>
      </c>
      <c r="AI1775" s="17"/>
      <c r="AJ1775" s="17">
        <v>1.08308086983276E-2</v>
      </c>
      <c r="AK1775" s="17">
        <v>1.42895620664889E-2</v>
      </c>
      <c r="AL1775" s="17">
        <v>3.5831372433192199E-3</v>
      </c>
      <c r="AM1775" s="17">
        <v>9.8047300109977698E-2</v>
      </c>
      <c r="AN1775" s="17">
        <v>2.9148144969111601E-2</v>
      </c>
      <c r="AO1775" s="17"/>
      <c r="AP1775" s="17">
        <v>9.2663059416840492E-3</v>
      </c>
      <c r="AQ1775" s="17">
        <v>1.00716594357788E-2</v>
      </c>
      <c r="AR1775" s="17">
        <v>1.53879806198694E-2</v>
      </c>
      <c r="AS1775" s="17">
        <v>2.5018500131454801E-2</v>
      </c>
      <c r="AT1775" s="17">
        <v>9.4688274072844292E-3</v>
      </c>
      <c r="AU1775" s="17"/>
      <c r="AV1775" s="17">
        <v>1.8107922807639398E-2</v>
      </c>
      <c r="AW1775" s="17">
        <v>1.5948486975671101E-2</v>
      </c>
      <c r="AX1775" s="17">
        <v>1.34397362082695E-2</v>
      </c>
      <c r="AY1775" s="17">
        <v>2.1274962721132E-3</v>
      </c>
      <c r="AZ1775" s="17">
        <v>2.2104591542766502E-2</v>
      </c>
    </row>
    <row r="1776" spans="2:52">
      <c r="B1776" t="s">
        <v>61</v>
      </c>
      <c r="C1776" s="17">
        <v>7.0104427408634901E-2</v>
      </c>
      <c r="D1776" s="17">
        <v>4.6815031169811401E-2</v>
      </c>
      <c r="E1776" s="17">
        <v>9.1240005711658703E-2</v>
      </c>
      <c r="F1776" s="17"/>
      <c r="G1776" s="17">
        <v>6.5384477581222095E-2</v>
      </c>
      <c r="H1776" s="17">
        <v>7.9184911777197095E-2</v>
      </c>
      <c r="I1776" s="17">
        <v>7.6499137728602701E-2</v>
      </c>
      <c r="J1776" s="17">
        <v>8.9397127289476103E-2</v>
      </c>
      <c r="K1776" s="17">
        <v>6.3100948736265802E-2</v>
      </c>
      <c r="L1776" s="17">
        <v>4.9652699409567402E-2</v>
      </c>
      <c r="M1776" s="17"/>
      <c r="N1776" s="17">
        <v>3.4826469471644299E-2</v>
      </c>
      <c r="O1776" s="17">
        <v>7.0610992068022099E-2</v>
      </c>
      <c r="P1776" s="17">
        <v>5.80986663820919E-2</v>
      </c>
      <c r="Q1776" s="17">
        <v>0.11706212654626</v>
      </c>
      <c r="R1776" s="17"/>
      <c r="S1776" s="17">
        <v>5.8978902727748903E-2</v>
      </c>
      <c r="T1776" s="17">
        <v>8.6550958383456E-2</v>
      </c>
      <c r="U1776" s="17">
        <v>7.4445871568153105E-2</v>
      </c>
      <c r="V1776" s="17">
        <v>9.3250043193333798E-2</v>
      </c>
      <c r="W1776" s="17">
        <v>5.2940779419622198E-2</v>
      </c>
      <c r="X1776" s="17">
        <v>8.8775654937050794E-2</v>
      </c>
      <c r="Y1776" s="17">
        <v>5.8330947418417198E-2</v>
      </c>
      <c r="Z1776" s="17">
        <v>5.7872776114955803E-2</v>
      </c>
      <c r="AA1776" s="17">
        <v>4.3311508461067003E-2</v>
      </c>
      <c r="AB1776" s="17">
        <v>7.45297235282531E-2</v>
      </c>
      <c r="AC1776" s="17">
        <v>6.5557262241343103E-2</v>
      </c>
      <c r="AD1776" s="17">
        <v>9.4024236657196406E-2</v>
      </c>
      <c r="AE1776" s="17"/>
      <c r="AF1776" s="17">
        <v>5.1965434207693201E-2</v>
      </c>
      <c r="AG1776" s="17">
        <v>4.7816422344017097E-2</v>
      </c>
      <c r="AH1776" s="17">
        <v>0.13934594742853601</v>
      </c>
      <c r="AI1776" s="17"/>
      <c r="AJ1776" s="17">
        <v>3.8162120572262502E-2</v>
      </c>
      <c r="AK1776" s="17">
        <v>5.0170887478603897E-2</v>
      </c>
      <c r="AL1776" s="17">
        <v>5.1796450288662602E-2</v>
      </c>
      <c r="AM1776" s="17">
        <v>9.6722197300409304E-2</v>
      </c>
      <c r="AN1776" s="17">
        <v>0.165890294772057</v>
      </c>
      <c r="AO1776" s="17"/>
      <c r="AP1776" s="17">
        <v>3.8738189809850297E-2</v>
      </c>
      <c r="AQ1776" s="17">
        <v>4.3665574631648697E-2</v>
      </c>
      <c r="AR1776" s="17">
        <v>2.8472381391613E-2</v>
      </c>
      <c r="AS1776" s="17">
        <v>4.2810763969431398E-2</v>
      </c>
      <c r="AT1776" s="17">
        <v>0.17776307769937499</v>
      </c>
      <c r="AU1776" s="17"/>
      <c r="AV1776" s="17">
        <v>8.8756738953482198E-2</v>
      </c>
      <c r="AW1776" s="17">
        <v>8.1584360006404094E-2</v>
      </c>
      <c r="AX1776" s="17">
        <v>4.0378943589192903E-2</v>
      </c>
      <c r="AY1776" s="17">
        <v>4.3608992067293198E-2</v>
      </c>
      <c r="AZ1776" s="17">
        <v>5.1455947946791598E-2</v>
      </c>
    </row>
    <row r="1777" spans="2:52">
      <c r="B1777" t="s">
        <v>411</v>
      </c>
      <c r="C1777" s="17">
        <v>0.62268074882213698</v>
      </c>
      <c r="D1777" s="17">
        <v>0.66958958513103695</v>
      </c>
      <c r="E1777" s="17">
        <v>0.57787162855645602</v>
      </c>
      <c r="F1777" s="17"/>
      <c r="G1777" s="17">
        <v>0.59591795232363798</v>
      </c>
      <c r="H1777" s="17">
        <v>0.62312641736601104</v>
      </c>
      <c r="I1777" s="17">
        <v>0.62002039110783902</v>
      </c>
      <c r="J1777" s="17">
        <v>0.58990787002159195</v>
      </c>
      <c r="K1777" s="17">
        <v>0.620910989854905</v>
      </c>
      <c r="L1777" s="17">
        <v>0.67009588051359803</v>
      </c>
      <c r="M1777" s="17"/>
      <c r="N1777" s="17">
        <v>0.71396740497710098</v>
      </c>
      <c r="O1777" s="17">
        <v>0.65272131399908295</v>
      </c>
      <c r="P1777" s="17">
        <v>0.58754383488065798</v>
      </c>
      <c r="Q1777" s="17">
        <v>0.52329089640428195</v>
      </c>
      <c r="R1777" s="17"/>
      <c r="S1777" s="17">
        <v>0.64981118616866895</v>
      </c>
      <c r="T1777" s="17">
        <v>0.58775698081299299</v>
      </c>
      <c r="U1777" s="17">
        <v>0.633923352773335</v>
      </c>
      <c r="V1777" s="17">
        <v>0.57246378159353595</v>
      </c>
      <c r="W1777" s="17">
        <v>0.61511467222069605</v>
      </c>
      <c r="X1777" s="17">
        <v>0.62202249330711401</v>
      </c>
      <c r="Y1777" s="17">
        <v>0.62455355812356494</v>
      </c>
      <c r="Z1777" s="17">
        <v>0.66912554413901404</v>
      </c>
      <c r="AA1777" s="17">
        <v>0.63258015174708004</v>
      </c>
      <c r="AB1777" s="17">
        <v>0.62127788627851899</v>
      </c>
      <c r="AC1777" s="17">
        <v>0.64666929076794499</v>
      </c>
      <c r="AD1777" s="17">
        <v>0.64871872230712602</v>
      </c>
      <c r="AE1777" s="17"/>
      <c r="AF1777" s="17">
        <v>0.59924426799050001</v>
      </c>
      <c r="AG1777" s="17">
        <v>0.70187891137365399</v>
      </c>
      <c r="AH1777" s="17">
        <v>0.50525581535660402</v>
      </c>
      <c r="AI1777" s="17"/>
      <c r="AJ1777" s="17">
        <v>0.65937134572108402</v>
      </c>
      <c r="AK1777" s="17">
        <v>0.67665518309996198</v>
      </c>
      <c r="AL1777" s="17">
        <v>0.67855164957471203</v>
      </c>
      <c r="AM1777" s="17">
        <v>0.512882484782197</v>
      </c>
      <c r="AN1777" s="17">
        <v>0.45309748484352003</v>
      </c>
      <c r="AO1777" s="17"/>
      <c r="AP1777" s="17">
        <v>0.67971189117639697</v>
      </c>
      <c r="AQ1777" s="17">
        <v>0.68820651600413696</v>
      </c>
      <c r="AR1777" s="17">
        <v>0.71404462065698904</v>
      </c>
      <c r="AS1777" s="17">
        <v>0.56220879365132503</v>
      </c>
      <c r="AT1777" s="17">
        <v>0.46593401240910698</v>
      </c>
      <c r="AU1777" s="17"/>
      <c r="AV1777" s="17">
        <v>0.53919152274687399</v>
      </c>
      <c r="AW1777" s="17">
        <v>0.60058877210565798</v>
      </c>
      <c r="AX1777" s="17">
        <v>0.69261471141963005</v>
      </c>
      <c r="AY1777" s="17">
        <v>0.72578391316707602</v>
      </c>
      <c r="AZ1777" s="17">
        <v>0.74676481850378296</v>
      </c>
    </row>
    <row r="1778" spans="2:52">
      <c r="B1778" t="s">
        <v>412</v>
      </c>
      <c r="C1778" s="17">
        <v>5.0265324540165197E-2</v>
      </c>
      <c r="D1778" s="17">
        <v>5.2707458267473001E-2</v>
      </c>
      <c r="E1778" s="17">
        <v>4.8199082055678001E-2</v>
      </c>
      <c r="F1778" s="17"/>
      <c r="G1778" s="17">
        <v>8.7130256454706498E-2</v>
      </c>
      <c r="H1778" s="17">
        <v>3.77754082889208E-2</v>
      </c>
      <c r="I1778" s="17">
        <v>4.8671086532791702E-2</v>
      </c>
      <c r="J1778" s="17">
        <v>4.9735001886414498E-2</v>
      </c>
      <c r="K1778" s="17">
        <v>3.7046802529796301E-2</v>
      </c>
      <c r="L1778" s="17">
        <v>4.6543061191603202E-2</v>
      </c>
      <c r="M1778" s="17"/>
      <c r="N1778" s="17">
        <v>3.3354394330876301E-2</v>
      </c>
      <c r="O1778" s="17">
        <v>3.7138897499855203E-2</v>
      </c>
      <c r="P1778" s="17">
        <v>6.6682947360149E-2</v>
      </c>
      <c r="Q1778" s="17">
        <v>6.7367812176358705E-2</v>
      </c>
      <c r="R1778" s="17"/>
      <c r="S1778" s="17">
        <v>5.2272650313322198E-2</v>
      </c>
      <c r="T1778" s="17">
        <v>3.8734783304856003E-2</v>
      </c>
      <c r="U1778" s="17">
        <v>4.00257941299633E-2</v>
      </c>
      <c r="V1778" s="17">
        <v>6.6137202137570197E-2</v>
      </c>
      <c r="W1778" s="17">
        <v>7.2835271934790197E-2</v>
      </c>
      <c r="X1778" s="17">
        <v>2.7700972056801498E-2</v>
      </c>
      <c r="Y1778" s="17">
        <v>5.1665541778698497E-2</v>
      </c>
      <c r="Z1778" s="17">
        <v>3.1832737896026198E-2</v>
      </c>
      <c r="AA1778" s="17">
        <v>6.0153003107002397E-2</v>
      </c>
      <c r="AB1778" s="17">
        <v>5.63525947549871E-2</v>
      </c>
      <c r="AC1778" s="17">
        <v>5.12773700484664E-2</v>
      </c>
      <c r="AD1778" s="17">
        <v>5.0223757105860897E-2</v>
      </c>
      <c r="AE1778" s="17"/>
      <c r="AF1778" s="17">
        <v>5.45728033364083E-2</v>
      </c>
      <c r="AG1778" s="17">
        <v>3.55319127373845E-2</v>
      </c>
      <c r="AH1778" s="17">
        <v>7.1284728441443096E-2</v>
      </c>
      <c r="AI1778" s="17"/>
      <c r="AJ1778" s="17">
        <v>4.65178013650605E-2</v>
      </c>
      <c r="AK1778" s="17">
        <v>4.4132744853096199E-2</v>
      </c>
      <c r="AL1778" s="17">
        <v>1.6247456592412501E-2</v>
      </c>
      <c r="AM1778" s="17">
        <v>0.13775524410399001</v>
      </c>
      <c r="AN1778" s="17">
        <v>7.0361857857391796E-2</v>
      </c>
      <c r="AO1778" s="17"/>
      <c r="AP1778" s="17">
        <v>3.9862398766636803E-2</v>
      </c>
      <c r="AQ1778" s="17">
        <v>3.9536883235171801E-2</v>
      </c>
      <c r="AR1778" s="17">
        <v>3.5269441343301497E-2</v>
      </c>
      <c r="AS1778" s="17">
        <v>9.0065928697622005E-2</v>
      </c>
      <c r="AT1778" s="17">
        <v>3.4505299972379597E-2</v>
      </c>
      <c r="AU1778" s="17"/>
      <c r="AV1778" s="17">
        <v>6.0428766303157598E-2</v>
      </c>
      <c r="AW1778" s="17">
        <v>4.4091347742776898E-2</v>
      </c>
      <c r="AX1778" s="17">
        <v>4.5614688551041199E-2</v>
      </c>
      <c r="AY1778" s="17">
        <v>2.78922882788082E-2</v>
      </c>
      <c r="AZ1778" s="17">
        <v>2.2104591542766502E-2</v>
      </c>
    </row>
    <row r="1779" spans="2:52">
      <c r="B1779" t="s">
        <v>94</v>
      </c>
      <c r="C1779" s="17">
        <v>0.57241542428197201</v>
      </c>
      <c r="D1779" s="17">
        <v>0.61688212686356403</v>
      </c>
      <c r="E1779" s="17">
        <v>0.529672546500778</v>
      </c>
      <c r="F1779" s="17"/>
      <c r="G1779" s="17">
        <v>0.50878769586893202</v>
      </c>
      <c r="H1779" s="17">
        <v>0.58535100907709003</v>
      </c>
      <c r="I1779" s="17">
        <v>0.57134930457504696</v>
      </c>
      <c r="J1779" s="17">
        <v>0.54017286813517795</v>
      </c>
      <c r="K1779" s="17">
        <v>0.58386418732510803</v>
      </c>
      <c r="L1779" s="17">
        <v>0.62355281932199502</v>
      </c>
      <c r="M1779" s="17"/>
      <c r="N1779" s="17">
        <v>0.68061301064622504</v>
      </c>
      <c r="O1779" s="17">
        <v>0.61558241649922796</v>
      </c>
      <c r="P1779" s="17">
        <v>0.52086088752050896</v>
      </c>
      <c r="Q1779" s="17">
        <v>0.45592308422792299</v>
      </c>
      <c r="R1779" s="17"/>
      <c r="S1779" s="17">
        <v>0.597538535855347</v>
      </c>
      <c r="T1779" s="17">
        <v>0.54902219750813697</v>
      </c>
      <c r="U1779" s="17">
        <v>0.59389755864337201</v>
      </c>
      <c r="V1779" s="17">
        <v>0.50632657945596604</v>
      </c>
      <c r="W1779" s="17">
        <v>0.54227940028590604</v>
      </c>
      <c r="X1779" s="17">
        <v>0.59432152125031201</v>
      </c>
      <c r="Y1779" s="17">
        <v>0.57288801634486697</v>
      </c>
      <c r="Z1779" s="17">
        <v>0.63729280624298801</v>
      </c>
      <c r="AA1779" s="17">
        <v>0.57242714864007804</v>
      </c>
      <c r="AB1779" s="17">
        <v>0.56492529152353199</v>
      </c>
      <c r="AC1779" s="17">
        <v>0.595391920719478</v>
      </c>
      <c r="AD1779" s="17">
        <v>0.59849496520126499</v>
      </c>
      <c r="AE1779" s="17"/>
      <c r="AF1779" s="17">
        <v>0.544671464654092</v>
      </c>
      <c r="AG1779" s="17">
        <v>0.66634699863626901</v>
      </c>
      <c r="AH1779" s="17">
        <v>0.43397108691516101</v>
      </c>
      <c r="AI1779" s="17"/>
      <c r="AJ1779" s="17">
        <v>0.61285354435602402</v>
      </c>
      <c r="AK1779" s="17">
        <v>0.63252243824686605</v>
      </c>
      <c r="AL1779" s="17">
        <v>0.66230419298229903</v>
      </c>
      <c r="AM1779" s="17">
        <v>0.37512724067820702</v>
      </c>
      <c r="AN1779" s="17">
        <v>0.38273562698612801</v>
      </c>
      <c r="AO1779" s="17"/>
      <c r="AP1779" s="17">
        <v>0.63984949240975997</v>
      </c>
      <c r="AQ1779" s="17">
        <v>0.64866963276896505</v>
      </c>
      <c r="AR1779" s="17">
        <v>0.67877517931368703</v>
      </c>
      <c r="AS1779" s="17">
        <v>0.472142864953704</v>
      </c>
      <c r="AT1779" s="17">
        <v>0.43142871243672698</v>
      </c>
      <c r="AU1779" s="17"/>
      <c r="AV1779" s="17">
        <v>0.47876275644371702</v>
      </c>
      <c r="AW1779" s="17">
        <v>0.55649742436288097</v>
      </c>
      <c r="AX1779" s="17">
        <v>0.64700002286858904</v>
      </c>
      <c r="AY1779" s="17">
        <v>0.69789162488826795</v>
      </c>
      <c r="AZ1779" s="17">
        <v>0.72466022696101595</v>
      </c>
    </row>
    <row r="1780" spans="2:52">
      <c r="C1780" s="17"/>
      <c r="D1780" s="17"/>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c r="AY1780" s="17"/>
      <c r="AZ1780" s="17"/>
    </row>
    <row r="1781" spans="2:52">
      <c r="B1781" s="6" t="s">
        <v>420</v>
      </c>
      <c r="C1781" s="17"/>
      <c r="D1781" s="17"/>
      <c r="E1781" s="17"/>
      <c r="F1781" s="17"/>
      <c r="G1781" s="17"/>
      <c r="H1781" s="17"/>
      <c r="I1781" s="17"/>
      <c r="J1781" s="17"/>
      <c r="K1781" s="17"/>
      <c r="L1781" s="17"/>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7"/>
      <c r="AI1781" s="17"/>
      <c r="AJ1781" s="17"/>
      <c r="AK1781" s="17"/>
      <c r="AL1781" s="17"/>
      <c r="AM1781" s="17"/>
      <c r="AN1781" s="17"/>
      <c r="AO1781" s="17"/>
      <c r="AP1781" s="17"/>
      <c r="AQ1781" s="17"/>
      <c r="AR1781" s="17"/>
      <c r="AS1781" s="17"/>
      <c r="AT1781" s="17"/>
      <c r="AU1781" s="17"/>
      <c r="AV1781" s="17"/>
      <c r="AW1781" s="17"/>
      <c r="AX1781" s="17"/>
      <c r="AY1781" s="17"/>
      <c r="AZ1781" s="17"/>
    </row>
    <row r="1782" spans="2:52">
      <c r="B1782" s="24" t="s">
        <v>16</v>
      </c>
      <c r="C1782" s="17"/>
      <c r="D1782" s="17"/>
      <c r="E1782" s="17"/>
      <c r="F1782" s="17"/>
      <c r="G1782" s="17"/>
      <c r="H1782" s="17"/>
      <c r="I1782" s="17"/>
      <c r="J1782" s="17"/>
      <c r="K1782" s="17"/>
      <c r="L1782" s="17"/>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7"/>
      <c r="AI1782" s="17"/>
      <c r="AJ1782" s="17"/>
      <c r="AK1782" s="17"/>
      <c r="AL1782" s="17"/>
      <c r="AM1782" s="17"/>
      <c r="AN1782" s="17"/>
      <c r="AO1782" s="17"/>
      <c r="AP1782" s="17"/>
      <c r="AQ1782" s="17"/>
      <c r="AR1782" s="17"/>
      <c r="AS1782" s="17"/>
      <c r="AT1782" s="17"/>
      <c r="AU1782" s="17"/>
      <c r="AV1782" s="17"/>
      <c r="AW1782" s="17"/>
      <c r="AX1782" s="17"/>
      <c r="AY1782" s="17"/>
      <c r="AZ1782" s="17"/>
    </row>
    <row r="1783" spans="2:52">
      <c r="B1783" t="s">
        <v>421</v>
      </c>
      <c r="C1783" s="17">
        <v>0.216523258079416</v>
      </c>
      <c r="D1783" s="17">
        <v>0.24125869501250399</v>
      </c>
      <c r="E1783" s="17">
        <v>0.192349567654999</v>
      </c>
      <c r="F1783" s="17"/>
      <c r="G1783" s="17">
        <v>0.33720497325801702</v>
      </c>
      <c r="H1783" s="17">
        <v>0.31102322568374202</v>
      </c>
      <c r="I1783" s="17">
        <v>0.26099939771423802</v>
      </c>
      <c r="J1783" s="17">
        <v>0.19616437060859299</v>
      </c>
      <c r="K1783" s="17">
        <v>0.122341376465365</v>
      </c>
      <c r="L1783" s="17">
        <v>9.4001164251843794E-2</v>
      </c>
      <c r="M1783" s="17"/>
      <c r="N1783" s="17">
        <v>0.213990861137869</v>
      </c>
      <c r="O1783" s="17">
        <v>0.19480479634919001</v>
      </c>
      <c r="P1783" s="17">
        <v>0.28388969331436498</v>
      </c>
      <c r="Q1783" s="17">
        <v>0.18558470901827301</v>
      </c>
      <c r="R1783" s="17"/>
      <c r="S1783" s="17">
        <v>0.30910333222638298</v>
      </c>
      <c r="T1783" s="17">
        <v>0.19641047065679801</v>
      </c>
      <c r="U1783" s="17">
        <v>0.13659555505000401</v>
      </c>
      <c r="V1783" s="17">
        <v>0.18057738132599899</v>
      </c>
      <c r="W1783" s="17">
        <v>0.20350065769721001</v>
      </c>
      <c r="X1783" s="17">
        <v>0.28014421026511599</v>
      </c>
      <c r="Y1783" s="17">
        <v>0.17698183966105599</v>
      </c>
      <c r="Z1783" s="17">
        <v>0.19087823636616799</v>
      </c>
      <c r="AA1783" s="17">
        <v>0.21517922341448101</v>
      </c>
      <c r="AB1783" s="17">
        <v>0.217768837597582</v>
      </c>
      <c r="AC1783" s="17">
        <v>0.174267033321228</v>
      </c>
      <c r="AD1783" s="17">
        <v>0.17587998978060601</v>
      </c>
      <c r="AE1783" s="17"/>
      <c r="AF1783" s="17">
        <v>0.16739826282531101</v>
      </c>
      <c r="AG1783" s="17">
        <v>0.26184137712584599</v>
      </c>
      <c r="AH1783" s="17">
        <v>0.168206982249784</v>
      </c>
      <c r="AI1783" s="17"/>
      <c r="AJ1783" s="17">
        <v>0.13787201603365301</v>
      </c>
      <c r="AK1783" s="17">
        <v>0.35890294106915499</v>
      </c>
      <c r="AL1783" s="17">
        <v>0.19846655121531601</v>
      </c>
      <c r="AM1783" s="17">
        <v>7.8531972742806794E-2</v>
      </c>
      <c r="AN1783" s="17">
        <v>0.15789331647553501</v>
      </c>
      <c r="AO1783" s="17"/>
      <c r="AP1783" s="17">
        <v>0.140550668332006</v>
      </c>
      <c r="AQ1783" s="17">
        <v>0.34269671105789301</v>
      </c>
      <c r="AR1783" s="17">
        <v>0.214694782280063</v>
      </c>
      <c r="AS1783" s="17">
        <v>0.110651430077131</v>
      </c>
      <c r="AT1783" s="17">
        <v>7.2407871980289196E-2</v>
      </c>
      <c r="AU1783" s="17"/>
      <c r="AV1783" s="17">
        <v>0.18658792668777799</v>
      </c>
      <c r="AW1783" s="17">
        <v>0.19283343333841099</v>
      </c>
      <c r="AX1783" s="17">
        <v>0.267016441774719</v>
      </c>
      <c r="AY1783" s="17">
        <v>0.27291864358751999</v>
      </c>
      <c r="AZ1783" s="17">
        <v>0.302391660260666</v>
      </c>
    </row>
    <row r="1784" spans="2:52">
      <c r="B1784" t="s">
        <v>422</v>
      </c>
      <c r="C1784" s="17">
        <v>0.312240698531215</v>
      </c>
      <c r="D1784" s="17">
        <v>0.31087358392792802</v>
      </c>
      <c r="E1784" s="17">
        <v>0.31283641267743401</v>
      </c>
      <c r="F1784" s="17"/>
      <c r="G1784" s="17">
        <v>0.33194441649516598</v>
      </c>
      <c r="H1784" s="17">
        <v>0.27633295894685</v>
      </c>
      <c r="I1784" s="17">
        <v>0.26787933760747901</v>
      </c>
      <c r="J1784" s="17">
        <v>0.342227596336527</v>
      </c>
      <c r="K1784" s="17">
        <v>0.320625168794472</v>
      </c>
      <c r="L1784" s="17">
        <v>0.338766016965734</v>
      </c>
      <c r="M1784" s="17"/>
      <c r="N1784" s="17">
        <v>0.339646740794188</v>
      </c>
      <c r="O1784" s="17">
        <v>0.308767794408356</v>
      </c>
      <c r="P1784" s="17">
        <v>0.30452674393347801</v>
      </c>
      <c r="Q1784" s="17">
        <v>0.29394946117144699</v>
      </c>
      <c r="R1784" s="17"/>
      <c r="S1784" s="17">
        <v>0.28449090390688597</v>
      </c>
      <c r="T1784" s="17">
        <v>0.32322176984077899</v>
      </c>
      <c r="U1784" s="17">
        <v>0.425092158961554</v>
      </c>
      <c r="V1784" s="17">
        <v>0.29506231407731798</v>
      </c>
      <c r="W1784" s="17">
        <v>0.328572977746724</v>
      </c>
      <c r="X1784" s="17">
        <v>0.26090547054440399</v>
      </c>
      <c r="Y1784" s="17">
        <v>0.342121118928288</v>
      </c>
      <c r="Z1784" s="17">
        <v>0.334378903900654</v>
      </c>
      <c r="AA1784" s="17">
        <v>0.28582475249363198</v>
      </c>
      <c r="AB1784" s="17">
        <v>0.26461496764843001</v>
      </c>
      <c r="AC1784" s="17">
        <v>0.33564050780367999</v>
      </c>
      <c r="AD1784" s="17">
        <v>0.36405667203155201</v>
      </c>
      <c r="AE1784" s="17"/>
      <c r="AF1784" s="17">
        <v>0.36799969526530601</v>
      </c>
      <c r="AG1784" s="17">
        <v>0.296211977446874</v>
      </c>
      <c r="AH1784" s="17">
        <v>0.25558787920947901</v>
      </c>
      <c r="AI1784" s="17"/>
      <c r="AJ1784" s="17">
        <v>0.408837607299948</v>
      </c>
      <c r="AK1784" s="17">
        <v>0.25344832099394299</v>
      </c>
      <c r="AL1784" s="17">
        <v>0.32619900259503098</v>
      </c>
      <c r="AM1784" s="17">
        <v>0.413669283921407</v>
      </c>
      <c r="AN1784" s="17">
        <v>0.21597212996572401</v>
      </c>
      <c r="AO1784" s="17"/>
      <c r="AP1784" s="17">
        <v>0.488201603715194</v>
      </c>
      <c r="AQ1784" s="17">
        <v>0.249897987187746</v>
      </c>
      <c r="AR1784" s="17">
        <v>0.368747370463121</v>
      </c>
      <c r="AS1784" s="17">
        <v>0.330264498299985</v>
      </c>
      <c r="AT1784" s="17">
        <v>0.25004219213472001</v>
      </c>
      <c r="AU1784" s="17"/>
      <c r="AV1784" s="17">
        <v>0.321822681500392</v>
      </c>
      <c r="AW1784" s="17">
        <v>0.33427908278595297</v>
      </c>
      <c r="AX1784" s="17">
        <v>0.30213004254669501</v>
      </c>
      <c r="AY1784" s="17">
        <v>0.32052427181960602</v>
      </c>
      <c r="AZ1784" s="17">
        <v>0.29215164833908802</v>
      </c>
    </row>
    <row r="1785" spans="2:52">
      <c r="B1785" t="s">
        <v>423</v>
      </c>
      <c r="C1785" s="17">
        <v>0.18623358266459999</v>
      </c>
      <c r="D1785" s="17">
        <v>0.20191929372716599</v>
      </c>
      <c r="E1785" s="17">
        <v>0.17081007521227001</v>
      </c>
      <c r="F1785" s="17"/>
      <c r="G1785" s="17">
        <v>0.162759397509743</v>
      </c>
      <c r="H1785" s="17">
        <v>0.15523757957232501</v>
      </c>
      <c r="I1785" s="17">
        <v>0.16327628655415799</v>
      </c>
      <c r="J1785" s="17">
        <v>0.15967173581369501</v>
      </c>
      <c r="K1785" s="17">
        <v>0.23621083610742599</v>
      </c>
      <c r="L1785" s="17">
        <v>0.23469999293561</v>
      </c>
      <c r="M1785" s="17"/>
      <c r="N1785" s="17">
        <v>0.16590671362440201</v>
      </c>
      <c r="O1785" s="17">
        <v>0.182556808847049</v>
      </c>
      <c r="P1785" s="17">
        <v>0.21379865167581399</v>
      </c>
      <c r="Q1785" s="17">
        <v>0.189937995366946</v>
      </c>
      <c r="R1785" s="17"/>
      <c r="S1785" s="17">
        <v>0.16936367074269501</v>
      </c>
      <c r="T1785" s="17">
        <v>0.169966334319299</v>
      </c>
      <c r="U1785" s="17">
        <v>0.17047621947340799</v>
      </c>
      <c r="V1785" s="17">
        <v>0.20580413935633299</v>
      </c>
      <c r="W1785" s="17">
        <v>0.181517220058838</v>
      </c>
      <c r="X1785" s="17">
        <v>0.214340666273587</v>
      </c>
      <c r="Y1785" s="17">
        <v>0.164937781085534</v>
      </c>
      <c r="Z1785" s="17">
        <v>0.21144781901639501</v>
      </c>
      <c r="AA1785" s="17">
        <v>0.188983478254478</v>
      </c>
      <c r="AB1785" s="17">
        <v>0.200675424061379</v>
      </c>
      <c r="AC1785" s="17">
        <v>0.226214756860599</v>
      </c>
      <c r="AD1785" s="17">
        <v>0.15928783327170101</v>
      </c>
      <c r="AE1785" s="17"/>
      <c r="AF1785" s="17">
        <v>0.20867873570300799</v>
      </c>
      <c r="AG1785" s="17">
        <v>0.15934317575474499</v>
      </c>
      <c r="AH1785" s="17">
        <v>0.21448209138642199</v>
      </c>
      <c r="AI1785" s="17"/>
      <c r="AJ1785" s="17">
        <v>0.199203750588897</v>
      </c>
      <c r="AK1785" s="17">
        <v>0.12739865075919801</v>
      </c>
      <c r="AL1785" s="17">
        <v>0.22190657429117999</v>
      </c>
      <c r="AM1785" s="17">
        <v>0.25622837754799699</v>
      </c>
      <c r="AN1785" s="17">
        <v>0.22529460841878099</v>
      </c>
      <c r="AO1785" s="17"/>
      <c r="AP1785" s="17">
        <v>0.15773398125852001</v>
      </c>
      <c r="AQ1785" s="17">
        <v>0.13021077179570001</v>
      </c>
      <c r="AR1785" s="17">
        <v>0.20546858775653701</v>
      </c>
      <c r="AS1785" s="17">
        <v>0.29090224854982799</v>
      </c>
      <c r="AT1785" s="17">
        <v>0.214101753238576</v>
      </c>
      <c r="AU1785" s="17"/>
      <c r="AV1785" s="17">
        <v>0.19874684721747601</v>
      </c>
      <c r="AW1785" s="17">
        <v>0.19258131765600001</v>
      </c>
      <c r="AX1785" s="17">
        <v>0.15850942845803101</v>
      </c>
      <c r="AY1785" s="17">
        <v>0.148774385238504</v>
      </c>
      <c r="AZ1785" s="17">
        <v>0.25054458975891503</v>
      </c>
    </row>
    <row r="1786" spans="2:52">
      <c r="B1786" t="s">
        <v>107</v>
      </c>
      <c r="C1786" s="17">
        <v>0.28500246072476898</v>
      </c>
      <c r="D1786" s="17">
        <v>0.24594842733240199</v>
      </c>
      <c r="E1786" s="17">
        <v>0.32400394445529701</v>
      </c>
      <c r="F1786" s="17"/>
      <c r="G1786" s="17">
        <v>0.168091212737075</v>
      </c>
      <c r="H1786" s="17">
        <v>0.25740623579708199</v>
      </c>
      <c r="I1786" s="17">
        <v>0.30784497812412498</v>
      </c>
      <c r="J1786" s="17">
        <v>0.30193629724118598</v>
      </c>
      <c r="K1786" s="17">
        <v>0.32082261863273698</v>
      </c>
      <c r="L1786" s="17">
        <v>0.33253282584681199</v>
      </c>
      <c r="M1786" s="17"/>
      <c r="N1786" s="17">
        <v>0.28045568444354102</v>
      </c>
      <c r="O1786" s="17">
        <v>0.31387060039540499</v>
      </c>
      <c r="P1786" s="17">
        <v>0.19778491107634399</v>
      </c>
      <c r="Q1786" s="17">
        <v>0.330527834443334</v>
      </c>
      <c r="R1786" s="17"/>
      <c r="S1786" s="17">
        <v>0.23704209312403601</v>
      </c>
      <c r="T1786" s="17">
        <v>0.31040142518312402</v>
      </c>
      <c r="U1786" s="17">
        <v>0.267836066515033</v>
      </c>
      <c r="V1786" s="17">
        <v>0.31855616524035002</v>
      </c>
      <c r="W1786" s="17">
        <v>0.28640914449722898</v>
      </c>
      <c r="X1786" s="17">
        <v>0.24460965291689399</v>
      </c>
      <c r="Y1786" s="17">
        <v>0.315959260325122</v>
      </c>
      <c r="Z1786" s="17">
        <v>0.263295040716782</v>
      </c>
      <c r="AA1786" s="17">
        <v>0.31001254583741</v>
      </c>
      <c r="AB1786" s="17">
        <v>0.31694077069261001</v>
      </c>
      <c r="AC1786" s="17">
        <v>0.26387770201449301</v>
      </c>
      <c r="AD1786" s="17">
        <v>0.30077550491614102</v>
      </c>
      <c r="AE1786" s="17"/>
      <c r="AF1786" s="17">
        <v>0.25592330620637499</v>
      </c>
      <c r="AG1786" s="17">
        <v>0.28260346967253602</v>
      </c>
      <c r="AH1786" s="17">
        <v>0.36172304715431403</v>
      </c>
      <c r="AI1786" s="17"/>
      <c r="AJ1786" s="17">
        <v>0.25408662607750199</v>
      </c>
      <c r="AK1786" s="17">
        <v>0.26025008717770398</v>
      </c>
      <c r="AL1786" s="17">
        <v>0.25342787189847299</v>
      </c>
      <c r="AM1786" s="17">
        <v>0.25157036578779002</v>
      </c>
      <c r="AN1786" s="17">
        <v>0.40083994513995902</v>
      </c>
      <c r="AO1786" s="17"/>
      <c r="AP1786" s="17">
        <v>0.213513746694281</v>
      </c>
      <c r="AQ1786" s="17">
        <v>0.27719452995866201</v>
      </c>
      <c r="AR1786" s="17">
        <v>0.21108925950027899</v>
      </c>
      <c r="AS1786" s="17">
        <v>0.26818182307305599</v>
      </c>
      <c r="AT1786" s="17">
        <v>0.46344818264641502</v>
      </c>
      <c r="AU1786" s="17"/>
      <c r="AV1786" s="17">
        <v>0.29284254459435399</v>
      </c>
      <c r="AW1786" s="17">
        <v>0.280306166219636</v>
      </c>
      <c r="AX1786" s="17">
        <v>0.27234408722055498</v>
      </c>
      <c r="AY1786" s="17">
        <v>0.25778269935436898</v>
      </c>
      <c r="AZ1786" s="17">
        <v>0.15491210164133101</v>
      </c>
    </row>
    <row r="1787" spans="2:52">
      <c r="C1787" s="17"/>
      <c r="D1787" s="17"/>
      <c r="E1787" s="17"/>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c r="AP1787" s="17"/>
      <c r="AQ1787" s="17"/>
      <c r="AR1787" s="17"/>
      <c r="AS1787" s="17"/>
      <c r="AT1787" s="17"/>
      <c r="AU1787" s="17"/>
      <c r="AV1787" s="17"/>
      <c r="AW1787" s="17"/>
      <c r="AX1787" s="17"/>
      <c r="AY1787" s="17"/>
      <c r="AZ1787" s="17"/>
    </row>
    <row r="1788" spans="2:52">
      <c r="B1788" s="6" t="s">
        <v>424</v>
      </c>
      <c r="C1788" s="17"/>
      <c r="D1788" s="17"/>
      <c r="E1788" s="17"/>
      <c r="F1788" s="17"/>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17"/>
      <c r="AN1788" s="17"/>
      <c r="AO1788" s="17"/>
      <c r="AP1788" s="17"/>
      <c r="AQ1788" s="17"/>
      <c r="AR1788" s="17"/>
      <c r="AS1788" s="17"/>
      <c r="AT1788" s="17"/>
      <c r="AU1788" s="17"/>
      <c r="AV1788" s="17"/>
      <c r="AW1788" s="17"/>
      <c r="AX1788" s="17"/>
      <c r="AY1788" s="17"/>
      <c r="AZ1788" s="17"/>
    </row>
    <row r="1789" spans="2:52">
      <c r="B1789" s="24" t="s">
        <v>16</v>
      </c>
      <c r="C1789" s="17"/>
      <c r="D1789" s="17"/>
      <c r="E1789" s="17"/>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c r="AZ1789" s="17"/>
    </row>
    <row r="1790" spans="2:52">
      <c r="B1790" t="s">
        <v>421</v>
      </c>
      <c r="C1790" s="17">
        <v>0.32331305212172301</v>
      </c>
      <c r="D1790" s="17">
        <v>0.33433100735647803</v>
      </c>
      <c r="E1790" s="17">
        <v>0.31419057504195202</v>
      </c>
      <c r="F1790" s="17"/>
      <c r="G1790" s="17">
        <v>0.41018557941693301</v>
      </c>
      <c r="H1790" s="17">
        <v>0.31927779595866201</v>
      </c>
      <c r="I1790" s="17">
        <v>0.38958382881355802</v>
      </c>
      <c r="J1790" s="17">
        <v>0.27749897639923299</v>
      </c>
      <c r="K1790" s="17">
        <v>0.30006897971134999</v>
      </c>
      <c r="L1790" s="17">
        <v>0.27166833383369898</v>
      </c>
      <c r="M1790" s="17"/>
      <c r="N1790" s="17">
        <v>0.33591560127991199</v>
      </c>
      <c r="O1790" s="17">
        <v>0.35890093206138202</v>
      </c>
      <c r="P1790" s="17">
        <v>0.32066253707966602</v>
      </c>
      <c r="Q1790" s="17">
        <v>0.27498649077085002</v>
      </c>
      <c r="R1790" s="17"/>
      <c r="S1790" s="17">
        <v>0.40332857932738497</v>
      </c>
      <c r="T1790" s="17">
        <v>0.29364853566031401</v>
      </c>
      <c r="U1790" s="17">
        <v>0.27829879715564099</v>
      </c>
      <c r="V1790" s="17">
        <v>0.29666738880993199</v>
      </c>
      <c r="W1790" s="17">
        <v>0.27179897110282503</v>
      </c>
      <c r="X1790" s="17">
        <v>0.29799744554401503</v>
      </c>
      <c r="Y1790" s="17">
        <v>0.26080704580721797</v>
      </c>
      <c r="Z1790" s="17">
        <v>0.322723106686856</v>
      </c>
      <c r="AA1790" s="17">
        <v>0.38002659552569301</v>
      </c>
      <c r="AB1790" s="17">
        <v>0.384906576656452</v>
      </c>
      <c r="AC1790" s="17">
        <v>0.28766650793607002</v>
      </c>
      <c r="AD1790" s="17">
        <v>0.32829352101418402</v>
      </c>
      <c r="AE1790" s="17"/>
      <c r="AF1790" s="17">
        <v>0.291331476713374</v>
      </c>
      <c r="AG1790" s="17">
        <v>0.37404250969764602</v>
      </c>
      <c r="AH1790" s="17">
        <v>0.247164600358453</v>
      </c>
      <c r="AI1790" s="17"/>
      <c r="AJ1790" s="17">
        <v>0.25510230738108303</v>
      </c>
      <c r="AK1790" s="17">
        <v>0.44476978435467202</v>
      </c>
      <c r="AL1790" s="17">
        <v>0.34244679115084498</v>
      </c>
      <c r="AM1790" s="17">
        <v>0.129439139595495</v>
      </c>
      <c r="AN1790" s="17">
        <v>0.23541845969095501</v>
      </c>
      <c r="AO1790" s="17"/>
      <c r="AP1790" s="17">
        <v>0.221999818105375</v>
      </c>
      <c r="AQ1790" s="17">
        <v>0.46884360188172602</v>
      </c>
      <c r="AR1790" s="17">
        <v>0.25926806594273299</v>
      </c>
      <c r="AS1790" s="17">
        <v>0.248844385693239</v>
      </c>
      <c r="AT1790" s="17">
        <v>0.190333159889267</v>
      </c>
      <c r="AU1790" s="17"/>
      <c r="AV1790" s="17">
        <v>0.26540645508861599</v>
      </c>
      <c r="AW1790" s="17">
        <v>0.31909019878016098</v>
      </c>
      <c r="AX1790" s="17">
        <v>0.35568329330818899</v>
      </c>
      <c r="AY1790" s="17">
        <v>0.41458613968397601</v>
      </c>
      <c r="AZ1790" s="17">
        <v>0.27861767303881202</v>
      </c>
    </row>
    <row r="1791" spans="2:52">
      <c r="B1791" t="s">
        <v>422</v>
      </c>
      <c r="C1791" s="17">
        <v>0.29726091888637501</v>
      </c>
      <c r="D1791" s="17">
        <v>0.30118878565713098</v>
      </c>
      <c r="E1791" s="17">
        <v>0.29477853131007598</v>
      </c>
      <c r="F1791" s="17"/>
      <c r="G1791" s="17">
        <v>0.32405814800742699</v>
      </c>
      <c r="H1791" s="17">
        <v>0.30744546765119202</v>
      </c>
      <c r="I1791" s="17">
        <v>0.29019496685341201</v>
      </c>
      <c r="J1791" s="17">
        <v>0.26839540304543003</v>
      </c>
      <c r="K1791" s="17">
        <v>0.29501712359260501</v>
      </c>
      <c r="L1791" s="17">
        <v>0.30415193442056498</v>
      </c>
      <c r="M1791" s="17"/>
      <c r="N1791" s="17">
        <v>0.30491493963939698</v>
      </c>
      <c r="O1791" s="17">
        <v>0.26879323386135601</v>
      </c>
      <c r="P1791" s="17">
        <v>0.33329056161442799</v>
      </c>
      <c r="Q1791" s="17">
        <v>0.28422421108975499</v>
      </c>
      <c r="R1791" s="17"/>
      <c r="S1791" s="17">
        <v>0.30209809620303701</v>
      </c>
      <c r="T1791" s="17">
        <v>0.30286615638321102</v>
      </c>
      <c r="U1791" s="17">
        <v>0.368322706982043</v>
      </c>
      <c r="V1791" s="17">
        <v>0.25574627769265901</v>
      </c>
      <c r="W1791" s="17">
        <v>0.35825184593505399</v>
      </c>
      <c r="X1791" s="17">
        <v>0.29769293842243599</v>
      </c>
      <c r="Y1791" s="17">
        <v>0.33107837282018199</v>
      </c>
      <c r="Z1791" s="17">
        <v>0.24116718791133901</v>
      </c>
      <c r="AA1791" s="17">
        <v>0.29736902709842999</v>
      </c>
      <c r="AB1791" s="17">
        <v>0.222233006316786</v>
      </c>
      <c r="AC1791" s="17">
        <v>0.28518752177696699</v>
      </c>
      <c r="AD1791" s="17">
        <v>0.31284909691304003</v>
      </c>
      <c r="AE1791" s="17"/>
      <c r="AF1791" s="17">
        <v>0.32471994998528297</v>
      </c>
      <c r="AG1791" s="17">
        <v>0.293560742868541</v>
      </c>
      <c r="AH1791" s="17">
        <v>0.25831021995826903</v>
      </c>
      <c r="AI1791" s="17"/>
      <c r="AJ1791" s="17">
        <v>0.40789340910020999</v>
      </c>
      <c r="AK1791" s="17">
        <v>0.23824189040374699</v>
      </c>
      <c r="AL1791" s="17">
        <v>0.35666473164047102</v>
      </c>
      <c r="AM1791" s="17">
        <v>0.27073592627773402</v>
      </c>
      <c r="AN1791" s="17">
        <v>0.22202407596902299</v>
      </c>
      <c r="AO1791" s="17"/>
      <c r="AP1791" s="17">
        <v>0.51137741761780298</v>
      </c>
      <c r="AQ1791" s="17">
        <v>0.23080020616257399</v>
      </c>
      <c r="AR1791" s="17">
        <v>0.37408144691902501</v>
      </c>
      <c r="AS1791" s="17">
        <v>0.32615257599279102</v>
      </c>
      <c r="AT1791" s="17">
        <v>0.18374741612494999</v>
      </c>
      <c r="AU1791" s="17"/>
      <c r="AV1791" s="17">
        <v>0.31084268298268403</v>
      </c>
      <c r="AW1791" s="17">
        <v>0.28853001248285398</v>
      </c>
      <c r="AX1791" s="17">
        <v>0.31183229910424398</v>
      </c>
      <c r="AY1791" s="17">
        <v>0.272171183380921</v>
      </c>
      <c r="AZ1791" s="17">
        <v>0.38871374620124</v>
      </c>
    </row>
    <row r="1792" spans="2:52">
      <c r="B1792" t="s">
        <v>423</v>
      </c>
      <c r="C1792" s="17">
        <v>0.11567723949365</v>
      </c>
      <c r="D1792" s="17">
        <v>0.11608605134958599</v>
      </c>
      <c r="E1792" s="17">
        <v>0.115306433330856</v>
      </c>
      <c r="F1792" s="17"/>
      <c r="G1792" s="17">
        <v>0.10451925360679901</v>
      </c>
      <c r="H1792" s="17">
        <v>0.129616607565984</v>
      </c>
      <c r="I1792" s="17">
        <v>8.8817072156469501E-2</v>
      </c>
      <c r="J1792" s="17">
        <v>0.13500671648883</v>
      </c>
      <c r="K1792" s="17">
        <v>0.115502045764594</v>
      </c>
      <c r="L1792" s="17">
        <v>0.117441375494239</v>
      </c>
      <c r="M1792" s="17"/>
      <c r="N1792" s="17">
        <v>8.9614536847681003E-2</v>
      </c>
      <c r="O1792" s="17">
        <v>0.107744906484537</v>
      </c>
      <c r="P1792" s="17">
        <v>0.11315960355605199</v>
      </c>
      <c r="Q1792" s="17">
        <v>0.15382012354708399</v>
      </c>
      <c r="R1792" s="17"/>
      <c r="S1792" s="17">
        <v>8.6502389306731695E-2</v>
      </c>
      <c r="T1792" s="17">
        <v>0.13538997684210699</v>
      </c>
      <c r="U1792" s="17">
        <v>7.9949585101651996E-2</v>
      </c>
      <c r="V1792" s="17">
        <v>0.12026081837895</v>
      </c>
      <c r="W1792" s="17">
        <v>0.13362519466262601</v>
      </c>
      <c r="X1792" s="17">
        <v>0.15973058692484199</v>
      </c>
      <c r="Y1792" s="17">
        <v>0.13541461122602499</v>
      </c>
      <c r="Z1792" s="17">
        <v>0.19871058950586501</v>
      </c>
      <c r="AA1792" s="17">
        <v>9.3904911511112105E-2</v>
      </c>
      <c r="AB1792" s="17">
        <v>0.117769846055894</v>
      </c>
      <c r="AC1792" s="17">
        <v>5.0264119865935201E-2</v>
      </c>
      <c r="AD1792" s="17">
        <v>8.4563543727026499E-2</v>
      </c>
      <c r="AE1792" s="17"/>
      <c r="AF1792" s="17">
        <v>0.12414103768639501</v>
      </c>
      <c r="AG1792" s="17">
        <v>0.101614528181023</v>
      </c>
      <c r="AH1792" s="17">
        <v>0.14151669079403001</v>
      </c>
      <c r="AI1792" s="17"/>
      <c r="AJ1792" s="17">
        <v>9.9570212078416001E-2</v>
      </c>
      <c r="AK1792" s="17">
        <v>8.7732948203802105E-2</v>
      </c>
      <c r="AL1792" s="17">
        <v>7.1332683432581007E-2</v>
      </c>
      <c r="AM1792" s="17">
        <v>0.39510774244491098</v>
      </c>
      <c r="AN1792" s="17">
        <v>0.15304549423489</v>
      </c>
      <c r="AO1792" s="17"/>
      <c r="AP1792" s="17">
        <v>6.9427381858913395E-2</v>
      </c>
      <c r="AQ1792" s="17">
        <v>6.3656779233856806E-2</v>
      </c>
      <c r="AR1792" s="17">
        <v>0.10509534315274301</v>
      </c>
      <c r="AS1792" s="17">
        <v>0.20630423914542501</v>
      </c>
      <c r="AT1792" s="17">
        <v>0.151627420615562</v>
      </c>
      <c r="AU1792" s="17"/>
      <c r="AV1792" s="17">
        <v>0.142291453373214</v>
      </c>
      <c r="AW1792" s="17">
        <v>0.122637166421408</v>
      </c>
      <c r="AX1792" s="17">
        <v>8.2341173228465805E-2</v>
      </c>
      <c r="AY1792" s="17">
        <v>9.6548679852707597E-2</v>
      </c>
      <c r="AZ1792" s="17">
        <v>0.14250725754605301</v>
      </c>
    </row>
    <row r="1793" spans="2:52">
      <c r="B1793" t="s">
        <v>107</v>
      </c>
      <c r="C1793" s="17">
        <v>0.26374878949825098</v>
      </c>
      <c r="D1793" s="17">
        <v>0.248394155636805</v>
      </c>
      <c r="E1793" s="17">
        <v>0.275724460317116</v>
      </c>
      <c r="F1793" s="17"/>
      <c r="G1793" s="17">
        <v>0.16123701896884099</v>
      </c>
      <c r="H1793" s="17">
        <v>0.24366012882416299</v>
      </c>
      <c r="I1793" s="17">
        <v>0.23140413217656</v>
      </c>
      <c r="J1793" s="17">
        <v>0.31909890406650698</v>
      </c>
      <c r="K1793" s="17">
        <v>0.289411850931451</v>
      </c>
      <c r="L1793" s="17">
        <v>0.30673835625149698</v>
      </c>
      <c r="M1793" s="17"/>
      <c r="N1793" s="17">
        <v>0.26955492223300997</v>
      </c>
      <c r="O1793" s="17">
        <v>0.26456092759272598</v>
      </c>
      <c r="P1793" s="17">
        <v>0.232887297749855</v>
      </c>
      <c r="Q1793" s="17">
        <v>0.28696917459231103</v>
      </c>
      <c r="R1793" s="17"/>
      <c r="S1793" s="17">
        <v>0.208070935162846</v>
      </c>
      <c r="T1793" s="17">
        <v>0.26809533111436801</v>
      </c>
      <c r="U1793" s="17">
        <v>0.273428910760663</v>
      </c>
      <c r="V1793" s="17">
        <v>0.32732551511845798</v>
      </c>
      <c r="W1793" s="17">
        <v>0.236323988299495</v>
      </c>
      <c r="X1793" s="17">
        <v>0.24457902910870599</v>
      </c>
      <c r="Y1793" s="17">
        <v>0.27269997014657499</v>
      </c>
      <c r="Z1793" s="17">
        <v>0.23739911589593901</v>
      </c>
      <c r="AA1793" s="17">
        <v>0.228699465864766</v>
      </c>
      <c r="AB1793" s="17">
        <v>0.27509057097086798</v>
      </c>
      <c r="AC1793" s="17">
        <v>0.37688185042102701</v>
      </c>
      <c r="AD1793" s="17">
        <v>0.274293838345749</v>
      </c>
      <c r="AE1793" s="17"/>
      <c r="AF1793" s="17">
        <v>0.25980753561494802</v>
      </c>
      <c r="AG1793" s="17">
        <v>0.23078221925278999</v>
      </c>
      <c r="AH1793" s="17">
        <v>0.35300848888924902</v>
      </c>
      <c r="AI1793" s="17"/>
      <c r="AJ1793" s="17">
        <v>0.23743407144029099</v>
      </c>
      <c r="AK1793" s="17">
        <v>0.22925537703777901</v>
      </c>
      <c r="AL1793" s="17">
        <v>0.229555793776103</v>
      </c>
      <c r="AM1793" s="17">
        <v>0.20471719168186001</v>
      </c>
      <c r="AN1793" s="17">
        <v>0.389511970105132</v>
      </c>
      <c r="AO1793" s="17"/>
      <c r="AP1793" s="17">
        <v>0.19719538241790899</v>
      </c>
      <c r="AQ1793" s="17">
        <v>0.236699412721843</v>
      </c>
      <c r="AR1793" s="17">
        <v>0.26155514398549801</v>
      </c>
      <c r="AS1793" s="17">
        <v>0.21869879916854501</v>
      </c>
      <c r="AT1793" s="17">
        <v>0.47429200337021998</v>
      </c>
      <c r="AU1793" s="17"/>
      <c r="AV1793" s="17">
        <v>0.28145940855548601</v>
      </c>
      <c r="AW1793" s="17">
        <v>0.269742622315577</v>
      </c>
      <c r="AX1793" s="17">
        <v>0.25014323435910202</v>
      </c>
      <c r="AY1793" s="17">
        <v>0.21669399708239601</v>
      </c>
      <c r="AZ1793" s="17">
        <v>0.19016132321389501</v>
      </c>
    </row>
    <row r="1794" spans="2:52">
      <c r="C1794" s="17"/>
      <c r="D1794" s="17"/>
      <c r="E1794" s="17"/>
      <c r="F1794" s="17"/>
      <c r="G1794" s="17"/>
      <c r="H1794" s="17"/>
      <c r="I1794" s="17"/>
      <c r="J1794" s="17"/>
      <c r="K1794" s="17"/>
      <c r="L1794" s="17"/>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1794" s="17"/>
      <c r="AN1794" s="17"/>
      <c r="AO1794" s="17"/>
      <c r="AP1794" s="17"/>
      <c r="AQ1794" s="17"/>
      <c r="AR1794" s="17"/>
      <c r="AS1794" s="17"/>
      <c r="AT1794" s="17"/>
      <c r="AU1794" s="17"/>
      <c r="AV1794" s="17"/>
      <c r="AW1794" s="17"/>
      <c r="AX1794" s="17"/>
      <c r="AY1794" s="17"/>
      <c r="AZ1794" s="17"/>
    </row>
    <row r="1795" spans="2:52">
      <c r="B1795" s="6" t="s">
        <v>425</v>
      </c>
      <c r="C1795" s="17"/>
      <c r="D1795" s="17"/>
      <c r="E1795" s="17"/>
      <c r="F1795" s="17"/>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1795" s="17"/>
      <c r="AN1795" s="17"/>
      <c r="AO1795" s="17"/>
      <c r="AP1795" s="17"/>
      <c r="AQ1795" s="17"/>
      <c r="AR1795" s="17"/>
      <c r="AS1795" s="17"/>
      <c r="AT1795" s="17"/>
      <c r="AU1795" s="17"/>
      <c r="AV1795" s="17"/>
      <c r="AW1795" s="17"/>
      <c r="AX1795" s="17"/>
      <c r="AY1795" s="17"/>
      <c r="AZ1795" s="17"/>
    </row>
    <row r="1796" spans="2:52">
      <c r="B1796" s="24" t="s">
        <v>16</v>
      </c>
      <c r="C1796" s="17"/>
      <c r="D1796" s="17"/>
      <c r="E1796" s="17"/>
      <c r="F1796" s="17"/>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1796" s="17"/>
      <c r="AN1796" s="17"/>
      <c r="AO1796" s="17"/>
      <c r="AP1796" s="17"/>
      <c r="AQ1796" s="17"/>
      <c r="AR1796" s="17"/>
      <c r="AS1796" s="17"/>
      <c r="AT1796" s="17"/>
      <c r="AU1796" s="17"/>
      <c r="AV1796" s="17"/>
      <c r="AW1796" s="17"/>
      <c r="AX1796" s="17"/>
      <c r="AY1796" s="17"/>
      <c r="AZ1796" s="17"/>
    </row>
    <row r="1797" spans="2:52">
      <c r="B1797" t="s">
        <v>421</v>
      </c>
      <c r="C1797" s="17">
        <v>0.33441033430399297</v>
      </c>
      <c r="D1797" s="17">
        <v>0.339119043356368</v>
      </c>
      <c r="E1797" s="17">
        <v>0.32959354947820002</v>
      </c>
      <c r="F1797" s="17"/>
      <c r="G1797" s="17">
        <v>0.40307121870264001</v>
      </c>
      <c r="H1797" s="17">
        <v>0.37956167654161299</v>
      </c>
      <c r="I1797" s="17">
        <v>0.37950991135171602</v>
      </c>
      <c r="J1797" s="17">
        <v>0.32791714654077397</v>
      </c>
      <c r="K1797" s="17">
        <v>0.28024269506268701</v>
      </c>
      <c r="L1797" s="17">
        <v>0.25459405313018602</v>
      </c>
      <c r="M1797" s="17"/>
      <c r="N1797" s="17">
        <v>0.32287625768219502</v>
      </c>
      <c r="O1797" s="17">
        <v>0.35557184679585502</v>
      </c>
      <c r="P1797" s="17">
        <v>0.35352257276459198</v>
      </c>
      <c r="Q1797" s="17">
        <v>0.307874278886898</v>
      </c>
      <c r="R1797" s="17"/>
      <c r="S1797" s="17">
        <v>0.36482175214177898</v>
      </c>
      <c r="T1797" s="17">
        <v>0.32677080279706699</v>
      </c>
      <c r="U1797" s="17">
        <v>0.37083860789554302</v>
      </c>
      <c r="V1797" s="17">
        <v>0.29568839907120498</v>
      </c>
      <c r="W1797" s="17">
        <v>0.35870895518432799</v>
      </c>
      <c r="X1797" s="17">
        <v>0.32466697851979298</v>
      </c>
      <c r="Y1797" s="17">
        <v>0.32530002464915803</v>
      </c>
      <c r="Z1797" s="17">
        <v>0.34155830261882703</v>
      </c>
      <c r="AA1797" s="17">
        <v>0.35906191379265801</v>
      </c>
      <c r="AB1797" s="17">
        <v>0.30938787666596901</v>
      </c>
      <c r="AC1797" s="17">
        <v>0.27222435972416598</v>
      </c>
      <c r="AD1797" s="17">
        <v>0.33533781286719799</v>
      </c>
      <c r="AE1797" s="17"/>
      <c r="AF1797" s="17">
        <v>0.26615801418346402</v>
      </c>
      <c r="AG1797" s="17">
        <v>0.41248766783357799</v>
      </c>
      <c r="AH1797" s="17">
        <v>0.252739346416198</v>
      </c>
      <c r="AI1797" s="17"/>
      <c r="AJ1797" s="17">
        <v>0.24541028332801301</v>
      </c>
      <c r="AK1797" s="17">
        <v>0.48040681570997301</v>
      </c>
      <c r="AL1797" s="17">
        <v>0.335719011221912</v>
      </c>
      <c r="AM1797" s="17">
        <v>0.12971309152552701</v>
      </c>
      <c r="AN1797" s="17">
        <v>0.238467789447495</v>
      </c>
      <c r="AO1797" s="17"/>
      <c r="AP1797" s="17">
        <v>0.21624271871794801</v>
      </c>
      <c r="AQ1797" s="17">
        <v>0.473480622367004</v>
      </c>
      <c r="AR1797" s="17">
        <v>0.33382272532477297</v>
      </c>
      <c r="AS1797" s="17">
        <v>0.24256441624004901</v>
      </c>
      <c r="AT1797" s="17">
        <v>0.16017334538632899</v>
      </c>
      <c r="AU1797" s="17"/>
      <c r="AV1797" s="17">
        <v>0.27447839013115199</v>
      </c>
      <c r="AW1797" s="17">
        <v>0.332673080386854</v>
      </c>
      <c r="AX1797" s="17">
        <v>0.36374970089986403</v>
      </c>
      <c r="AY1797" s="17">
        <v>0.37634538733218498</v>
      </c>
      <c r="AZ1797" s="17">
        <v>0.40407032788674102</v>
      </c>
    </row>
    <row r="1798" spans="2:52">
      <c r="B1798" t="s">
        <v>422</v>
      </c>
      <c r="C1798" s="17">
        <v>0.30319910111675902</v>
      </c>
      <c r="D1798" s="17">
        <v>0.31534840722062502</v>
      </c>
      <c r="E1798" s="17">
        <v>0.290535553850024</v>
      </c>
      <c r="F1798" s="17"/>
      <c r="G1798" s="17">
        <v>0.37493848025462401</v>
      </c>
      <c r="H1798" s="17">
        <v>0.29194967079566803</v>
      </c>
      <c r="I1798" s="17">
        <v>0.26407718854179302</v>
      </c>
      <c r="J1798" s="17">
        <v>0.25295631434652299</v>
      </c>
      <c r="K1798" s="17">
        <v>0.30741777290008099</v>
      </c>
      <c r="L1798" s="17">
        <v>0.33484578404651399</v>
      </c>
      <c r="M1798" s="17"/>
      <c r="N1798" s="17">
        <v>0.332058510010518</v>
      </c>
      <c r="O1798" s="17">
        <v>0.29482137293680899</v>
      </c>
      <c r="P1798" s="17">
        <v>0.33484237848703102</v>
      </c>
      <c r="Q1798" s="17">
        <v>0.24993830241109899</v>
      </c>
      <c r="R1798" s="17"/>
      <c r="S1798" s="17">
        <v>0.313605699917064</v>
      </c>
      <c r="T1798" s="17">
        <v>0.29433533592238198</v>
      </c>
      <c r="U1798" s="17">
        <v>0.34499958100851003</v>
      </c>
      <c r="V1798" s="17">
        <v>0.29545529106011997</v>
      </c>
      <c r="W1798" s="17">
        <v>0.29624896598161998</v>
      </c>
      <c r="X1798" s="17">
        <v>0.31762456143637602</v>
      </c>
      <c r="Y1798" s="17">
        <v>0.30373915141914598</v>
      </c>
      <c r="Z1798" s="17">
        <v>0.29594538423912198</v>
      </c>
      <c r="AA1798" s="17">
        <v>0.317061717044064</v>
      </c>
      <c r="AB1798" s="17">
        <v>0.30195620936457601</v>
      </c>
      <c r="AC1798" s="17">
        <v>0.222266950304876</v>
      </c>
      <c r="AD1798" s="17">
        <v>0.26084350810753898</v>
      </c>
      <c r="AE1798" s="17"/>
      <c r="AF1798" s="17">
        <v>0.35038212631333998</v>
      </c>
      <c r="AG1798" s="17">
        <v>0.274936553834145</v>
      </c>
      <c r="AH1798" s="17">
        <v>0.25364013373137201</v>
      </c>
      <c r="AI1798" s="17"/>
      <c r="AJ1798" s="17">
        <v>0.44418120948026402</v>
      </c>
      <c r="AK1798" s="17">
        <v>0.24747470019491399</v>
      </c>
      <c r="AL1798" s="17">
        <v>0.26153162611337999</v>
      </c>
      <c r="AM1798" s="17">
        <v>0.227472411124202</v>
      </c>
      <c r="AN1798" s="17">
        <v>0.21145363140652701</v>
      </c>
      <c r="AO1798" s="17"/>
      <c r="AP1798" s="17">
        <v>0.53416961382761197</v>
      </c>
      <c r="AQ1798" s="17">
        <v>0.24582961165044601</v>
      </c>
      <c r="AR1798" s="17">
        <v>0.31507974824194501</v>
      </c>
      <c r="AS1798" s="17">
        <v>0.32738928376630699</v>
      </c>
      <c r="AT1798" s="17">
        <v>0.24819298718546701</v>
      </c>
      <c r="AU1798" s="17"/>
      <c r="AV1798" s="17">
        <v>0.31676492681238</v>
      </c>
      <c r="AW1798" s="17">
        <v>0.33039476303077198</v>
      </c>
      <c r="AX1798" s="17">
        <v>0.29725190512682997</v>
      </c>
      <c r="AY1798" s="17">
        <v>0.30189791484142697</v>
      </c>
      <c r="AZ1798" s="17">
        <v>0.30113611831376902</v>
      </c>
    </row>
    <row r="1799" spans="2:52">
      <c r="B1799" t="s">
        <v>423</v>
      </c>
      <c r="C1799" s="17">
        <v>0.110844384023618</v>
      </c>
      <c r="D1799" s="17">
        <v>0.119829686484011</v>
      </c>
      <c r="E1799" s="17">
        <v>0.101844871875443</v>
      </c>
      <c r="F1799" s="17"/>
      <c r="G1799" s="17">
        <v>8.9112793736909196E-2</v>
      </c>
      <c r="H1799" s="17">
        <v>9.4527393228079098E-2</v>
      </c>
      <c r="I1799" s="17">
        <v>0.11155036526891</v>
      </c>
      <c r="J1799" s="17">
        <v>0.12295706115788101</v>
      </c>
      <c r="K1799" s="17">
        <v>0.116323735373677</v>
      </c>
      <c r="L1799" s="17">
        <v>0.12529922235516899</v>
      </c>
      <c r="M1799" s="17"/>
      <c r="N1799" s="17">
        <v>7.72950968550985E-2</v>
      </c>
      <c r="O1799" s="17">
        <v>0.116653876917236</v>
      </c>
      <c r="P1799" s="17">
        <v>0.122970754609297</v>
      </c>
      <c r="Q1799" s="17">
        <v>0.129488887689796</v>
      </c>
      <c r="R1799" s="17"/>
      <c r="S1799" s="17">
        <v>0.111402732314379</v>
      </c>
      <c r="T1799" s="17">
        <v>0.122039167977412</v>
      </c>
      <c r="U1799" s="17">
        <v>5.0838491014073402E-2</v>
      </c>
      <c r="V1799" s="17">
        <v>0.14228150168365999</v>
      </c>
      <c r="W1799" s="17">
        <v>0.117340058822343</v>
      </c>
      <c r="X1799" s="17">
        <v>0.116837226820682</v>
      </c>
      <c r="Y1799" s="17">
        <v>0.11833962232992</v>
      </c>
      <c r="Z1799" s="17">
        <v>9.5954496147774307E-2</v>
      </c>
      <c r="AA1799" s="17">
        <v>7.3525684604461503E-2</v>
      </c>
      <c r="AB1799" s="17">
        <v>0.119408311826388</v>
      </c>
      <c r="AC1799" s="17">
        <v>0.13458623089785501</v>
      </c>
      <c r="AD1799" s="17">
        <v>0.16336058397358</v>
      </c>
      <c r="AE1799" s="17"/>
      <c r="AF1799" s="17">
        <v>0.124066985633491</v>
      </c>
      <c r="AG1799" s="17">
        <v>8.3543834823979299E-2</v>
      </c>
      <c r="AH1799" s="17">
        <v>0.15901180799735001</v>
      </c>
      <c r="AI1799" s="17"/>
      <c r="AJ1799" s="17">
        <v>9.0415420136459396E-2</v>
      </c>
      <c r="AK1799" s="17">
        <v>7.8940957255157096E-2</v>
      </c>
      <c r="AL1799" s="17">
        <v>0.13811808053510499</v>
      </c>
      <c r="AM1799" s="17">
        <v>0.35160217140762001</v>
      </c>
      <c r="AN1799" s="17">
        <v>0.15859345828972099</v>
      </c>
      <c r="AO1799" s="17"/>
      <c r="AP1799" s="17">
        <v>7.2519522781284804E-2</v>
      </c>
      <c r="AQ1799" s="17">
        <v>6.4671446058914894E-2</v>
      </c>
      <c r="AR1799" s="17">
        <v>0.120928435188765</v>
      </c>
      <c r="AS1799" s="17">
        <v>0.1996945463972</v>
      </c>
      <c r="AT1799" s="17">
        <v>0.13444236943796201</v>
      </c>
      <c r="AU1799" s="17"/>
      <c r="AV1799" s="17">
        <v>0.119999745417503</v>
      </c>
      <c r="AW1799" s="17">
        <v>0.12014014092189</v>
      </c>
      <c r="AX1799" s="17">
        <v>9.2151533472309005E-2</v>
      </c>
      <c r="AY1799" s="17">
        <v>7.9678448311946606E-2</v>
      </c>
      <c r="AZ1799" s="17">
        <v>6.8886981388658799E-2</v>
      </c>
    </row>
    <row r="1800" spans="2:52">
      <c r="B1800" t="s">
        <v>107</v>
      </c>
      <c r="C1800" s="17">
        <v>0.25154618055562999</v>
      </c>
      <c r="D1800" s="17">
        <v>0.225702862938996</v>
      </c>
      <c r="E1800" s="17">
        <v>0.27802602479633298</v>
      </c>
      <c r="F1800" s="17"/>
      <c r="G1800" s="17">
        <v>0.13287750730582701</v>
      </c>
      <c r="H1800" s="17">
        <v>0.23396125943464</v>
      </c>
      <c r="I1800" s="17">
        <v>0.244862534837582</v>
      </c>
      <c r="J1800" s="17">
        <v>0.29616947795482201</v>
      </c>
      <c r="K1800" s="17">
        <v>0.29601579666355499</v>
      </c>
      <c r="L1800" s="17">
        <v>0.285260940468131</v>
      </c>
      <c r="M1800" s="17"/>
      <c r="N1800" s="17">
        <v>0.26777013545218897</v>
      </c>
      <c r="O1800" s="17">
        <v>0.23295290335009899</v>
      </c>
      <c r="P1800" s="17">
        <v>0.18866429413908101</v>
      </c>
      <c r="Q1800" s="17">
        <v>0.31269853101220801</v>
      </c>
      <c r="R1800" s="17"/>
      <c r="S1800" s="17">
        <v>0.210169815626779</v>
      </c>
      <c r="T1800" s="17">
        <v>0.25685469330313798</v>
      </c>
      <c r="U1800" s="17">
        <v>0.23332332008187401</v>
      </c>
      <c r="V1800" s="17">
        <v>0.266574808185016</v>
      </c>
      <c r="W1800" s="17">
        <v>0.227702020011709</v>
      </c>
      <c r="X1800" s="17">
        <v>0.24087123322314899</v>
      </c>
      <c r="Y1800" s="17">
        <v>0.25262120160177498</v>
      </c>
      <c r="Z1800" s="17">
        <v>0.26654181699427698</v>
      </c>
      <c r="AA1800" s="17">
        <v>0.25035068455881698</v>
      </c>
      <c r="AB1800" s="17">
        <v>0.26924760214306798</v>
      </c>
      <c r="AC1800" s="17">
        <v>0.37092245907310201</v>
      </c>
      <c r="AD1800" s="17">
        <v>0.240458095051684</v>
      </c>
      <c r="AE1800" s="17"/>
      <c r="AF1800" s="17">
        <v>0.259392873869704</v>
      </c>
      <c r="AG1800" s="17">
        <v>0.229031943508298</v>
      </c>
      <c r="AH1800" s="17">
        <v>0.33460871185508001</v>
      </c>
      <c r="AI1800" s="17"/>
      <c r="AJ1800" s="17">
        <v>0.21999308705526399</v>
      </c>
      <c r="AK1800" s="17">
        <v>0.19317752683995601</v>
      </c>
      <c r="AL1800" s="17">
        <v>0.26463128212960302</v>
      </c>
      <c r="AM1800" s="17">
        <v>0.29121232594265101</v>
      </c>
      <c r="AN1800" s="17">
        <v>0.39148512085625697</v>
      </c>
      <c r="AO1800" s="17"/>
      <c r="AP1800" s="17">
        <v>0.17706814467315499</v>
      </c>
      <c r="AQ1800" s="17">
        <v>0.21601831992363499</v>
      </c>
      <c r="AR1800" s="17">
        <v>0.23016909124451701</v>
      </c>
      <c r="AS1800" s="17">
        <v>0.230351753596444</v>
      </c>
      <c r="AT1800" s="17">
        <v>0.457191297990241</v>
      </c>
      <c r="AU1800" s="17"/>
      <c r="AV1800" s="17">
        <v>0.28875693763896498</v>
      </c>
      <c r="AW1800" s="17">
        <v>0.216792015660485</v>
      </c>
      <c r="AX1800" s="17">
        <v>0.246846860500997</v>
      </c>
      <c r="AY1800" s="17">
        <v>0.24207824951444201</v>
      </c>
      <c r="AZ1800" s="17">
        <v>0.22590657241083101</v>
      </c>
    </row>
    <row r="1801" spans="2:52">
      <c r="C1801" s="17"/>
      <c r="D1801" s="17"/>
      <c r="E1801" s="17"/>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c r="AZ1801" s="17"/>
    </row>
    <row r="1802" spans="2:52">
      <c r="B1802" s="6" t="s">
        <v>426</v>
      </c>
      <c r="C1802" s="17"/>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c r="AY1802" s="17"/>
      <c r="AZ1802" s="17"/>
    </row>
    <row r="1803" spans="2:52">
      <c r="B1803" s="24" t="s">
        <v>16</v>
      </c>
      <c r="C1803" s="17"/>
      <c r="D1803" s="17"/>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c r="AY1803" s="17"/>
      <c r="AZ1803" s="17"/>
    </row>
    <row r="1804" spans="2:52">
      <c r="B1804" t="s">
        <v>421</v>
      </c>
      <c r="C1804" s="17">
        <v>0.23292076109990001</v>
      </c>
      <c r="D1804" s="17">
        <v>0.24977810388726401</v>
      </c>
      <c r="E1804" s="17">
        <v>0.21966273250123899</v>
      </c>
      <c r="F1804" s="17"/>
      <c r="G1804" s="17">
        <v>0.30144647051116702</v>
      </c>
      <c r="H1804" s="17">
        <v>0.30141320916435999</v>
      </c>
      <c r="I1804" s="17">
        <v>0.249646524822356</v>
      </c>
      <c r="J1804" s="17">
        <v>0.21765114009959499</v>
      </c>
      <c r="K1804" s="17">
        <v>0.228069243573223</v>
      </c>
      <c r="L1804" s="17">
        <v>0.13672152471433899</v>
      </c>
      <c r="M1804" s="17"/>
      <c r="N1804" s="17">
        <v>0.25914176837493602</v>
      </c>
      <c r="O1804" s="17">
        <v>0.21144305908147801</v>
      </c>
      <c r="P1804" s="17">
        <v>0.247158552101437</v>
      </c>
      <c r="Q1804" s="17">
        <v>0.21579336805069799</v>
      </c>
      <c r="R1804" s="17"/>
      <c r="S1804" s="17">
        <v>0.26228789841251099</v>
      </c>
      <c r="T1804" s="17">
        <v>0.20910037557137601</v>
      </c>
      <c r="U1804" s="17">
        <v>0.24063302203318099</v>
      </c>
      <c r="V1804" s="17">
        <v>0.21816817013322101</v>
      </c>
      <c r="W1804" s="17">
        <v>0.25763240187700098</v>
      </c>
      <c r="X1804" s="17">
        <v>0.25343626676722097</v>
      </c>
      <c r="Y1804" s="17">
        <v>0.25067656450313902</v>
      </c>
      <c r="Z1804" s="17">
        <v>0.20797197350292199</v>
      </c>
      <c r="AA1804" s="17">
        <v>0.25232290215255998</v>
      </c>
      <c r="AB1804" s="17">
        <v>0.164534165246049</v>
      </c>
      <c r="AC1804" s="17">
        <v>0.19795469082790099</v>
      </c>
      <c r="AD1804" s="17">
        <v>0.27478428670848498</v>
      </c>
      <c r="AE1804" s="17"/>
      <c r="AF1804" s="17">
        <v>0.208429899117797</v>
      </c>
      <c r="AG1804" s="17">
        <v>0.27032904884839498</v>
      </c>
      <c r="AH1804" s="17">
        <v>0.174196839273805</v>
      </c>
      <c r="AI1804" s="17"/>
      <c r="AJ1804" s="17">
        <v>0.17895004261733799</v>
      </c>
      <c r="AK1804" s="17">
        <v>0.353965112172273</v>
      </c>
      <c r="AL1804" s="17">
        <v>0.22501101147810401</v>
      </c>
      <c r="AM1804" s="17">
        <v>0.30230753316722198</v>
      </c>
      <c r="AN1804" s="17">
        <v>0.16794440053561799</v>
      </c>
      <c r="AO1804" s="17"/>
      <c r="AP1804" s="17">
        <v>0.15166204151667101</v>
      </c>
      <c r="AQ1804" s="17">
        <v>0.32051192883433699</v>
      </c>
      <c r="AR1804" s="17">
        <v>0.27341685734771498</v>
      </c>
      <c r="AS1804" s="17">
        <v>0.198458244422619</v>
      </c>
      <c r="AT1804" s="17">
        <v>0.121378297127335</v>
      </c>
      <c r="AU1804" s="17"/>
      <c r="AV1804" s="17">
        <v>0.19672655805646699</v>
      </c>
      <c r="AW1804" s="17">
        <v>0.23711427979977201</v>
      </c>
      <c r="AX1804" s="17">
        <v>0.23909562893363301</v>
      </c>
      <c r="AY1804" s="17">
        <v>0.27245449929191701</v>
      </c>
      <c r="AZ1804" s="17">
        <v>0.54977820889958695</v>
      </c>
    </row>
    <row r="1805" spans="2:52">
      <c r="B1805" t="s">
        <v>422</v>
      </c>
      <c r="C1805" s="17">
        <v>0.38144220840009602</v>
      </c>
      <c r="D1805" s="17">
        <v>0.40266194207089001</v>
      </c>
      <c r="E1805" s="17">
        <v>0.362961619293723</v>
      </c>
      <c r="F1805" s="17"/>
      <c r="G1805" s="17">
        <v>0.36861255583498398</v>
      </c>
      <c r="H1805" s="17">
        <v>0.35642454634328202</v>
      </c>
      <c r="I1805" s="17">
        <v>0.31007617137413401</v>
      </c>
      <c r="J1805" s="17">
        <v>0.39996323583753002</v>
      </c>
      <c r="K1805" s="17">
        <v>0.39792214013070298</v>
      </c>
      <c r="L1805" s="17">
        <v>0.44151446286365198</v>
      </c>
      <c r="M1805" s="17"/>
      <c r="N1805" s="17">
        <v>0.42482469214993901</v>
      </c>
      <c r="O1805" s="17">
        <v>0.40444210187774199</v>
      </c>
      <c r="P1805" s="17">
        <v>0.35758424484413698</v>
      </c>
      <c r="Q1805" s="17">
        <v>0.32782301087079802</v>
      </c>
      <c r="R1805" s="17"/>
      <c r="S1805" s="17">
        <v>0.38618445151504599</v>
      </c>
      <c r="T1805" s="17">
        <v>0.40625901274381798</v>
      </c>
      <c r="U1805" s="17">
        <v>0.37202172422031399</v>
      </c>
      <c r="V1805" s="17">
        <v>0.36509461352599099</v>
      </c>
      <c r="W1805" s="17">
        <v>0.38349955161956401</v>
      </c>
      <c r="X1805" s="17">
        <v>0.34541492979538402</v>
      </c>
      <c r="Y1805" s="17">
        <v>0.35943534301387398</v>
      </c>
      <c r="Z1805" s="17">
        <v>0.368601282307567</v>
      </c>
      <c r="AA1805" s="17">
        <v>0.38311031704516102</v>
      </c>
      <c r="AB1805" s="17">
        <v>0.40875152786670998</v>
      </c>
      <c r="AC1805" s="17">
        <v>0.426111956841708</v>
      </c>
      <c r="AD1805" s="17">
        <v>0.33461638517077702</v>
      </c>
      <c r="AE1805" s="17"/>
      <c r="AF1805" s="17">
        <v>0.41822657162492399</v>
      </c>
      <c r="AG1805" s="17">
        <v>0.393228022064678</v>
      </c>
      <c r="AH1805" s="17">
        <v>0.31080248343471001</v>
      </c>
      <c r="AI1805" s="17"/>
      <c r="AJ1805" s="17">
        <v>0.499931912444949</v>
      </c>
      <c r="AK1805" s="17">
        <v>0.29894733595019601</v>
      </c>
      <c r="AL1805" s="17">
        <v>0.47782260496350998</v>
      </c>
      <c r="AM1805" s="17">
        <v>0.21531339016324699</v>
      </c>
      <c r="AN1805" s="17">
        <v>0.29261184116030498</v>
      </c>
      <c r="AO1805" s="17"/>
      <c r="AP1805" s="17">
        <v>0.59657880012047604</v>
      </c>
      <c r="AQ1805" s="17">
        <v>0.32390154379938302</v>
      </c>
      <c r="AR1805" s="17">
        <v>0.407904803121176</v>
      </c>
      <c r="AS1805" s="17">
        <v>0.40413557362906699</v>
      </c>
      <c r="AT1805" s="17">
        <v>0.27009445879487898</v>
      </c>
      <c r="AU1805" s="17"/>
      <c r="AV1805" s="17">
        <v>0.37436928288674898</v>
      </c>
      <c r="AW1805" s="17">
        <v>0.364179476308648</v>
      </c>
      <c r="AX1805" s="17">
        <v>0.40070857376882102</v>
      </c>
      <c r="AY1805" s="17">
        <v>0.39254125339414597</v>
      </c>
      <c r="AZ1805" s="17">
        <v>0.32070789205406902</v>
      </c>
    </row>
    <row r="1806" spans="2:52">
      <c r="B1806" t="s">
        <v>423</v>
      </c>
      <c r="C1806" s="17">
        <v>0.117151528099805</v>
      </c>
      <c r="D1806" s="17">
        <v>0.11189850975389801</v>
      </c>
      <c r="E1806" s="17">
        <v>0.12063266142750501</v>
      </c>
      <c r="F1806" s="17"/>
      <c r="G1806" s="17">
        <v>0.146586960509721</v>
      </c>
      <c r="H1806" s="17">
        <v>9.1243643299319804E-2</v>
      </c>
      <c r="I1806" s="17">
        <v>0.124572181973095</v>
      </c>
      <c r="J1806" s="17">
        <v>0.12375540580491701</v>
      </c>
      <c r="K1806" s="17">
        <v>0.12317357204825299</v>
      </c>
      <c r="L1806" s="17">
        <v>0.10225265795887301</v>
      </c>
      <c r="M1806" s="17"/>
      <c r="N1806" s="17">
        <v>8.4520625402279406E-2</v>
      </c>
      <c r="O1806" s="17">
        <v>9.8934866770029897E-2</v>
      </c>
      <c r="P1806" s="17">
        <v>0.13280133645365</v>
      </c>
      <c r="Q1806" s="17">
        <v>0.15827644066163499</v>
      </c>
      <c r="R1806" s="17"/>
      <c r="S1806" s="17">
        <v>9.8870368934603006E-2</v>
      </c>
      <c r="T1806" s="17">
        <v>0.12733449796053101</v>
      </c>
      <c r="U1806" s="17">
        <v>0.10217734395085699</v>
      </c>
      <c r="V1806" s="17">
        <v>0.121400651951783</v>
      </c>
      <c r="W1806" s="17">
        <v>0.12571665306532501</v>
      </c>
      <c r="X1806" s="17">
        <v>0.12824704871803</v>
      </c>
      <c r="Y1806" s="17">
        <v>0.12976045805026001</v>
      </c>
      <c r="Z1806" s="17">
        <v>0.13730467110664499</v>
      </c>
      <c r="AA1806" s="17">
        <v>0.11212165740203101</v>
      </c>
      <c r="AB1806" s="17">
        <v>0.14382574578064</v>
      </c>
      <c r="AC1806" s="17">
        <v>7.3291172687089595E-2</v>
      </c>
      <c r="AD1806" s="17">
        <v>8.4875246870048701E-2</v>
      </c>
      <c r="AE1806" s="17"/>
      <c r="AF1806" s="17">
        <v>0.11188291944136899</v>
      </c>
      <c r="AG1806" s="17">
        <v>9.9328032062972901E-2</v>
      </c>
      <c r="AH1806" s="17">
        <v>0.16969881522856101</v>
      </c>
      <c r="AI1806" s="17"/>
      <c r="AJ1806" s="17">
        <v>9.4285643089401003E-2</v>
      </c>
      <c r="AK1806" s="17">
        <v>0.10260618969513</v>
      </c>
      <c r="AL1806" s="17">
        <v>8.54094829708308E-2</v>
      </c>
      <c r="AM1806" s="17">
        <v>0.20138670720972199</v>
      </c>
      <c r="AN1806" s="17">
        <v>0.151144689937353</v>
      </c>
      <c r="AO1806" s="17"/>
      <c r="AP1806" s="17">
        <v>5.04483732140657E-2</v>
      </c>
      <c r="AQ1806" s="17">
        <v>9.6340726371402993E-2</v>
      </c>
      <c r="AR1806" s="17">
        <v>0.124862398905266</v>
      </c>
      <c r="AS1806" s="17">
        <v>0.15998896453906</v>
      </c>
      <c r="AT1806" s="17">
        <v>0.140390413361733</v>
      </c>
      <c r="AU1806" s="17"/>
      <c r="AV1806" s="17">
        <v>0.134943239892968</v>
      </c>
      <c r="AW1806" s="17">
        <v>0.115143996333388</v>
      </c>
      <c r="AX1806" s="17">
        <v>9.9606091648544004E-2</v>
      </c>
      <c r="AY1806" s="17">
        <v>0.10123079347345799</v>
      </c>
      <c r="AZ1806" s="17">
        <v>0.104392564019444</v>
      </c>
    </row>
    <row r="1807" spans="2:52">
      <c r="B1807" t="s">
        <v>107</v>
      </c>
      <c r="C1807" s="17">
        <v>0.26848550240020003</v>
      </c>
      <c r="D1807" s="17">
        <v>0.235661444287948</v>
      </c>
      <c r="E1807" s="17">
        <v>0.29674298677753203</v>
      </c>
      <c r="F1807" s="17"/>
      <c r="G1807" s="17">
        <v>0.183354013144127</v>
      </c>
      <c r="H1807" s="17">
        <v>0.25091860119303799</v>
      </c>
      <c r="I1807" s="17">
        <v>0.31570512183041399</v>
      </c>
      <c r="J1807" s="17">
        <v>0.25863021825795701</v>
      </c>
      <c r="K1807" s="17">
        <v>0.25083504424782099</v>
      </c>
      <c r="L1807" s="17">
        <v>0.319511354463136</v>
      </c>
      <c r="M1807" s="17"/>
      <c r="N1807" s="17">
        <v>0.23151291407284599</v>
      </c>
      <c r="O1807" s="17">
        <v>0.28517997227074998</v>
      </c>
      <c r="P1807" s="17">
        <v>0.26245586660077602</v>
      </c>
      <c r="Q1807" s="17">
        <v>0.29810718041686801</v>
      </c>
      <c r="R1807" s="17"/>
      <c r="S1807" s="17">
        <v>0.25265728113783997</v>
      </c>
      <c r="T1807" s="17">
        <v>0.25730611372427398</v>
      </c>
      <c r="U1807" s="17">
        <v>0.28516790979564699</v>
      </c>
      <c r="V1807" s="17">
        <v>0.29533656438900502</v>
      </c>
      <c r="W1807" s="17">
        <v>0.23315139343811001</v>
      </c>
      <c r="X1807" s="17">
        <v>0.27290175471936401</v>
      </c>
      <c r="Y1807" s="17">
        <v>0.26012763443272802</v>
      </c>
      <c r="Z1807" s="17">
        <v>0.28612207308286602</v>
      </c>
      <c r="AA1807" s="17">
        <v>0.25244512340024799</v>
      </c>
      <c r="AB1807" s="17">
        <v>0.28288856110660099</v>
      </c>
      <c r="AC1807" s="17">
        <v>0.30264217964330098</v>
      </c>
      <c r="AD1807" s="17">
        <v>0.30572408125069001</v>
      </c>
      <c r="AE1807" s="17"/>
      <c r="AF1807" s="17">
        <v>0.26146060981591002</v>
      </c>
      <c r="AG1807" s="17">
        <v>0.237114897023954</v>
      </c>
      <c r="AH1807" s="17">
        <v>0.34530186206292501</v>
      </c>
      <c r="AI1807" s="17"/>
      <c r="AJ1807" s="17">
        <v>0.22683240184831299</v>
      </c>
      <c r="AK1807" s="17">
        <v>0.24448136218239999</v>
      </c>
      <c r="AL1807" s="17">
        <v>0.211756900587555</v>
      </c>
      <c r="AM1807" s="17">
        <v>0.28099236945980999</v>
      </c>
      <c r="AN1807" s="17">
        <v>0.38829906836672501</v>
      </c>
      <c r="AO1807" s="17"/>
      <c r="AP1807" s="17">
        <v>0.201310785148787</v>
      </c>
      <c r="AQ1807" s="17">
        <v>0.25924580099487698</v>
      </c>
      <c r="AR1807" s="17">
        <v>0.19381594062584301</v>
      </c>
      <c r="AS1807" s="17">
        <v>0.237417217409255</v>
      </c>
      <c r="AT1807" s="17">
        <v>0.468136830716053</v>
      </c>
      <c r="AU1807" s="17"/>
      <c r="AV1807" s="17">
        <v>0.293960919163816</v>
      </c>
      <c r="AW1807" s="17">
        <v>0.28356224755819198</v>
      </c>
      <c r="AX1807" s="17">
        <v>0.26058970564900202</v>
      </c>
      <c r="AY1807" s="17">
        <v>0.23377345384047901</v>
      </c>
      <c r="AZ1807" s="17">
        <v>2.5121335026900601E-2</v>
      </c>
    </row>
    <row r="1808" spans="2:52">
      <c r="C1808" s="17"/>
      <c r="D1808" s="17"/>
      <c r="E1808" s="17"/>
      <c r="F1808" s="17"/>
      <c r="G1808" s="17"/>
      <c r="H1808" s="17"/>
      <c r="I1808" s="17"/>
      <c r="J1808" s="17"/>
      <c r="K1808" s="17"/>
      <c r="L1808" s="17"/>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7"/>
      <c r="AI1808" s="17"/>
      <c r="AJ1808" s="17"/>
      <c r="AK1808" s="17"/>
      <c r="AL1808" s="17"/>
      <c r="AM1808" s="17"/>
      <c r="AN1808" s="17"/>
      <c r="AO1808" s="17"/>
      <c r="AP1808" s="17"/>
      <c r="AQ1808" s="17"/>
      <c r="AR1808" s="17"/>
      <c r="AS1808" s="17"/>
      <c r="AT1808" s="17"/>
      <c r="AU1808" s="17"/>
      <c r="AV1808" s="17"/>
      <c r="AW1808" s="17"/>
      <c r="AX1808" s="17"/>
      <c r="AY1808" s="17"/>
      <c r="AZ1808" s="17"/>
    </row>
    <row r="1809" spans="2:52">
      <c r="B1809" s="6" t="s">
        <v>427</v>
      </c>
      <c r="C1809" s="17"/>
      <c r="D1809" s="17"/>
      <c r="E1809" s="17"/>
      <c r="F1809" s="17"/>
      <c r="G1809" s="17"/>
      <c r="H1809" s="17"/>
      <c r="I1809" s="17"/>
      <c r="J1809" s="17"/>
      <c r="K1809" s="17"/>
      <c r="L1809" s="17"/>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7"/>
      <c r="AI1809" s="17"/>
      <c r="AJ1809" s="17"/>
      <c r="AK1809" s="17"/>
      <c r="AL1809" s="17"/>
      <c r="AM1809" s="17"/>
      <c r="AN1809" s="17"/>
      <c r="AO1809" s="17"/>
      <c r="AP1809" s="17"/>
      <c r="AQ1809" s="17"/>
      <c r="AR1809" s="17"/>
      <c r="AS1809" s="17"/>
      <c r="AT1809" s="17"/>
      <c r="AU1809" s="17"/>
      <c r="AV1809" s="17"/>
      <c r="AW1809" s="17"/>
      <c r="AX1809" s="17"/>
      <c r="AY1809" s="17"/>
      <c r="AZ1809" s="17"/>
    </row>
    <row r="1810" spans="2:52">
      <c r="B1810" s="24" t="s">
        <v>16</v>
      </c>
      <c r="C1810" s="17"/>
      <c r="D1810" s="17"/>
      <c r="E1810" s="17"/>
      <c r="F1810" s="17"/>
      <c r="G1810" s="17"/>
      <c r="H1810" s="17"/>
      <c r="I1810" s="17"/>
      <c r="J1810" s="17"/>
      <c r="K1810" s="17"/>
      <c r="L1810" s="17"/>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7"/>
      <c r="AI1810" s="17"/>
      <c r="AJ1810" s="17"/>
      <c r="AK1810" s="17"/>
      <c r="AL1810" s="17"/>
      <c r="AM1810" s="17"/>
      <c r="AN1810" s="17"/>
      <c r="AO1810" s="17"/>
      <c r="AP1810" s="17"/>
      <c r="AQ1810" s="17"/>
      <c r="AR1810" s="17"/>
      <c r="AS1810" s="17"/>
      <c r="AT1810" s="17"/>
      <c r="AU1810" s="17"/>
      <c r="AV1810" s="17"/>
      <c r="AW1810" s="17"/>
      <c r="AX1810" s="17"/>
      <c r="AY1810" s="17"/>
      <c r="AZ1810" s="17"/>
    </row>
    <row r="1811" spans="2:52">
      <c r="B1811" t="s">
        <v>421</v>
      </c>
      <c r="C1811" s="17">
        <v>0.37101323639725498</v>
      </c>
      <c r="D1811" s="17">
        <v>0.37914670904745301</v>
      </c>
      <c r="E1811" s="17">
        <v>0.36495001286719397</v>
      </c>
      <c r="F1811" s="17"/>
      <c r="G1811" s="17">
        <v>0.41048055519730903</v>
      </c>
      <c r="H1811" s="17">
        <v>0.367894185078601</v>
      </c>
      <c r="I1811" s="17">
        <v>0.34140160236950901</v>
      </c>
      <c r="J1811" s="17">
        <v>0.35063092943853902</v>
      </c>
      <c r="K1811" s="17">
        <v>0.35448479792210602</v>
      </c>
      <c r="L1811" s="17">
        <v>0.39536936560009001</v>
      </c>
      <c r="M1811" s="17"/>
      <c r="N1811" s="17">
        <v>0.40719164061323698</v>
      </c>
      <c r="O1811" s="17">
        <v>0.352942471441619</v>
      </c>
      <c r="P1811" s="17">
        <v>0.36232651583855602</v>
      </c>
      <c r="Q1811" s="17">
        <v>0.35405337479330701</v>
      </c>
      <c r="R1811" s="17"/>
      <c r="S1811" s="17">
        <v>0.424083879966074</v>
      </c>
      <c r="T1811" s="17">
        <v>0.35135778089185599</v>
      </c>
      <c r="U1811" s="17">
        <v>0.34002328977672702</v>
      </c>
      <c r="V1811" s="17">
        <v>0.32277692499532201</v>
      </c>
      <c r="W1811" s="17">
        <v>0.359023898652297</v>
      </c>
      <c r="X1811" s="17">
        <v>0.34757124173205201</v>
      </c>
      <c r="Y1811" s="17">
        <v>0.380867783272684</v>
      </c>
      <c r="Z1811" s="17">
        <v>0.45006906802858598</v>
      </c>
      <c r="AA1811" s="17">
        <v>0.341398001649098</v>
      </c>
      <c r="AB1811" s="17">
        <v>0.434589832474365</v>
      </c>
      <c r="AC1811" s="17">
        <v>0.31262063909584598</v>
      </c>
      <c r="AD1811" s="17">
        <v>0.41482037366455399</v>
      </c>
      <c r="AE1811" s="17"/>
      <c r="AF1811" s="17">
        <v>0.337511837121308</v>
      </c>
      <c r="AG1811" s="17">
        <v>0.41313036288301203</v>
      </c>
      <c r="AH1811" s="17">
        <v>0.32979419165571999</v>
      </c>
      <c r="AI1811" s="17"/>
      <c r="AJ1811" s="17">
        <v>0.33714181074755301</v>
      </c>
      <c r="AK1811" s="17">
        <v>0.465574847092805</v>
      </c>
      <c r="AL1811" s="17">
        <v>0.38635798440947999</v>
      </c>
      <c r="AM1811" s="17">
        <v>0.27790685542339999</v>
      </c>
      <c r="AN1811" s="17">
        <v>0.269551834425726</v>
      </c>
      <c r="AO1811" s="17"/>
      <c r="AP1811" s="17">
        <v>0.31218993372866799</v>
      </c>
      <c r="AQ1811" s="17">
        <v>0.48215310653516802</v>
      </c>
      <c r="AR1811" s="17">
        <v>0.40511359473874597</v>
      </c>
      <c r="AS1811" s="17">
        <v>0.29336990969232402</v>
      </c>
      <c r="AT1811" s="17">
        <v>0.25798398560125302</v>
      </c>
      <c r="AU1811" s="17"/>
      <c r="AV1811" s="17">
        <v>0.31258752225651798</v>
      </c>
      <c r="AW1811" s="17">
        <v>0.40302888681973498</v>
      </c>
      <c r="AX1811" s="17">
        <v>0.37554007651842802</v>
      </c>
      <c r="AY1811" s="17">
        <v>0.475720084705826</v>
      </c>
      <c r="AZ1811" s="17">
        <v>0.245584095385082</v>
      </c>
    </row>
    <row r="1812" spans="2:52">
      <c r="B1812" t="s">
        <v>422</v>
      </c>
      <c r="C1812" s="17">
        <v>0.272526666602879</v>
      </c>
      <c r="D1812" s="17">
        <v>0.271410196944602</v>
      </c>
      <c r="E1812" s="17">
        <v>0.27437351080946398</v>
      </c>
      <c r="F1812" s="17"/>
      <c r="G1812" s="17">
        <v>0.28824151011858601</v>
      </c>
      <c r="H1812" s="17">
        <v>0.28613615881652299</v>
      </c>
      <c r="I1812" s="17">
        <v>0.26155235287349299</v>
      </c>
      <c r="J1812" s="17">
        <v>0.26222846150629803</v>
      </c>
      <c r="K1812" s="17">
        <v>0.27306025613476598</v>
      </c>
      <c r="L1812" s="17">
        <v>0.26884005682700901</v>
      </c>
      <c r="M1812" s="17"/>
      <c r="N1812" s="17">
        <v>0.29721811402411602</v>
      </c>
      <c r="O1812" s="17">
        <v>0.278757442802891</v>
      </c>
      <c r="P1812" s="17">
        <v>0.28234263609054699</v>
      </c>
      <c r="Q1812" s="17">
        <v>0.230270595436878</v>
      </c>
      <c r="R1812" s="17"/>
      <c r="S1812" s="17">
        <v>0.24261509763271899</v>
      </c>
      <c r="T1812" s="17">
        <v>0.24658875792395199</v>
      </c>
      <c r="U1812" s="17">
        <v>0.30859899776765798</v>
      </c>
      <c r="V1812" s="17">
        <v>0.302016757150322</v>
      </c>
      <c r="W1812" s="17">
        <v>0.366455807023575</v>
      </c>
      <c r="X1812" s="17">
        <v>0.29573824404897098</v>
      </c>
      <c r="Y1812" s="17">
        <v>0.27205067735267102</v>
      </c>
      <c r="Z1812" s="17">
        <v>0.245069362794757</v>
      </c>
      <c r="AA1812" s="17">
        <v>0.33884590578030799</v>
      </c>
      <c r="AB1812" s="17">
        <v>0.170814726773275</v>
      </c>
      <c r="AC1812" s="17">
        <v>0.24011882457104899</v>
      </c>
      <c r="AD1812" s="17">
        <v>0.210284979406169</v>
      </c>
      <c r="AE1812" s="17"/>
      <c r="AF1812" s="17">
        <v>0.306701707659296</v>
      </c>
      <c r="AG1812" s="17">
        <v>0.27757952933672903</v>
      </c>
      <c r="AH1812" s="17">
        <v>0.20054551101565199</v>
      </c>
      <c r="AI1812" s="17"/>
      <c r="AJ1812" s="17">
        <v>0.35930586139556497</v>
      </c>
      <c r="AK1812" s="17">
        <v>0.234304463744963</v>
      </c>
      <c r="AL1812" s="17">
        <v>0.27178795264516498</v>
      </c>
      <c r="AM1812" s="17">
        <v>0.26871384457812802</v>
      </c>
      <c r="AN1812" s="17">
        <v>0.185668190497148</v>
      </c>
      <c r="AO1812" s="17"/>
      <c r="AP1812" s="17">
        <v>0.45105137477295199</v>
      </c>
      <c r="AQ1812" s="17">
        <v>0.224168345029571</v>
      </c>
      <c r="AR1812" s="17">
        <v>0.26891136942029498</v>
      </c>
      <c r="AS1812" s="17">
        <v>0.263539337898752</v>
      </c>
      <c r="AT1812" s="17">
        <v>0.167312089260093</v>
      </c>
      <c r="AU1812" s="17"/>
      <c r="AV1812" s="17">
        <v>0.26971205036940898</v>
      </c>
      <c r="AW1812" s="17">
        <v>0.27218749239172602</v>
      </c>
      <c r="AX1812" s="17">
        <v>0.28403825137084998</v>
      </c>
      <c r="AY1812" s="17">
        <v>0.24838674795857299</v>
      </c>
      <c r="AZ1812" s="17">
        <v>0.43078460651017098</v>
      </c>
    </row>
    <row r="1813" spans="2:52">
      <c r="B1813" t="s">
        <v>423</v>
      </c>
      <c r="C1813" s="17">
        <v>9.3665577618932697E-2</v>
      </c>
      <c r="D1813" s="17">
        <v>0.121489119704678</v>
      </c>
      <c r="E1813" s="17">
        <v>6.8599966970798995E-2</v>
      </c>
      <c r="F1813" s="17"/>
      <c r="G1813" s="17">
        <v>7.3158594110193098E-2</v>
      </c>
      <c r="H1813" s="17">
        <v>8.8714169449952696E-2</v>
      </c>
      <c r="I1813" s="17">
        <v>0.128049334557092</v>
      </c>
      <c r="J1813" s="17">
        <v>9.7871380865289306E-2</v>
      </c>
      <c r="K1813" s="17">
        <v>0.10725061029656199</v>
      </c>
      <c r="L1813" s="17">
        <v>7.3763949348385399E-2</v>
      </c>
      <c r="M1813" s="17"/>
      <c r="N1813" s="17">
        <v>6.0675250218599298E-2</v>
      </c>
      <c r="O1813" s="17">
        <v>7.4916682194950998E-2</v>
      </c>
      <c r="P1813" s="17">
        <v>0.13156784543462699</v>
      </c>
      <c r="Q1813" s="17">
        <v>0.119348110823484</v>
      </c>
      <c r="R1813" s="17"/>
      <c r="S1813" s="17">
        <v>7.11809934583265E-2</v>
      </c>
      <c r="T1813" s="17">
        <v>0.114585276389672</v>
      </c>
      <c r="U1813" s="17">
        <v>5.9321946108825498E-2</v>
      </c>
      <c r="V1813" s="17">
        <v>0.101186419217678</v>
      </c>
      <c r="W1813" s="17">
        <v>6.3830469877316304E-2</v>
      </c>
      <c r="X1813" s="17">
        <v>0.10774627079313499</v>
      </c>
      <c r="Y1813" s="17">
        <v>9.1302915119290201E-2</v>
      </c>
      <c r="Z1813" s="17">
        <v>0.14506292554602801</v>
      </c>
      <c r="AA1813" s="17">
        <v>6.5228489794175504E-2</v>
      </c>
      <c r="AB1813" s="17">
        <v>0.13318277195071801</v>
      </c>
      <c r="AC1813" s="17">
        <v>0.120219559423399</v>
      </c>
      <c r="AD1813" s="17">
        <v>7.3404301875331895E-2</v>
      </c>
      <c r="AE1813" s="17"/>
      <c r="AF1813" s="17">
        <v>0.11329391441988899</v>
      </c>
      <c r="AG1813" s="17">
        <v>6.8293731368876801E-2</v>
      </c>
      <c r="AH1813" s="17">
        <v>0.11709877041906699</v>
      </c>
      <c r="AI1813" s="17"/>
      <c r="AJ1813" s="17">
        <v>7.7519851222990696E-2</v>
      </c>
      <c r="AK1813" s="17">
        <v>8.4042057271352499E-2</v>
      </c>
      <c r="AL1813" s="17">
        <v>7.8908642816576793E-2</v>
      </c>
      <c r="AM1813" s="17">
        <v>0.206833685883828</v>
      </c>
      <c r="AN1813" s="17">
        <v>0.117435772080847</v>
      </c>
      <c r="AO1813" s="17"/>
      <c r="AP1813" s="17">
        <v>4.79926706018644E-2</v>
      </c>
      <c r="AQ1813" s="17">
        <v>6.7635780467518294E-2</v>
      </c>
      <c r="AR1813" s="17">
        <v>3.9440518164625599E-2</v>
      </c>
      <c r="AS1813" s="17">
        <v>0.20462315939206799</v>
      </c>
      <c r="AT1813" s="17">
        <v>0.108769795939194</v>
      </c>
      <c r="AU1813" s="17"/>
      <c r="AV1813" s="17">
        <v>0.13712547674063399</v>
      </c>
      <c r="AW1813" s="17">
        <v>8.0724716883618805E-2</v>
      </c>
      <c r="AX1813" s="17">
        <v>9.4975746192730207E-2</v>
      </c>
      <c r="AY1813" s="17">
        <v>2.0391980425233099E-2</v>
      </c>
      <c r="AZ1813" s="17">
        <v>7.2680354416260001E-2</v>
      </c>
    </row>
    <row r="1814" spans="2:52">
      <c r="B1814" t="s">
        <v>61</v>
      </c>
      <c r="C1814" s="17">
        <v>0.26279451938093301</v>
      </c>
      <c r="D1814" s="17">
        <v>0.227953974303267</v>
      </c>
      <c r="E1814" s="17">
        <v>0.29207650935254298</v>
      </c>
      <c r="F1814" s="17"/>
      <c r="G1814" s="17">
        <v>0.228119340573913</v>
      </c>
      <c r="H1814" s="17">
        <v>0.25725548665492298</v>
      </c>
      <c r="I1814" s="17">
        <v>0.26899671019990601</v>
      </c>
      <c r="J1814" s="17">
        <v>0.28926922818987399</v>
      </c>
      <c r="K1814" s="17">
        <v>0.26520433564656598</v>
      </c>
      <c r="L1814" s="17">
        <v>0.262026628224516</v>
      </c>
      <c r="M1814" s="17"/>
      <c r="N1814" s="17">
        <v>0.23491499514404801</v>
      </c>
      <c r="O1814" s="17">
        <v>0.29338340356053899</v>
      </c>
      <c r="P1814" s="17">
        <v>0.223763002636271</v>
      </c>
      <c r="Q1814" s="17">
        <v>0.29632791894632998</v>
      </c>
      <c r="R1814" s="17"/>
      <c r="S1814" s="17">
        <v>0.262120028942881</v>
      </c>
      <c r="T1814" s="17">
        <v>0.28746818479451902</v>
      </c>
      <c r="U1814" s="17">
        <v>0.29205576634678898</v>
      </c>
      <c r="V1814" s="17">
        <v>0.27401989863667803</v>
      </c>
      <c r="W1814" s="17">
        <v>0.210689824446811</v>
      </c>
      <c r="X1814" s="17">
        <v>0.24894424342584301</v>
      </c>
      <c r="Y1814" s="17">
        <v>0.25577862425535502</v>
      </c>
      <c r="Z1814" s="17">
        <v>0.15979864363062901</v>
      </c>
      <c r="AA1814" s="17">
        <v>0.254527602776419</v>
      </c>
      <c r="AB1814" s="17">
        <v>0.26141266880164099</v>
      </c>
      <c r="AC1814" s="17">
        <v>0.32704097690970602</v>
      </c>
      <c r="AD1814" s="17">
        <v>0.30149034505394501</v>
      </c>
      <c r="AE1814" s="17"/>
      <c r="AF1814" s="17">
        <v>0.24249254079950699</v>
      </c>
      <c r="AG1814" s="17">
        <v>0.240996376411382</v>
      </c>
      <c r="AH1814" s="17">
        <v>0.352561526909561</v>
      </c>
      <c r="AI1814" s="17"/>
      <c r="AJ1814" s="17">
        <v>0.226032476633892</v>
      </c>
      <c r="AK1814" s="17">
        <v>0.21607863189088</v>
      </c>
      <c r="AL1814" s="17">
        <v>0.26294542012877797</v>
      </c>
      <c r="AM1814" s="17">
        <v>0.24654561411464401</v>
      </c>
      <c r="AN1814" s="17">
        <v>0.42734420299628001</v>
      </c>
      <c r="AO1814" s="17"/>
      <c r="AP1814" s="17">
        <v>0.18876602089651501</v>
      </c>
      <c r="AQ1814" s="17">
        <v>0.226042767967743</v>
      </c>
      <c r="AR1814" s="17">
        <v>0.28653451767633398</v>
      </c>
      <c r="AS1814" s="17">
        <v>0.23846759301685599</v>
      </c>
      <c r="AT1814" s="17">
        <v>0.46593412919946098</v>
      </c>
      <c r="AU1814" s="17"/>
      <c r="AV1814" s="17">
        <v>0.28057495063343901</v>
      </c>
      <c r="AW1814" s="17">
        <v>0.24405890390491999</v>
      </c>
      <c r="AX1814" s="17">
        <v>0.245445925917992</v>
      </c>
      <c r="AY1814" s="17">
        <v>0.255501186910367</v>
      </c>
      <c r="AZ1814" s="17">
        <v>0.25095094368848703</v>
      </c>
    </row>
    <row r="1815" spans="2:52">
      <c r="C1815" s="17"/>
      <c r="D1815" s="17"/>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c r="AZ1815" s="17"/>
    </row>
    <row r="1816" spans="2:52">
      <c r="B1816" s="6" t="s">
        <v>428</v>
      </c>
      <c r="C1816" s="17"/>
      <c r="D1816" s="17"/>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c r="AZ1816" s="17"/>
    </row>
    <row r="1817" spans="2:52">
      <c r="B1817" s="24" t="s">
        <v>16</v>
      </c>
      <c r="C1817" s="17"/>
      <c r="D1817" s="17"/>
      <c r="E1817" s="17"/>
      <c r="F1817" s="17"/>
      <c r="G1817" s="17"/>
      <c r="H1817" s="17"/>
      <c r="I1817" s="17"/>
      <c r="J1817" s="17"/>
      <c r="K1817" s="17"/>
      <c r="L1817" s="17"/>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7"/>
      <c r="AI1817" s="17"/>
      <c r="AJ1817" s="17"/>
      <c r="AK1817" s="17"/>
      <c r="AL1817" s="17"/>
      <c r="AM1817" s="17"/>
      <c r="AN1817" s="17"/>
      <c r="AO1817" s="17"/>
      <c r="AP1817" s="17"/>
      <c r="AQ1817" s="17"/>
      <c r="AR1817" s="17"/>
      <c r="AS1817" s="17"/>
      <c r="AT1817" s="17"/>
      <c r="AU1817" s="17"/>
      <c r="AV1817" s="17"/>
      <c r="AW1817" s="17"/>
      <c r="AX1817" s="17"/>
      <c r="AY1817" s="17"/>
      <c r="AZ1817" s="17"/>
    </row>
    <row r="1818" spans="2:52">
      <c r="B1818" t="s">
        <v>421</v>
      </c>
      <c r="C1818" s="17">
        <v>0.17945920744366001</v>
      </c>
      <c r="D1818" s="17">
        <v>0.18020906519002</v>
      </c>
      <c r="E1818" s="17">
        <v>0.179497172885692</v>
      </c>
      <c r="F1818" s="17"/>
      <c r="G1818" s="17">
        <v>0.25178034588467302</v>
      </c>
      <c r="H1818" s="17">
        <v>0.27634584858094402</v>
      </c>
      <c r="I1818" s="17">
        <v>0.22592202039103701</v>
      </c>
      <c r="J1818" s="17">
        <v>0.17370473513154</v>
      </c>
      <c r="K1818" s="17">
        <v>5.0672751733882998E-2</v>
      </c>
      <c r="L1818" s="17">
        <v>8.6824883874643405E-2</v>
      </c>
      <c r="M1818" s="17"/>
      <c r="N1818" s="17">
        <v>0.165689148541488</v>
      </c>
      <c r="O1818" s="17">
        <v>0.190106192976707</v>
      </c>
      <c r="P1818" s="17">
        <v>0.21587771564626601</v>
      </c>
      <c r="Q1818" s="17">
        <v>0.15288210358877</v>
      </c>
      <c r="R1818" s="17"/>
      <c r="S1818" s="17">
        <v>0.24624225170907901</v>
      </c>
      <c r="T1818" s="17">
        <v>0.11231858151435301</v>
      </c>
      <c r="U1818" s="17">
        <v>0.136477475839764</v>
      </c>
      <c r="V1818" s="17">
        <v>0.16342732646279601</v>
      </c>
      <c r="W1818" s="17">
        <v>0.13632062837358899</v>
      </c>
      <c r="X1818" s="17">
        <v>0.25605374580645301</v>
      </c>
      <c r="Y1818" s="17">
        <v>0.151679167713275</v>
      </c>
      <c r="Z1818" s="17">
        <v>0.14020659000517099</v>
      </c>
      <c r="AA1818" s="17">
        <v>0.21239881534890101</v>
      </c>
      <c r="AB1818" s="17">
        <v>0.124664263623721</v>
      </c>
      <c r="AC1818" s="17">
        <v>0.19594450325292201</v>
      </c>
      <c r="AD1818" s="17">
        <v>0.291511021062484</v>
      </c>
      <c r="AE1818" s="17"/>
      <c r="AF1818" s="17">
        <v>0.155251938503324</v>
      </c>
      <c r="AG1818" s="17">
        <v>0.21159038664431501</v>
      </c>
      <c r="AH1818" s="17">
        <v>0.147396724264342</v>
      </c>
      <c r="AI1818" s="17"/>
      <c r="AJ1818" s="17">
        <v>0.12713049108469801</v>
      </c>
      <c r="AK1818" s="17">
        <v>0.28084761651469897</v>
      </c>
      <c r="AL1818" s="17">
        <v>0.21241003317057799</v>
      </c>
      <c r="AM1818" s="17">
        <v>0.14431615984305801</v>
      </c>
      <c r="AN1818" s="17">
        <v>0.107206639455199</v>
      </c>
      <c r="AO1818" s="17"/>
      <c r="AP1818" s="17">
        <v>8.9821434680581402E-2</v>
      </c>
      <c r="AQ1818" s="17">
        <v>0.27961759714364598</v>
      </c>
      <c r="AR1818" s="17">
        <v>0.19467389332592799</v>
      </c>
      <c r="AS1818" s="17">
        <v>0.129171024998287</v>
      </c>
      <c r="AT1818" s="17">
        <v>5.6386382395284498E-2</v>
      </c>
      <c r="AU1818" s="17"/>
      <c r="AV1818" s="17">
        <v>0.167287198262522</v>
      </c>
      <c r="AW1818" s="17">
        <v>0.18659460686316301</v>
      </c>
      <c r="AX1818" s="17">
        <v>0.18957573710662901</v>
      </c>
      <c r="AY1818" s="17">
        <v>0.23755393352461199</v>
      </c>
      <c r="AZ1818" s="17">
        <v>0.162434104231621</v>
      </c>
    </row>
    <row r="1819" spans="2:52">
      <c r="B1819" t="s">
        <v>422</v>
      </c>
      <c r="C1819" s="17">
        <v>0.50928026716636299</v>
      </c>
      <c r="D1819" s="17">
        <v>0.52268073939970205</v>
      </c>
      <c r="E1819" s="17">
        <v>0.49642015298085701</v>
      </c>
      <c r="F1819" s="17"/>
      <c r="G1819" s="17">
        <v>0.466109753715366</v>
      </c>
      <c r="H1819" s="17">
        <v>0.38620187142275603</v>
      </c>
      <c r="I1819" s="17">
        <v>0.47653992964271202</v>
      </c>
      <c r="J1819" s="17">
        <v>0.54044054592217805</v>
      </c>
      <c r="K1819" s="17">
        <v>0.59438849199437704</v>
      </c>
      <c r="L1819" s="17">
        <v>0.60191717943321199</v>
      </c>
      <c r="M1819" s="17"/>
      <c r="N1819" s="17">
        <v>0.57270576158674202</v>
      </c>
      <c r="O1819" s="17">
        <v>0.53039985500382303</v>
      </c>
      <c r="P1819" s="17">
        <v>0.51702183621514497</v>
      </c>
      <c r="Q1819" s="17">
        <v>0.41047130930923797</v>
      </c>
      <c r="R1819" s="17"/>
      <c r="S1819" s="17">
        <v>0.49542651154420098</v>
      </c>
      <c r="T1819" s="17">
        <v>0.58664972042651697</v>
      </c>
      <c r="U1819" s="17">
        <v>0.64672927985261397</v>
      </c>
      <c r="V1819" s="17">
        <v>0.46605814280103602</v>
      </c>
      <c r="W1819" s="17">
        <v>0.56622573282820199</v>
      </c>
      <c r="X1819" s="17">
        <v>0.433238504569393</v>
      </c>
      <c r="Y1819" s="17">
        <v>0.52719785727494495</v>
      </c>
      <c r="Z1819" s="17">
        <v>0.57954570895471602</v>
      </c>
      <c r="AA1819" s="17">
        <v>0.49342873813473798</v>
      </c>
      <c r="AB1819" s="17">
        <v>0.46394491783804698</v>
      </c>
      <c r="AC1819" s="17">
        <v>0.44817495660256901</v>
      </c>
      <c r="AD1819" s="17">
        <v>0.37219693936494203</v>
      </c>
      <c r="AE1819" s="17"/>
      <c r="AF1819" s="17">
        <v>0.54793953698933895</v>
      </c>
      <c r="AG1819" s="17">
        <v>0.547901277229775</v>
      </c>
      <c r="AH1819" s="17">
        <v>0.37279845523736399</v>
      </c>
      <c r="AI1819" s="17"/>
      <c r="AJ1819" s="17">
        <v>0.65684330880145303</v>
      </c>
      <c r="AK1819" s="17">
        <v>0.43573976868257802</v>
      </c>
      <c r="AL1819" s="17">
        <v>0.53707921246742696</v>
      </c>
      <c r="AM1819" s="17">
        <v>0.450441968687743</v>
      </c>
      <c r="AN1819" s="17">
        <v>0.377014454415597</v>
      </c>
      <c r="AO1819" s="17"/>
      <c r="AP1819" s="17">
        <v>0.74511153851204803</v>
      </c>
      <c r="AQ1819" s="17">
        <v>0.44205816312753299</v>
      </c>
      <c r="AR1819" s="17">
        <v>0.55246134496579102</v>
      </c>
      <c r="AS1819" s="17">
        <v>0.58591578017406398</v>
      </c>
      <c r="AT1819" s="17">
        <v>0.44936760859466801</v>
      </c>
      <c r="AU1819" s="17"/>
      <c r="AV1819" s="17">
        <v>0.47990726795775301</v>
      </c>
      <c r="AW1819" s="17">
        <v>0.50471932351953597</v>
      </c>
      <c r="AX1819" s="17">
        <v>0.53257543257549</v>
      </c>
      <c r="AY1819" s="17">
        <v>0.47829066306729401</v>
      </c>
      <c r="AZ1819" s="17">
        <v>0.42937329343396102</v>
      </c>
    </row>
    <row r="1820" spans="2:52">
      <c r="B1820" t="s">
        <v>423</v>
      </c>
      <c r="C1820" s="17">
        <v>9.7106968942744107E-2</v>
      </c>
      <c r="D1820" s="17">
        <v>9.9623261225249005E-2</v>
      </c>
      <c r="E1820" s="17">
        <v>9.4945432483347206E-2</v>
      </c>
      <c r="F1820" s="17"/>
      <c r="G1820" s="17">
        <v>9.7551450708121296E-2</v>
      </c>
      <c r="H1820" s="17">
        <v>7.8043914227027902E-2</v>
      </c>
      <c r="I1820" s="17">
        <v>0.106541616417111</v>
      </c>
      <c r="J1820" s="17">
        <v>7.93436547591303E-2</v>
      </c>
      <c r="K1820" s="17">
        <v>0.111937356449456</v>
      </c>
      <c r="L1820" s="17">
        <v>0.111635988553779</v>
      </c>
      <c r="M1820" s="17"/>
      <c r="N1820" s="17">
        <v>6.9333282476137306E-2</v>
      </c>
      <c r="O1820" s="17">
        <v>7.9029552067437503E-2</v>
      </c>
      <c r="P1820" s="17">
        <v>9.4978031384790496E-2</v>
      </c>
      <c r="Q1820" s="17">
        <v>0.14675085459388201</v>
      </c>
      <c r="R1820" s="17"/>
      <c r="S1820" s="17">
        <v>6.6814440681119899E-2</v>
      </c>
      <c r="T1820" s="17">
        <v>8.1099750031304804E-2</v>
      </c>
      <c r="U1820" s="17">
        <v>6.7915652749339903E-2</v>
      </c>
      <c r="V1820" s="17">
        <v>0.13456907712322599</v>
      </c>
      <c r="W1820" s="17">
        <v>0.121277417586913</v>
      </c>
      <c r="X1820" s="17">
        <v>9.0578152774281301E-2</v>
      </c>
      <c r="Y1820" s="17">
        <v>0.10430255086592</v>
      </c>
      <c r="Z1820" s="17">
        <v>0.103264889538752</v>
      </c>
      <c r="AA1820" s="17">
        <v>9.7279920210540605E-2</v>
      </c>
      <c r="AB1820" s="17">
        <v>0.133595427762772</v>
      </c>
      <c r="AC1820" s="17">
        <v>5.7346443375843E-2</v>
      </c>
      <c r="AD1820" s="17">
        <v>0.17853501735647501</v>
      </c>
      <c r="AE1820" s="17"/>
      <c r="AF1820" s="17">
        <v>9.8867070355699499E-2</v>
      </c>
      <c r="AG1820" s="17">
        <v>8.7261401273848002E-2</v>
      </c>
      <c r="AH1820" s="17">
        <v>0.114201172039749</v>
      </c>
      <c r="AI1820" s="17"/>
      <c r="AJ1820" s="17">
        <v>8.7663556784646504E-2</v>
      </c>
      <c r="AK1820" s="17">
        <v>8.3793011394353301E-2</v>
      </c>
      <c r="AL1820" s="17">
        <v>9.0043038173477294E-2</v>
      </c>
      <c r="AM1820" s="17">
        <v>0.27133653325886598</v>
      </c>
      <c r="AN1820" s="17">
        <v>0.11320104670908999</v>
      </c>
      <c r="AO1820" s="17"/>
      <c r="AP1820" s="17">
        <v>7.3485343360456604E-2</v>
      </c>
      <c r="AQ1820" s="17">
        <v>6.1477949535014703E-2</v>
      </c>
      <c r="AR1820" s="17">
        <v>0.10815506693700699</v>
      </c>
      <c r="AS1820" s="17">
        <v>0.145945399264201</v>
      </c>
      <c r="AT1820" s="17">
        <v>0.124246635629589</v>
      </c>
      <c r="AU1820" s="17"/>
      <c r="AV1820" s="17">
        <v>0.123308396350199</v>
      </c>
      <c r="AW1820" s="17">
        <v>9.7143372664288394E-2</v>
      </c>
      <c r="AX1820" s="17">
        <v>7.5663506050801202E-2</v>
      </c>
      <c r="AY1820" s="17">
        <v>8.0311684142977097E-2</v>
      </c>
      <c r="AZ1820" s="17">
        <v>5.2863755650564101E-2</v>
      </c>
    </row>
    <row r="1821" spans="2:52">
      <c r="B1821" t="s">
        <v>61</v>
      </c>
      <c r="C1821" s="17">
        <v>0.214153556447233</v>
      </c>
      <c r="D1821" s="17">
        <v>0.19748693418502999</v>
      </c>
      <c r="E1821" s="17">
        <v>0.22913724165010399</v>
      </c>
      <c r="F1821" s="17"/>
      <c r="G1821" s="17">
        <v>0.18455844969183999</v>
      </c>
      <c r="H1821" s="17">
        <v>0.25940836576927201</v>
      </c>
      <c r="I1821" s="17">
        <v>0.19099643354914</v>
      </c>
      <c r="J1821" s="17">
        <v>0.20651106418715101</v>
      </c>
      <c r="K1821" s="17">
        <v>0.243001399822284</v>
      </c>
      <c r="L1821" s="17">
        <v>0.19962194813836601</v>
      </c>
      <c r="M1821" s="17"/>
      <c r="N1821" s="17">
        <v>0.19227180739563199</v>
      </c>
      <c r="O1821" s="17">
        <v>0.200464399952032</v>
      </c>
      <c r="P1821" s="17">
        <v>0.172122416753798</v>
      </c>
      <c r="Q1821" s="17">
        <v>0.28989573250811002</v>
      </c>
      <c r="R1821" s="17"/>
      <c r="S1821" s="17">
        <v>0.19151679606559999</v>
      </c>
      <c r="T1821" s="17">
        <v>0.21993194802782501</v>
      </c>
      <c r="U1821" s="17">
        <v>0.14887759155828201</v>
      </c>
      <c r="V1821" s="17">
        <v>0.235945453612942</v>
      </c>
      <c r="W1821" s="17">
        <v>0.176176221211297</v>
      </c>
      <c r="X1821" s="17">
        <v>0.22012959684987199</v>
      </c>
      <c r="Y1821" s="17">
        <v>0.21682042414586</v>
      </c>
      <c r="Z1821" s="17">
        <v>0.176982811501361</v>
      </c>
      <c r="AA1821" s="17">
        <v>0.19689252630581999</v>
      </c>
      <c r="AB1821" s="17">
        <v>0.27779539077546</v>
      </c>
      <c r="AC1821" s="17">
        <v>0.29853409676866699</v>
      </c>
      <c r="AD1821" s="17">
        <v>0.157757022216098</v>
      </c>
      <c r="AE1821" s="17"/>
      <c r="AF1821" s="17">
        <v>0.197941454151638</v>
      </c>
      <c r="AG1821" s="17">
        <v>0.153246934852063</v>
      </c>
      <c r="AH1821" s="17">
        <v>0.36560364845854598</v>
      </c>
      <c r="AI1821" s="17"/>
      <c r="AJ1821" s="17">
        <v>0.128362643329203</v>
      </c>
      <c r="AK1821" s="17">
        <v>0.19961960340837101</v>
      </c>
      <c r="AL1821" s="17">
        <v>0.16046771618851699</v>
      </c>
      <c r="AM1821" s="17">
        <v>0.13390533821033401</v>
      </c>
      <c r="AN1821" s="17">
        <v>0.40257785942011398</v>
      </c>
      <c r="AO1821" s="17"/>
      <c r="AP1821" s="17">
        <v>9.1581683446914294E-2</v>
      </c>
      <c r="AQ1821" s="17">
        <v>0.216846290193806</v>
      </c>
      <c r="AR1821" s="17">
        <v>0.14470969477127399</v>
      </c>
      <c r="AS1821" s="17">
        <v>0.13896779556344799</v>
      </c>
      <c r="AT1821" s="17">
        <v>0.36999937338045802</v>
      </c>
      <c r="AU1821" s="17"/>
      <c r="AV1821" s="17">
        <v>0.22949713742952499</v>
      </c>
      <c r="AW1821" s="17">
        <v>0.211542696953012</v>
      </c>
      <c r="AX1821" s="17">
        <v>0.20218532426708</v>
      </c>
      <c r="AY1821" s="17">
        <v>0.20384371926511599</v>
      </c>
      <c r="AZ1821" s="17">
        <v>0.355328846683854</v>
      </c>
    </row>
    <row r="1822" spans="2:52">
      <c r="C1822" s="17"/>
      <c r="D1822" s="17"/>
      <c r="E1822" s="17"/>
      <c r="F1822" s="17"/>
      <c r="G1822" s="17"/>
      <c r="H1822" s="17"/>
      <c r="I1822" s="17"/>
      <c r="J1822" s="17"/>
      <c r="K1822" s="17"/>
      <c r="L1822" s="17"/>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7"/>
      <c r="AI1822" s="17"/>
      <c r="AJ1822" s="17"/>
      <c r="AK1822" s="17"/>
      <c r="AL1822" s="17"/>
      <c r="AM1822" s="17"/>
      <c r="AN1822" s="17"/>
      <c r="AO1822" s="17"/>
      <c r="AP1822" s="17"/>
      <c r="AQ1822" s="17"/>
      <c r="AR1822" s="17"/>
      <c r="AS1822" s="17"/>
      <c r="AT1822" s="17"/>
      <c r="AU1822" s="17"/>
      <c r="AV1822" s="17"/>
      <c r="AW1822" s="17"/>
      <c r="AX1822" s="17"/>
      <c r="AY1822" s="17"/>
      <c r="AZ1822" s="17"/>
    </row>
    <row r="1823" spans="2:52">
      <c r="B1823" s="6" t="s">
        <v>429</v>
      </c>
      <c r="C1823" s="17"/>
      <c r="D1823" s="17"/>
      <c r="E1823" s="17"/>
      <c r="F1823" s="17"/>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7"/>
      <c r="AZ1823" s="17"/>
    </row>
    <row r="1824" spans="2:52">
      <c r="B1824" s="24" t="s">
        <v>16</v>
      </c>
      <c r="C1824" s="17"/>
      <c r="D1824" s="17"/>
      <c r="E1824" s="17"/>
      <c r="F1824" s="17"/>
      <c r="G1824" s="17"/>
      <c r="H1824" s="17"/>
      <c r="I1824" s="17"/>
      <c r="J1824" s="17"/>
      <c r="K1824" s="17"/>
      <c r="L1824" s="17"/>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c r="AP1824" s="17"/>
      <c r="AQ1824" s="17"/>
      <c r="AR1824" s="17"/>
      <c r="AS1824" s="17"/>
      <c r="AT1824" s="17"/>
      <c r="AU1824" s="17"/>
      <c r="AV1824" s="17"/>
      <c r="AW1824" s="17"/>
      <c r="AX1824" s="17"/>
      <c r="AY1824" s="17"/>
      <c r="AZ1824" s="17"/>
    </row>
    <row r="1825" spans="2:52">
      <c r="B1825" t="s">
        <v>421</v>
      </c>
      <c r="C1825" s="17">
        <v>0.230134150697207</v>
      </c>
      <c r="D1825" s="17">
        <v>0.25545691482830901</v>
      </c>
      <c r="E1825" s="17">
        <v>0.20573868294506401</v>
      </c>
      <c r="F1825" s="17"/>
      <c r="G1825" s="17">
        <v>0.33065515550094998</v>
      </c>
      <c r="H1825" s="17">
        <v>0.28074512010011698</v>
      </c>
      <c r="I1825" s="17">
        <v>0.23819467326489199</v>
      </c>
      <c r="J1825" s="17">
        <v>0.25669558459364</v>
      </c>
      <c r="K1825" s="17">
        <v>0.15443476020036701</v>
      </c>
      <c r="L1825" s="17">
        <v>0.15224015034830099</v>
      </c>
      <c r="M1825" s="17"/>
      <c r="N1825" s="17">
        <v>0.21537433092188199</v>
      </c>
      <c r="O1825" s="17">
        <v>0.24173037846637199</v>
      </c>
      <c r="P1825" s="17">
        <v>0.26942824971699503</v>
      </c>
      <c r="Q1825" s="17">
        <v>0.20217556968563599</v>
      </c>
      <c r="R1825" s="17"/>
      <c r="S1825" s="17">
        <v>0.29423827897645799</v>
      </c>
      <c r="T1825" s="17">
        <v>0.20920637568045999</v>
      </c>
      <c r="U1825" s="17">
        <v>0.25916645431362001</v>
      </c>
      <c r="V1825" s="17">
        <v>0.18501123006067499</v>
      </c>
      <c r="W1825" s="17">
        <v>0.21634843477509899</v>
      </c>
      <c r="X1825" s="17">
        <v>0.20360460287457199</v>
      </c>
      <c r="Y1825" s="17">
        <v>0.17757647228099799</v>
      </c>
      <c r="Z1825" s="17">
        <v>0.173680547529104</v>
      </c>
      <c r="AA1825" s="17">
        <v>0.26361132836635098</v>
      </c>
      <c r="AB1825" s="17">
        <v>0.22754932948207801</v>
      </c>
      <c r="AC1825" s="17">
        <v>0.29303720862960497</v>
      </c>
      <c r="AD1825" s="17">
        <v>0.237555319696859</v>
      </c>
      <c r="AE1825" s="17"/>
      <c r="AF1825" s="17">
        <v>0.21171957796888399</v>
      </c>
      <c r="AG1825" s="17">
        <v>0.25271917543474398</v>
      </c>
      <c r="AH1825" s="17">
        <v>0.20002801727685099</v>
      </c>
      <c r="AI1825" s="17"/>
      <c r="AJ1825" s="17">
        <v>0.19379113551601601</v>
      </c>
      <c r="AK1825" s="17">
        <v>0.31448661845293402</v>
      </c>
      <c r="AL1825" s="17">
        <v>0.22407374218293999</v>
      </c>
      <c r="AM1825" s="17">
        <v>9.9960458014252407E-2</v>
      </c>
      <c r="AN1825" s="17">
        <v>0.13959527713136599</v>
      </c>
      <c r="AO1825" s="17"/>
      <c r="AP1825" s="17">
        <v>0.158366424105917</v>
      </c>
      <c r="AQ1825" s="17">
        <v>0.30236479809285999</v>
      </c>
      <c r="AR1825" s="17">
        <v>0.31514985791981198</v>
      </c>
      <c r="AS1825" s="17">
        <v>0.21957714008377599</v>
      </c>
      <c r="AT1825" s="17">
        <v>9.0800999019890499E-2</v>
      </c>
      <c r="AU1825" s="17"/>
      <c r="AV1825" s="17">
        <v>0.211123884357719</v>
      </c>
      <c r="AW1825" s="17">
        <v>0.236105569529273</v>
      </c>
      <c r="AX1825" s="17">
        <v>0.229723578416934</v>
      </c>
      <c r="AY1825" s="17">
        <v>0.30643733150057301</v>
      </c>
      <c r="AZ1825" s="17">
        <v>0.42206704505804399</v>
      </c>
    </row>
    <row r="1826" spans="2:52">
      <c r="B1826" t="s">
        <v>422</v>
      </c>
      <c r="C1826" s="17">
        <v>0.35618198601369999</v>
      </c>
      <c r="D1826" s="17">
        <v>0.38491948705068901</v>
      </c>
      <c r="E1826" s="17">
        <v>0.32790080737480198</v>
      </c>
      <c r="F1826" s="17"/>
      <c r="G1826" s="17">
        <v>0.36475897466853302</v>
      </c>
      <c r="H1826" s="17">
        <v>0.33459312254831602</v>
      </c>
      <c r="I1826" s="17">
        <v>0.346390627603468</v>
      </c>
      <c r="J1826" s="17">
        <v>0.26982736594310403</v>
      </c>
      <c r="K1826" s="17">
        <v>0.381488606708904</v>
      </c>
      <c r="L1826" s="17">
        <v>0.42750224795532399</v>
      </c>
      <c r="M1826" s="17"/>
      <c r="N1826" s="17">
        <v>0.43144975528993601</v>
      </c>
      <c r="O1826" s="17">
        <v>0.350988879304936</v>
      </c>
      <c r="P1826" s="17">
        <v>0.29829697513245401</v>
      </c>
      <c r="Q1826" s="17">
        <v>0.33200520227686198</v>
      </c>
      <c r="R1826" s="17"/>
      <c r="S1826" s="17">
        <v>0.36420426162036301</v>
      </c>
      <c r="T1826" s="17">
        <v>0.35858485993493</v>
      </c>
      <c r="U1826" s="17">
        <v>0.35125271277030001</v>
      </c>
      <c r="V1826" s="17">
        <v>0.39271155988783402</v>
      </c>
      <c r="W1826" s="17">
        <v>0.329027726414649</v>
      </c>
      <c r="X1826" s="17">
        <v>0.44245092236198502</v>
      </c>
      <c r="Y1826" s="17">
        <v>0.39439080604169002</v>
      </c>
      <c r="Z1826" s="17">
        <v>0.31478568772631699</v>
      </c>
      <c r="AA1826" s="17">
        <v>0.325314451694385</v>
      </c>
      <c r="AB1826" s="17">
        <v>0.337462952470518</v>
      </c>
      <c r="AC1826" s="17">
        <v>0.204125394461983</v>
      </c>
      <c r="AD1826" s="17">
        <v>0.304476411550197</v>
      </c>
      <c r="AE1826" s="17"/>
      <c r="AF1826" s="17">
        <v>0.357639937885462</v>
      </c>
      <c r="AG1826" s="17">
        <v>0.38329207328311998</v>
      </c>
      <c r="AH1826" s="17">
        <v>0.28827763790903199</v>
      </c>
      <c r="AI1826" s="17"/>
      <c r="AJ1826" s="17">
        <v>0.42186606927809001</v>
      </c>
      <c r="AK1826" s="17">
        <v>0.33306713078990602</v>
      </c>
      <c r="AL1826" s="17">
        <v>0.46472354584374997</v>
      </c>
      <c r="AM1826" s="17">
        <v>0.197670406289601</v>
      </c>
      <c r="AN1826" s="17">
        <v>0.30180574848305902</v>
      </c>
      <c r="AO1826" s="17"/>
      <c r="AP1826" s="17">
        <v>0.48260859382254401</v>
      </c>
      <c r="AQ1826" s="17">
        <v>0.33387712856155999</v>
      </c>
      <c r="AR1826" s="17">
        <v>0.43340713013111898</v>
      </c>
      <c r="AS1826" s="17">
        <v>0.33610198106501998</v>
      </c>
      <c r="AT1826" s="17">
        <v>0.31245668291191703</v>
      </c>
      <c r="AU1826" s="17"/>
      <c r="AV1826" s="17">
        <v>0.31191979178753598</v>
      </c>
      <c r="AW1826" s="17">
        <v>0.31502382374783</v>
      </c>
      <c r="AX1826" s="17">
        <v>0.40439550161955701</v>
      </c>
      <c r="AY1826" s="17">
        <v>0.39867530535384599</v>
      </c>
      <c r="AZ1826" s="17">
        <v>0.30312953122241798</v>
      </c>
    </row>
    <row r="1827" spans="2:52">
      <c r="B1827" t="s">
        <v>423</v>
      </c>
      <c r="C1827" s="17">
        <v>0.12083961460867899</v>
      </c>
      <c r="D1827" s="17">
        <v>0.117377357073709</v>
      </c>
      <c r="E1827" s="17">
        <v>0.12502270792204101</v>
      </c>
      <c r="F1827" s="17"/>
      <c r="G1827" s="17">
        <v>0.118566368406946</v>
      </c>
      <c r="H1827" s="17">
        <v>0.123465283908842</v>
      </c>
      <c r="I1827" s="17">
        <v>0.123712197439917</v>
      </c>
      <c r="J1827" s="17">
        <v>0.13642285449611699</v>
      </c>
      <c r="K1827" s="17">
        <v>0.105691261454933</v>
      </c>
      <c r="L1827" s="17">
        <v>0.116059881675608</v>
      </c>
      <c r="M1827" s="17"/>
      <c r="N1827" s="17">
        <v>8.81930044801639E-2</v>
      </c>
      <c r="O1827" s="17">
        <v>0.101639002062545</v>
      </c>
      <c r="P1827" s="17">
        <v>0.182390425573068</v>
      </c>
      <c r="Q1827" s="17">
        <v>0.120502212338225</v>
      </c>
      <c r="R1827" s="17"/>
      <c r="S1827" s="17">
        <v>8.5127497944464295E-2</v>
      </c>
      <c r="T1827" s="17">
        <v>0.147075723590047</v>
      </c>
      <c r="U1827" s="17">
        <v>0.133753581055571</v>
      </c>
      <c r="V1827" s="17">
        <v>0.11546945408011999</v>
      </c>
      <c r="W1827" s="17">
        <v>0.12505353182955001</v>
      </c>
      <c r="X1827" s="17">
        <v>0.12944648884388199</v>
      </c>
      <c r="Y1827" s="17">
        <v>6.34270806496844E-2</v>
      </c>
      <c r="Z1827" s="17">
        <v>0.15621940413649699</v>
      </c>
      <c r="AA1827" s="17">
        <v>0.133113077235816</v>
      </c>
      <c r="AB1827" s="17">
        <v>0.13291181863079901</v>
      </c>
      <c r="AC1827" s="17">
        <v>0.153045036854319</v>
      </c>
      <c r="AD1827" s="17">
        <v>0.10847397563316701</v>
      </c>
      <c r="AE1827" s="17"/>
      <c r="AF1827" s="17">
        <v>0.13629861827037301</v>
      </c>
      <c r="AG1827" s="17">
        <v>0.10833245242408</v>
      </c>
      <c r="AH1827" s="17">
        <v>0.12610674263105701</v>
      </c>
      <c r="AI1827" s="17"/>
      <c r="AJ1827" s="17">
        <v>0.111194485607508</v>
      </c>
      <c r="AK1827" s="17">
        <v>0.10538078572836</v>
      </c>
      <c r="AL1827" s="17">
        <v>9.3314219868897305E-2</v>
      </c>
      <c r="AM1827" s="17">
        <v>0.29742044542824497</v>
      </c>
      <c r="AN1827" s="17">
        <v>0.120087264699902</v>
      </c>
      <c r="AO1827" s="17"/>
      <c r="AP1827" s="17">
        <v>0.107460502541285</v>
      </c>
      <c r="AQ1827" s="17">
        <v>9.1846308836851798E-2</v>
      </c>
      <c r="AR1827" s="17">
        <v>6.5301495049001707E-2</v>
      </c>
      <c r="AS1827" s="17">
        <v>0.160778514264176</v>
      </c>
      <c r="AT1827" s="17">
        <v>0.113822176960498</v>
      </c>
      <c r="AU1827" s="17"/>
      <c r="AV1827" s="17">
        <v>0.154753268547933</v>
      </c>
      <c r="AW1827" s="17">
        <v>0.104546978944023</v>
      </c>
      <c r="AX1827" s="17">
        <v>7.0203754039487601E-2</v>
      </c>
      <c r="AY1827" s="17">
        <v>8.8489739721994906E-2</v>
      </c>
      <c r="AZ1827" s="17">
        <v>9.2515069596025706E-2</v>
      </c>
    </row>
    <row r="1828" spans="2:52">
      <c r="B1828" t="s">
        <v>61</v>
      </c>
      <c r="C1828" s="17">
        <v>0.29284424868041398</v>
      </c>
      <c r="D1828" s="17">
        <v>0.242246241047294</v>
      </c>
      <c r="E1828" s="17">
        <v>0.34133780175809397</v>
      </c>
      <c r="F1828" s="17"/>
      <c r="G1828" s="17">
        <v>0.18601950142357199</v>
      </c>
      <c r="H1828" s="17">
        <v>0.26119647344272601</v>
      </c>
      <c r="I1828" s="17">
        <v>0.29170250169172401</v>
      </c>
      <c r="J1828" s="17">
        <v>0.33705419496713901</v>
      </c>
      <c r="K1828" s="17">
        <v>0.35838537163579698</v>
      </c>
      <c r="L1828" s="17">
        <v>0.304197720020767</v>
      </c>
      <c r="M1828" s="17"/>
      <c r="N1828" s="17">
        <v>0.26498290930801799</v>
      </c>
      <c r="O1828" s="17">
        <v>0.30564174016614798</v>
      </c>
      <c r="P1828" s="17">
        <v>0.24988434957748401</v>
      </c>
      <c r="Q1828" s="17">
        <v>0.34531701569927697</v>
      </c>
      <c r="R1828" s="17"/>
      <c r="S1828" s="17">
        <v>0.256429961458714</v>
      </c>
      <c r="T1828" s="17">
        <v>0.28513304079456298</v>
      </c>
      <c r="U1828" s="17">
        <v>0.25582725186050997</v>
      </c>
      <c r="V1828" s="17">
        <v>0.306807755971371</v>
      </c>
      <c r="W1828" s="17">
        <v>0.329570306980701</v>
      </c>
      <c r="X1828" s="17">
        <v>0.22449798591956199</v>
      </c>
      <c r="Y1828" s="17">
        <v>0.36460564102762699</v>
      </c>
      <c r="Z1828" s="17">
        <v>0.35531436060808302</v>
      </c>
      <c r="AA1828" s="17">
        <v>0.27796114270344802</v>
      </c>
      <c r="AB1828" s="17">
        <v>0.30207589941660501</v>
      </c>
      <c r="AC1828" s="17">
        <v>0.34979236005409298</v>
      </c>
      <c r="AD1828" s="17">
        <v>0.34949429311977698</v>
      </c>
      <c r="AE1828" s="17"/>
      <c r="AF1828" s="17">
        <v>0.29434186587528099</v>
      </c>
      <c r="AG1828" s="17">
        <v>0.25565629885805602</v>
      </c>
      <c r="AH1828" s="17">
        <v>0.38558760218305999</v>
      </c>
      <c r="AI1828" s="17"/>
      <c r="AJ1828" s="17">
        <v>0.27314830959838499</v>
      </c>
      <c r="AK1828" s="17">
        <v>0.2470654650288</v>
      </c>
      <c r="AL1828" s="17">
        <v>0.217888492104413</v>
      </c>
      <c r="AM1828" s="17">
        <v>0.40494869026790198</v>
      </c>
      <c r="AN1828" s="17">
        <v>0.43851170968567299</v>
      </c>
      <c r="AO1828" s="17"/>
      <c r="AP1828" s="17">
        <v>0.25156447953025401</v>
      </c>
      <c r="AQ1828" s="17">
        <v>0.271911764508728</v>
      </c>
      <c r="AR1828" s="17">
        <v>0.186141516900067</v>
      </c>
      <c r="AS1828" s="17">
        <v>0.28354236458702697</v>
      </c>
      <c r="AT1828" s="17">
        <v>0.48292014110769499</v>
      </c>
      <c r="AU1828" s="17"/>
      <c r="AV1828" s="17">
        <v>0.32220305530681098</v>
      </c>
      <c r="AW1828" s="17">
        <v>0.34432362777887399</v>
      </c>
      <c r="AX1828" s="17">
        <v>0.29567716592402199</v>
      </c>
      <c r="AY1828" s="17">
        <v>0.206397623423585</v>
      </c>
      <c r="AZ1828" s="17">
        <v>0.18228835412351199</v>
      </c>
    </row>
    <row r="1829" spans="2:52">
      <c r="C1829" s="17"/>
      <c r="D1829" s="17"/>
      <c r="E1829" s="17"/>
      <c r="F1829" s="17"/>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c r="AP1829" s="17"/>
      <c r="AQ1829" s="17"/>
      <c r="AR1829" s="17"/>
      <c r="AS1829" s="17"/>
      <c r="AT1829" s="17"/>
      <c r="AU1829" s="17"/>
      <c r="AV1829" s="17"/>
      <c r="AW1829" s="17"/>
      <c r="AX1829" s="17"/>
      <c r="AY1829" s="17"/>
      <c r="AZ1829" s="17"/>
    </row>
    <row r="1830" spans="2:52">
      <c r="B1830" s="6" t="s">
        <v>430</v>
      </c>
      <c r="C1830" s="17"/>
      <c r="D1830" s="17"/>
      <c r="E1830" s="17"/>
      <c r="F1830" s="17"/>
      <c r="G1830" s="17"/>
      <c r="H1830" s="17"/>
      <c r="I1830" s="17"/>
      <c r="J1830" s="17"/>
      <c r="K1830" s="17"/>
      <c r="L1830" s="17"/>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7"/>
      <c r="AI1830" s="17"/>
      <c r="AJ1830" s="17"/>
      <c r="AK1830" s="17"/>
      <c r="AL1830" s="17"/>
      <c r="AM1830" s="17"/>
      <c r="AN1830" s="17"/>
      <c r="AO1830" s="17"/>
      <c r="AP1830" s="17"/>
      <c r="AQ1830" s="17"/>
      <c r="AR1830" s="17"/>
      <c r="AS1830" s="17"/>
      <c r="AT1830" s="17"/>
      <c r="AU1830" s="17"/>
      <c r="AV1830" s="17"/>
      <c r="AW1830" s="17"/>
      <c r="AX1830" s="17"/>
      <c r="AY1830" s="17"/>
      <c r="AZ1830" s="17"/>
    </row>
    <row r="1831" spans="2:52">
      <c r="B1831" s="24" t="s">
        <v>16</v>
      </c>
      <c r="C1831" s="17"/>
      <c r="D1831" s="17"/>
      <c r="E1831" s="17"/>
      <c r="F1831" s="17"/>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c r="AP1831" s="17"/>
      <c r="AQ1831" s="17"/>
      <c r="AR1831" s="17"/>
      <c r="AS1831" s="17"/>
      <c r="AT1831" s="17"/>
      <c r="AU1831" s="17"/>
      <c r="AV1831" s="17"/>
      <c r="AW1831" s="17"/>
      <c r="AX1831" s="17"/>
      <c r="AY1831" s="17"/>
      <c r="AZ1831" s="17"/>
    </row>
    <row r="1832" spans="2:52">
      <c r="B1832" t="s">
        <v>421</v>
      </c>
      <c r="C1832" s="17">
        <v>0.309550712940596</v>
      </c>
      <c r="D1832" s="17">
        <v>0.287018784526059</v>
      </c>
      <c r="E1832" s="17">
        <v>0.33332446071896799</v>
      </c>
      <c r="F1832" s="17"/>
      <c r="G1832" s="17">
        <v>0.32871965151240801</v>
      </c>
      <c r="H1832" s="17">
        <v>0.353230370493192</v>
      </c>
      <c r="I1832" s="17">
        <v>0.29525555141010401</v>
      </c>
      <c r="J1832" s="17">
        <v>0.34300438359216501</v>
      </c>
      <c r="K1832" s="17">
        <v>0.316961319207618</v>
      </c>
      <c r="L1832" s="17">
        <v>0.23830514829657501</v>
      </c>
      <c r="M1832" s="17"/>
      <c r="N1832" s="17">
        <v>0.32499698739536398</v>
      </c>
      <c r="O1832" s="17">
        <v>0.32854136307037801</v>
      </c>
      <c r="P1832" s="17">
        <v>0.31355333178667599</v>
      </c>
      <c r="Q1832" s="17">
        <v>0.27066460872935699</v>
      </c>
      <c r="R1832" s="17"/>
      <c r="S1832" s="17">
        <v>0.31838026708099398</v>
      </c>
      <c r="T1832" s="17">
        <v>0.26070398108271098</v>
      </c>
      <c r="U1832" s="17">
        <v>0.26525864255613102</v>
      </c>
      <c r="V1832" s="17">
        <v>0.27119171449666402</v>
      </c>
      <c r="W1832" s="17">
        <v>0.42013440785614697</v>
      </c>
      <c r="X1832" s="17">
        <v>0.37969436988072502</v>
      </c>
      <c r="Y1832" s="17">
        <v>0.38548944385664402</v>
      </c>
      <c r="Z1832" s="17">
        <v>0.20259064963658499</v>
      </c>
      <c r="AA1832" s="17">
        <v>0.35546481922874301</v>
      </c>
      <c r="AB1832" s="17">
        <v>0.27576910251639603</v>
      </c>
      <c r="AC1832" s="17">
        <v>0.23461466211086801</v>
      </c>
      <c r="AD1832" s="17">
        <v>0.22931663399568</v>
      </c>
      <c r="AE1832" s="17"/>
      <c r="AF1832" s="17">
        <v>0.26717964136293998</v>
      </c>
      <c r="AG1832" s="17">
        <v>0.353883274631069</v>
      </c>
      <c r="AH1832" s="17">
        <v>0.28132922800396398</v>
      </c>
      <c r="AI1832" s="17"/>
      <c r="AJ1832" s="17">
        <v>0.25009416944927698</v>
      </c>
      <c r="AK1832" s="17">
        <v>0.434244509833558</v>
      </c>
      <c r="AL1832" s="17">
        <v>0.35919816950696998</v>
      </c>
      <c r="AM1832" s="17">
        <v>0.15664728384111201</v>
      </c>
      <c r="AN1832" s="17">
        <v>0.24198375313509701</v>
      </c>
      <c r="AO1832" s="17"/>
      <c r="AP1832" s="17">
        <v>0.205419489034395</v>
      </c>
      <c r="AQ1832" s="17">
        <v>0.43619614830982101</v>
      </c>
      <c r="AR1832" s="17">
        <v>0.34155406665546101</v>
      </c>
      <c r="AS1832" s="17">
        <v>0.27450754808758199</v>
      </c>
      <c r="AT1832" s="17">
        <v>0.183069919641036</v>
      </c>
      <c r="AU1832" s="17"/>
      <c r="AV1832" s="17">
        <v>0.26126603749900301</v>
      </c>
      <c r="AW1832" s="17">
        <v>0.29922451984338699</v>
      </c>
      <c r="AX1832" s="17">
        <v>0.368516932168242</v>
      </c>
      <c r="AY1832" s="17">
        <v>0.34130072493344099</v>
      </c>
      <c r="AZ1832" s="17">
        <v>0.28793870847403402</v>
      </c>
    </row>
    <row r="1833" spans="2:52">
      <c r="B1833" t="s">
        <v>422</v>
      </c>
      <c r="C1833" s="17">
        <v>0.317237272694948</v>
      </c>
      <c r="D1833" s="17">
        <v>0.32549097462315602</v>
      </c>
      <c r="E1833" s="17">
        <v>0.31105646948069099</v>
      </c>
      <c r="F1833" s="17"/>
      <c r="G1833" s="17">
        <v>0.406045650207219</v>
      </c>
      <c r="H1833" s="17">
        <v>0.28307723875549501</v>
      </c>
      <c r="I1833" s="17">
        <v>0.30356826927758901</v>
      </c>
      <c r="J1833" s="17">
        <v>0.29168121197478902</v>
      </c>
      <c r="K1833" s="17">
        <v>0.24683690871853001</v>
      </c>
      <c r="L1833" s="17">
        <v>0.36569480116058201</v>
      </c>
      <c r="M1833" s="17"/>
      <c r="N1833" s="17">
        <v>0.345939422402957</v>
      </c>
      <c r="O1833" s="17">
        <v>0.28499701046572301</v>
      </c>
      <c r="P1833" s="17">
        <v>0.36607308834567998</v>
      </c>
      <c r="Q1833" s="17">
        <v>0.27447069594234702</v>
      </c>
      <c r="R1833" s="17"/>
      <c r="S1833" s="17">
        <v>0.380545505216837</v>
      </c>
      <c r="T1833" s="17">
        <v>0.304358383257055</v>
      </c>
      <c r="U1833" s="17">
        <v>0.37520153323579802</v>
      </c>
      <c r="V1833" s="17">
        <v>0.34018744717885702</v>
      </c>
      <c r="W1833" s="17">
        <v>0.25470766243242499</v>
      </c>
      <c r="X1833" s="17">
        <v>0.33072703457123798</v>
      </c>
      <c r="Y1833" s="17">
        <v>0.24308033358990999</v>
      </c>
      <c r="Z1833" s="17">
        <v>0.26523866661652301</v>
      </c>
      <c r="AA1833" s="17">
        <v>0.32986083007508299</v>
      </c>
      <c r="AB1833" s="17">
        <v>0.284207287764142</v>
      </c>
      <c r="AC1833" s="17">
        <v>0.26023155971795298</v>
      </c>
      <c r="AD1833" s="17">
        <v>0.37925610984987901</v>
      </c>
      <c r="AE1833" s="17"/>
      <c r="AF1833" s="17">
        <v>0.37047387783041302</v>
      </c>
      <c r="AG1833" s="17">
        <v>0.28760202196290302</v>
      </c>
      <c r="AH1833" s="17">
        <v>0.25613393311148802</v>
      </c>
      <c r="AI1833" s="17"/>
      <c r="AJ1833" s="17">
        <v>0.42263100271488402</v>
      </c>
      <c r="AK1833" s="17">
        <v>0.28962103625720598</v>
      </c>
      <c r="AL1833" s="17">
        <v>0.30019741325890797</v>
      </c>
      <c r="AM1833" s="17">
        <v>0.407538834335193</v>
      </c>
      <c r="AN1833" s="17">
        <v>0.198520891478105</v>
      </c>
      <c r="AO1833" s="17"/>
      <c r="AP1833" s="17">
        <v>0.517852939229135</v>
      </c>
      <c r="AQ1833" s="17">
        <v>0.28463719185408298</v>
      </c>
      <c r="AR1833" s="17">
        <v>0.320848084223254</v>
      </c>
      <c r="AS1833" s="17">
        <v>0.30716123653583</v>
      </c>
      <c r="AT1833" s="17">
        <v>0.21822595963739899</v>
      </c>
      <c r="AU1833" s="17"/>
      <c r="AV1833" s="17">
        <v>0.32169577724798198</v>
      </c>
      <c r="AW1833" s="17">
        <v>0.32834838538504402</v>
      </c>
      <c r="AX1833" s="17">
        <v>0.29868904751658998</v>
      </c>
      <c r="AY1833" s="17">
        <v>0.31502558710076201</v>
      </c>
      <c r="AZ1833" s="17">
        <v>0.43306364034447797</v>
      </c>
    </row>
    <row r="1834" spans="2:52">
      <c r="B1834" t="s">
        <v>423</v>
      </c>
      <c r="C1834" s="17">
        <v>0.10596458702594699</v>
      </c>
      <c r="D1834" s="17">
        <v>0.111965554644846</v>
      </c>
      <c r="E1834" s="17">
        <v>9.9214169307325406E-2</v>
      </c>
      <c r="F1834" s="17"/>
      <c r="G1834" s="17">
        <v>0.117253122290707</v>
      </c>
      <c r="H1834" s="17">
        <v>0.1222256465226</v>
      </c>
      <c r="I1834" s="17">
        <v>0.11004727373994599</v>
      </c>
      <c r="J1834" s="17">
        <v>7.3304135287046004E-2</v>
      </c>
      <c r="K1834" s="17">
        <v>0.139318100734689</v>
      </c>
      <c r="L1834" s="17">
        <v>8.7452335314186599E-2</v>
      </c>
      <c r="M1834" s="17"/>
      <c r="N1834" s="17">
        <v>7.6280489216817196E-2</v>
      </c>
      <c r="O1834" s="17">
        <v>8.4602866737524707E-2</v>
      </c>
      <c r="P1834" s="17">
        <v>0.13004682882177099</v>
      </c>
      <c r="Q1834" s="17">
        <v>0.13785693125894</v>
      </c>
      <c r="R1834" s="17"/>
      <c r="S1834" s="17">
        <v>8.8605445066178803E-2</v>
      </c>
      <c r="T1834" s="17">
        <v>0.12670551461092999</v>
      </c>
      <c r="U1834" s="17">
        <v>8.73926491377265E-2</v>
      </c>
      <c r="V1834" s="17">
        <v>0.14049538858920901</v>
      </c>
      <c r="W1834" s="17">
        <v>9.1879736064990294E-2</v>
      </c>
      <c r="X1834" s="17">
        <v>0.10277313239880299</v>
      </c>
      <c r="Y1834" s="17">
        <v>7.6741498084460597E-2</v>
      </c>
      <c r="Z1834" s="17">
        <v>0.20431017425162801</v>
      </c>
      <c r="AA1834" s="17">
        <v>9.0684797013061202E-2</v>
      </c>
      <c r="AB1834" s="17">
        <v>0.101048925615012</v>
      </c>
      <c r="AC1834" s="17">
        <v>0.115010317565707</v>
      </c>
      <c r="AD1834" s="17">
        <v>7.6419819410327106E-2</v>
      </c>
      <c r="AE1834" s="17"/>
      <c r="AF1834" s="17">
        <v>0.10482190524306501</v>
      </c>
      <c r="AG1834" s="17">
        <v>9.05287494973189E-2</v>
      </c>
      <c r="AH1834" s="17">
        <v>0.15608224620387701</v>
      </c>
      <c r="AI1834" s="17"/>
      <c r="AJ1834" s="17">
        <v>9.1063896442032999E-2</v>
      </c>
      <c r="AK1834" s="17">
        <v>5.2288690569213203E-2</v>
      </c>
      <c r="AL1834" s="17">
        <v>0.115525768183984</v>
      </c>
      <c r="AM1834" s="17">
        <v>0.19055183306110199</v>
      </c>
      <c r="AN1834" s="17">
        <v>0.17124462210428401</v>
      </c>
      <c r="AO1834" s="17"/>
      <c r="AP1834" s="17">
        <v>7.7876676486565294E-2</v>
      </c>
      <c r="AQ1834" s="17">
        <v>5.7689026382673599E-2</v>
      </c>
      <c r="AR1834" s="17">
        <v>0.107196343523461</v>
      </c>
      <c r="AS1834" s="17">
        <v>0.19137922111324401</v>
      </c>
      <c r="AT1834" s="17">
        <v>0.103881199268348</v>
      </c>
      <c r="AU1834" s="17"/>
      <c r="AV1834" s="17">
        <v>0.127889550048705</v>
      </c>
      <c r="AW1834" s="17">
        <v>0.13066547542010001</v>
      </c>
      <c r="AX1834" s="17">
        <v>7.1823744881006901E-2</v>
      </c>
      <c r="AY1834" s="17">
        <v>0.11844384874566501</v>
      </c>
      <c r="AZ1834" s="17">
        <v>9.4245813105928E-2</v>
      </c>
    </row>
    <row r="1835" spans="2:52">
      <c r="B1835" t="s">
        <v>61</v>
      </c>
      <c r="C1835" s="17">
        <v>0.26724742733850898</v>
      </c>
      <c r="D1835" s="17">
        <v>0.27552468620593901</v>
      </c>
      <c r="E1835" s="17">
        <v>0.25640490049301501</v>
      </c>
      <c r="F1835" s="17"/>
      <c r="G1835" s="17">
        <v>0.14798157598966599</v>
      </c>
      <c r="H1835" s="17">
        <v>0.241466744228714</v>
      </c>
      <c r="I1835" s="17">
        <v>0.29112890557236099</v>
      </c>
      <c r="J1835" s="17">
        <v>0.29201026914599998</v>
      </c>
      <c r="K1835" s="17">
        <v>0.29688367133916299</v>
      </c>
      <c r="L1835" s="17">
        <v>0.30854771522865698</v>
      </c>
      <c r="M1835" s="17"/>
      <c r="N1835" s="17">
        <v>0.25278310098486101</v>
      </c>
      <c r="O1835" s="17">
        <v>0.30185875972637399</v>
      </c>
      <c r="P1835" s="17">
        <v>0.19032675104587199</v>
      </c>
      <c r="Q1835" s="17">
        <v>0.31700776406935699</v>
      </c>
      <c r="R1835" s="17"/>
      <c r="S1835" s="17">
        <v>0.21246878263599001</v>
      </c>
      <c r="T1835" s="17">
        <v>0.30823212104930497</v>
      </c>
      <c r="U1835" s="17">
        <v>0.27214717507034403</v>
      </c>
      <c r="V1835" s="17">
        <v>0.24812544973527001</v>
      </c>
      <c r="W1835" s="17">
        <v>0.23327819364643701</v>
      </c>
      <c r="X1835" s="17">
        <v>0.18680546314923299</v>
      </c>
      <c r="Y1835" s="17">
        <v>0.29468872446898597</v>
      </c>
      <c r="Z1835" s="17">
        <v>0.32786050949526402</v>
      </c>
      <c r="AA1835" s="17">
        <v>0.22398955368311199</v>
      </c>
      <c r="AB1835" s="17">
        <v>0.33897468410444997</v>
      </c>
      <c r="AC1835" s="17">
        <v>0.390143460605471</v>
      </c>
      <c r="AD1835" s="17">
        <v>0.31500743674411402</v>
      </c>
      <c r="AE1835" s="17"/>
      <c r="AF1835" s="17">
        <v>0.25752457556358199</v>
      </c>
      <c r="AG1835" s="17">
        <v>0.267985953908709</v>
      </c>
      <c r="AH1835" s="17">
        <v>0.30645459268067199</v>
      </c>
      <c r="AI1835" s="17"/>
      <c r="AJ1835" s="17">
        <v>0.236210931393806</v>
      </c>
      <c r="AK1835" s="17">
        <v>0.22384576334002301</v>
      </c>
      <c r="AL1835" s="17">
        <v>0.225078649050138</v>
      </c>
      <c r="AM1835" s="17">
        <v>0.245262048762594</v>
      </c>
      <c r="AN1835" s="17">
        <v>0.38825073328251403</v>
      </c>
      <c r="AO1835" s="17"/>
      <c r="AP1835" s="17">
        <v>0.19885089524990501</v>
      </c>
      <c r="AQ1835" s="17">
        <v>0.221477633453422</v>
      </c>
      <c r="AR1835" s="17">
        <v>0.23040150559782299</v>
      </c>
      <c r="AS1835" s="17">
        <v>0.226951994263344</v>
      </c>
      <c r="AT1835" s="17">
        <v>0.49482292145321599</v>
      </c>
      <c r="AU1835" s="17"/>
      <c r="AV1835" s="17">
        <v>0.289148635204311</v>
      </c>
      <c r="AW1835" s="17">
        <v>0.241761619351469</v>
      </c>
      <c r="AX1835" s="17">
        <v>0.26097027543416101</v>
      </c>
      <c r="AY1835" s="17">
        <v>0.22522983922013301</v>
      </c>
      <c r="AZ1835" s="17">
        <v>0.18475183807555901</v>
      </c>
    </row>
    <row r="1836" spans="2:52">
      <c r="C1836" s="17"/>
      <c r="D1836" s="17"/>
      <c r="E1836" s="17"/>
      <c r="F1836" s="17"/>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c r="AI1836" s="17"/>
      <c r="AJ1836" s="17"/>
      <c r="AK1836" s="17"/>
      <c r="AL1836" s="17"/>
      <c r="AM1836" s="17"/>
      <c r="AN1836" s="17"/>
      <c r="AO1836" s="17"/>
      <c r="AP1836" s="17"/>
      <c r="AQ1836" s="17"/>
      <c r="AR1836" s="17"/>
      <c r="AS1836" s="17"/>
      <c r="AT1836" s="17"/>
      <c r="AU1836" s="17"/>
      <c r="AV1836" s="17"/>
      <c r="AW1836" s="17"/>
      <c r="AX1836" s="17"/>
      <c r="AY1836" s="17"/>
      <c r="AZ1836" s="17"/>
    </row>
    <row r="1837" spans="2:52">
      <c r="B1837" s="6" t="s">
        <v>431</v>
      </c>
      <c r="C1837" s="17"/>
      <c r="D1837" s="17"/>
      <c r="E1837" s="17"/>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c r="AP1837" s="17"/>
      <c r="AQ1837" s="17"/>
      <c r="AR1837" s="17"/>
      <c r="AS1837" s="17"/>
      <c r="AT1837" s="17"/>
      <c r="AU1837" s="17"/>
      <c r="AV1837" s="17"/>
      <c r="AW1837" s="17"/>
      <c r="AX1837" s="17"/>
      <c r="AY1837" s="17"/>
      <c r="AZ1837" s="17"/>
    </row>
    <row r="1838" spans="2:52">
      <c r="B1838" s="24" t="s">
        <v>16</v>
      </c>
      <c r="C1838" s="17"/>
      <c r="D1838" s="17"/>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c r="AY1838" s="17"/>
      <c r="AZ1838" s="17"/>
    </row>
    <row r="1839" spans="2:52">
      <c r="B1839" t="s">
        <v>421</v>
      </c>
      <c r="C1839" s="17">
        <v>0.19051716389173401</v>
      </c>
      <c r="D1839" s="17">
        <v>0.19701425494439201</v>
      </c>
      <c r="E1839" s="17">
        <v>0.18093241095108301</v>
      </c>
      <c r="F1839" s="17"/>
      <c r="G1839" s="17">
        <v>0.23095048610420499</v>
      </c>
      <c r="H1839" s="17">
        <v>0.29431276454914501</v>
      </c>
      <c r="I1839" s="17">
        <v>0.22338254674348301</v>
      </c>
      <c r="J1839" s="17">
        <v>0.18929276995229</v>
      </c>
      <c r="K1839" s="17">
        <v>0.13743915980857799</v>
      </c>
      <c r="L1839" s="17">
        <v>9.3231921742004301E-2</v>
      </c>
      <c r="M1839" s="17"/>
      <c r="N1839" s="17">
        <v>0.191937165524703</v>
      </c>
      <c r="O1839" s="17">
        <v>0.176337582317665</v>
      </c>
      <c r="P1839" s="17">
        <v>0.21118947035253699</v>
      </c>
      <c r="Q1839" s="17">
        <v>0.18970663856376799</v>
      </c>
      <c r="R1839" s="17"/>
      <c r="S1839" s="17">
        <v>0.229820945673579</v>
      </c>
      <c r="T1839" s="17">
        <v>0.20049652113781499</v>
      </c>
      <c r="U1839" s="17">
        <v>0.12480387818460099</v>
      </c>
      <c r="V1839" s="17">
        <v>0.13665546814997201</v>
      </c>
      <c r="W1839" s="17">
        <v>0.17855504870857</v>
      </c>
      <c r="X1839" s="17">
        <v>0.230748353540181</v>
      </c>
      <c r="Y1839" s="17">
        <v>0.213469352061817</v>
      </c>
      <c r="Z1839" s="17">
        <v>0.19900554265688999</v>
      </c>
      <c r="AA1839" s="17">
        <v>0.198429026596108</v>
      </c>
      <c r="AB1839" s="17">
        <v>0.15574168184724799</v>
      </c>
      <c r="AC1839" s="17">
        <v>0.20519715408546799</v>
      </c>
      <c r="AD1839" s="17">
        <v>0.21781624035923899</v>
      </c>
      <c r="AE1839" s="17"/>
      <c r="AF1839" s="17">
        <v>0.160666231261439</v>
      </c>
      <c r="AG1839" s="17">
        <v>0.231097974388246</v>
      </c>
      <c r="AH1839" s="17">
        <v>0.183971820065502</v>
      </c>
      <c r="AI1839" s="17"/>
      <c r="AJ1839" s="17">
        <v>0.13481678288641899</v>
      </c>
      <c r="AK1839" s="17">
        <v>0.31292772002843899</v>
      </c>
      <c r="AL1839" s="17">
        <v>0.163344418684336</v>
      </c>
      <c r="AM1839" s="17">
        <v>5.4108748184620803E-2</v>
      </c>
      <c r="AN1839" s="17">
        <v>0.13932280952217799</v>
      </c>
      <c r="AO1839" s="17"/>
      <c r="AP1839" s="17">
        <v>0.12843647166715</v>
      </c>
      <c r="AQ1839" s="17">
        <v>0.28971668076984902</v>
      </c>
      <c r="AR1839" s="17">
        <v>0.15960416812682901</v>
      </c>
      <c r="AS1839" s="17">
        <v>0.13815119809065299</v>
      </c>
      <c r="AT1839" s="17">
        <v>9.0795230529297805E-2</v>
      </c>
      <c r="AU1839" s="17"/>
      <c r="AV1839" s="17">
        <v>0.166762663459738</v>
      </c>
      <c r="AW1839" s="17">
        <v>0.15949008323334599</v>
      </c>
      <c r="AX1839" s="17">
        <v>0.20828213271367399</v>
      </c>
      <c r="AY1839" s="17">
        <v>0.26007111221288398</v>
      </c>
      <c r="AZ1839" s="17">
        <v>0.26363580537234999</v>
      </c>
    </row>
    <row r="1840" spans="2:52">
      <c r="B1840" t="s">
        <v>422</v>
      </c>
      <c r="C1840" s="17">
        <v>0.38808794676473102</v>
      </c>
      <c r="D1840" s="17">
        <v>0.42358817685738798</v>
      </c>
      <c r="E1840" s="17">
        <v>0.35436688960747498</v>
      </c>
      <c r="F1840" s="17"/>
      <c r="G1840" s="17">
        <v>0.41402504275072399</v>
      </c>
      <c r="H1840" s="17">
        <v>0.32721483113389199</v>
      </c>
      <c r="I1840" s="17">
        <v>0.36445598726788703</v>
      </c>
      <c r="J1840" s="17">
        <v>0.34824687883742</v>
      </c>
      <c r="K1840" s="17">
        <v>0.451294736331108</v>
      </c>
      <c r="L1840" s="17">
        <v>0.42865458232640402</v>
      </c>
      <c r="M1840" s="17"/>
      <c r="N1840" s="17">
        <v>0.43887698621982302</v>
      </c>
      <c r="O1840" s="17">
        <v>0.38914750819779198</v>
      </c>
      <c r="P1840" s="17">
        <v>0.40819909064514698</v>
      </c>
      <c r="Q1840" s="17">
        <v>0.31504300821675302</v>
      </c>
      <c r="R1840" s="17"/>
      <c r="S1840" s="17">
        <v>0.419545609085402</v>
      </c>
      <c r="T1840" s="17">
        <v>0.41284734344768298</v>
      </c>
      <c r="U1840" s="17">
        <v>0.45446752617160702</v>
      </c>
      <c r="V1840" s="17">
        <v>0.32139647864492599</v>
      </c>
      <c r="W1840" s="17">
        <v>0.42596319839699598</v>
      </c>
      <c r="X1840" s="17">
        <v>0.359515274774379</v>
      </c>
      <c r="Y1840" s="17">
        <v>0.33435459900551601</v>
      </c>
      <c r="Z1840" s="17">
        <v>0.40223790535752801</v>
      </c>
      <c r="AA1840" s="17">
        <v>0.43026999559866902</v>
      </c>
      <c r="AB1840" s="17">
        <v>0.356746162834018</v>
      </c>
      <c r="AC1840" s="17">
        <v>0.30159431621688298</v>
      </c>
      <c r="AD1840" s="17">
        <v>0.35176790548971998</v>
      </c>
      <c r="AE1840" s="17"/>
      <c r="AF1840" s="17">
        <v>0.43336032088033899</v>
      </c>
      <c r="AG1840" s="17">
        <v>0.388763524912909</v>
      </c>
      <c r="AH1840" s="17">
        <v>0.302665652991085</v>
      </c>
      <c r="AI1840" s="17"/>
      <c r="AJ1840" s="17">
        <v>0.50046416185382303</v>
      </c>
      <c r="AK1840" s="17">
        <v>0.32854375722502699</v>
      </c>
      <c r="AL1840" s="17">
        <v>0.42772469605469199</v>
      </c>
      <c r="AM1840" s="17">
        <v>0.15259139773938701</v>
      </c>
      <c r="AN1840" s="17">
        <v>0.30263365196498798</v>
      </c>
      <c r="AO1840" s="17"/>
      <c r="AP1840" s="17">
        <v>0.58194042839078797</v>
      </c>
      <c r="AQ1840" s="17">
        <v>0.35195556866197902</v>
      </c>
      <c r="AR1840" s="17">
        <v>0.46201793910563999</v>
      </c>
      <c r="AS1840" s="17">
        <v>0.37130026566469698</v>
      </c>
      <c r="AT1840" s="17">
        <v>0.25944365094263599</v>
      </c>
      <c r="AU1840" s="17"/>
      <c r="AV1840" s="17">
        <v>0.36721072276252398</v>
      </c>
      <c r="AW1840" s="17">
        <v>0.39325857930019398</v>
      </c>
      <c r="AX1840" s="17">
        <v>0.41431151787366799</v>
      </c>
      <c r="AY1840" s="17">
        <v>0.40893453343865299</v>
      </c>
      <c r="AZ1840" s="17">
        <v>0.402452556211567</v>
      </c>
    </row>
    <row r="1841" spans="2:52">
      <c r="B1841" t="s">
        <v>423</v>
      </c>
      <c r="C1841" s="17">
        <v>0.13605750017383</v>
      </c>
      <c r="D1841" s="17">
        <v>0.14426285576435099</v>
      </c>
      <c r="E1841" s="17">
        <v>0.12927547471550799</v>
      </c>
      <c r="F1841" s="17"/>
      <c r="G1841" s="17">
        <v>0.13036029710524499</v>
      </c>
      <c r="H1841" s="17">
        <v>0.103718696136381</v>
      </c>
      <c r="I1841" s="17">
        <v>0.152420061097405</v>
      </c>
      <c r="J1841" s="17">
        <v>0.143837316181713</v>
      </c>
      <c r="K1841" s="17">
        <v>0.103508674352528</v>
      </c>
      <c r="L1841" s="17">
        <v>0.168326160587283</v>
      </c>
      <c r="M1841" s="17"/>
      <c r="N1841" s="17">
        <v>0.10709459169189101</v>
      </c>
      <c r="O1841" s="17">
        <v>0.13392376905803299</v>
      </c>
      <c r="P1841" s="17">
        <v>0.14276745914365199</v>
      </c>
      <c r="Q1841" s="17">
        <v>0.16173861832484199</v>
      </c>
      <c r="R1841" s="17"/>
      <c r="S1841" s="17">
        <v>0.124131518262076</v>
      </c>
      <c r="T1841" s="17">
        <v>0.120141466069813</v>
      </c>
      <c r="U1841" s="17">
        <v>0.10551843978957</v>
      </c>
      <c r="V1841" s="17">
        <v>0.19927522942091999</v>
      </c>
      <c r="W1841" s="17">
        <v>0.124283471354675</v>
      </c>
      <c r="X1841" s="17">
        <v>0.125808190979809</v>
      </c>
      <c r="Y1841" s="17">
        <v>0.14488417156081701</v>
      </c>
      <c r="Z1841" s="17">
        <v>0.19940163578342801</v>
      </c>
      <c r="AA1841" s="17">
        <v>9.7490433476948996E-2</v>
      </c>
      <c r="AB1841" s="17">
        <v>0.15253196246995701</v>
      </c>
      <c r="AC1841" s="17">
        <v>0.16668706248543499</v>
      </c>
      <c r="AD1841" s="17">
        <v>0.14266602185687299</v>
      </c>
      <c r="AE1841" s="17"/>
      <c r="AF1841" s="17">
        <v>0.15360682073399201</v>
      </c>
      <c r="AG1841" s="17">
        <v>0.118183420685156</v>
      </c>
      <c r="AH1841" s="17">
        <v>0.15160596593903</v>
      </c>
      <c r="AI1841" s="17"/>
      <c r="AJ1841" s="17">
        <v>0.12967437959405401</v>
      </c>
      <c r="AK1841" s="17">
        <v>0.121946601660662</v>
      </c>
      <c r="AL1841" s="17">
        <v>0.16452641366096599</v>
      </c>
      <c r="AM1841" s="17">
        <v>0.27090932953463298</v>
      </c>
      <c r="AN1841" s="17">
        <v>0.15382504701810801</v>
      </c>
      <c r="AO1841" s="17"/>
      <c r="AP1841" s="17">
        <v>9.1009378429224297E-2</v>
      </c>
      <c r="AQ1841" s="17">
        <v>9.47769291663004E-2</v>
      </c>
      <c r="AR1841" s="17">
        <v>0.14504077308640301</v>
      </c>
      <c r="AS1841" s="17">
        <v>0.217942246580698</v>
      </c>
      <c r="AT1841" s="17">
        <v>0.164289620920304</v>
      </c>
      <c r="AU1841" s="17"/>
      <c r="AV1841" s="17">
        <v>0.153191783899742</v>
      </c>
      <c r="AW1841" s="17">
        <v>0.15045539707910799</v>
      </c>
      <c r="AX1841" s="17">
        <v>0.113479353190891</v>
      </c>
      <c r="AY1841" s="17">
        <v>9.5450784301023398E-2</v>
      </c>
      <c r="AZ1841" s="17">
        <v>9.9795262150637706E-2</v>
      </c>
    </row>
    <row r="1842" spans="2:52">
      <c r="B1842" t="s">
        <v>61</v>
      </c>
      <c r="C1842" s="17">
        <v>0.28533738916970502</v>
      </c>
      <c r="D1842" s="17">
        <v>0.23513471243386999</v>
      </c>
      <c r="E1842" s="17">
        <v>0.335425224725934</v>
      </c>
      <c r="F1842" s="17"/>
      <c r="G1842" s="17">
        <v>0.224664174039826</v>
      </c>
      <c r="H1842" s="17">
        <v>0.27475370818058198</v>
      </c>
      <c r="I1842" s="17">
        <v>0.25974140489122499</v>
      </c>
      <c r="J1842" s="17">
        <v>0.31862303502857597</v>
      </c>
      <c r="K1842" s="17">
        <v>0.30775742950778701</v>
      </c>
      <c r="L1842" s="17">
        <v>0.30978733534430902</v>
      </c>
      <c r="M1842" s="17"/>
      <c r="N1842" s="17">
        <v>0.26209125656358301</v>
      </c>
      <c r="O1842" s="17">
        <v>0.30059114042650997</v>
      </c>
      <c r="P1842" s="17">
        <v>0.23784397985866301</v>
      </c>
      <c r="Q1842" s="17">
        <v>0.33351173489463698</v>
      </c>
      <c r="R1842" s="17"/>
      <c r="S1842" s="17">
        <v>0.226501926978943</v>
      </c>
      <c r="T1842" s="17">
        <v>0.26651466934468898</v>
      </c>
      <c r="U1842" s="17">
        <v>0.31521015585422202</v>
      </c>
      <c r="V1842" s="17">
        <v>0.34267282378418201</v>
      </c>
      <c r="W1842" s="17">
        <v>0.271198281539758</v>
      </c>
      <c r="X1842" s="17">
        <v>0.28392818070563097</v>
      </c>
      <c r="Y1842" s="17">
        <v>0.30729187737184999</v>
      </c>
      <c r="Z1842" s="17">
        <v>0.19935491620215401</v>
      </c>
      <c r="AA1842" s="17">
        <v>0.27381054432827501</v>
      </c>
      <c r="AB1842" s="17">
        <v>0.334980192848777</v>
      </c>
      <c r="AC1842" s="17">
        <v>0.32652146721221498</v>
      </c>
      <c r="AD1842" s="17">
        <v>0.28774983229416801</v>
      </c>
      <c r="AE1842" s="17"/>
      <c r="AF1842" s="17">
        <v>0.25236662712423003</v>
      </c>
      <c r="AG1842" s="17">
        <v>0.261955080013689</v>
      </c>
      <c r="AH1842" s="17">
        <v>0.36175656100438303</v>
      </c>
      <c r="AI1842" s="17"/>
      <c r="AJ1842" s="17">
        <v>0.235044675665704</v>
      </c>
      <c r="AK1842" s="17">
        <v>0.236581921085872</v>
      </c>
      <c r="AL1842" s="17">
        <v>0.244404471600007</v>
      </c>
      <c r="AM1842" s="17">
        <v>0.52239052454135904</v>
      </c>
      <c r="AN1842" s="17">
        <v>0.404218491494726</v>
      </c>
      <c r="AO1842" s="17"/>
      <c r="AP1842" s="17">
        <v>0.19861372151283799</v>
      </c>
      <c r="AQ1842" s="17">
        <v>0.26355082140187203</v>
      </c>
      <c r="AR1842" s="17">
        <v>0.233337119681127</v>
      </c>
      <c r="AS1842" s="17">
        <v>0.27260628966395201</v>
      </c>
      <c r="AT1842" s="17">
        <v>0.48547149760776298</v>
      </c>
      <c r="AU1842" s="17"/>
      <c r="AV1842" s="17">
        <v>0.31283482987799599</v>
      </c>
      <c r="AW1842" s="17">
        <v>0.29679594038735202</v>
      </c>
      <c r="AX1842" s="17">
        <v>0.26392699622176702</v>
      </c>
      <c r="AY1842" s="17">
        <v>0.235543570047439</v>
      </c>
      <c r="AZ1842" s="17">
        <v>0.23411637626544601</v>
      </c>
    </row>
    <row r="1843" spans="2:52">
      <c r="C1843" s="17"/>
      <c r="D1843" s="17"/>
      <c r="E1843" s="17"/>
      <c r="F1843" s="17"/>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c r="AI1843" s="17"/>
      <c r="AJ1843" s="17"/>
      <c r="AK1843" s="17"/>
      <c r="AL1843" s="17"/>
      <c r="AM1843" s="17"/>
      <c r="AN1843" s="17"/>
      <c r="AO1843" s="17"/>
      <c r="AP1843" s="17"/>
      <c r="AQ1843" s="17"/>
      <c r="AR1843" s="17"/>
      <c r="AS1843" s="17"/>
      <c r="AT1843" s="17"/>
      <c r="AU1843" s="17"/>
      <c r="AV1843" s="17"/>
      <c r="AW1843" s="17"/>
      <c r="AX1843" s="17"/>
      <c r="AY1843" s="17"/>
      <c r="AZ1843" s="17"/>
    </row>
    <row r="1844" spans="2:52">
      <c r="B1844" s="6" t="s">
        <v>432</v>
      </c>
      <c r="C1844" s="17"/>
      <c r="D1844" s="17"/>
      <c r="E1844" s="17"/>
      <c r="F1844" s="17"/>
      <c r="G1844" s="17"/>
      <c r="H1844" s="17"/>
      <c r="I1844" s="17"/>
      <c r="J1844" s="17"/>
      <c r="K1844" s="17"/>
      <c r="L1844" s="17"/>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7"/>
      <c r="AI1844" s="17"/>
      <c r="AJ1844" s="17"/>
      <c r="AK1844" s="17"/>
      <c r="AL1844" s="17"/>
      <c r="AM1844" s="17"/>
      <c r="AN1844" s="17"/>
      <c r="AO1844" s="17"/>
      <c r="AP1844" s="17"/>
      <c r="AQ1844" s="17"/>
      <c r="AR1844" s="17"/>
      <c r="AS1844" s="17"/>
      <c r="AT1844" s="17"/>
      <c r="AU1844" s="17"/>
      <c r="AV1844" s="17"/>
      <c r="AW1844" s="17"/>
      <c r="AX1844" s="17"/>
      <c r="AY1844" s="17"/>
      <c r="AZ1844" s="17"/>
    </row>
    <row r="1845" spans="2:52">
      <c r="B1845" s="24" t="s">
        <v>16</v>
      </c>
      <c r="C1845" s="17"/>
      <c r="D1845" s="17"/>
      <c r="E1845" s="17"/>
      <c r="F1845" s="17"/>
      <c r="G1845" s="17"/>
      <c r="H1845" s="17"/>
      <c r="I1845" s="17"/>
      <c r="J1845" s="17"/>
      <c r="K1845" s="17"/>
      <c r="L1845" s="17"/>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7"/>
      <c r="AI1845" s="17"/>
      <c r="AJ1845" s="17"/>
      <c r="AK1845" s="17"/>
      <c r="AL1845" s="17"/>
      <c r="AM1845" s="17"/>
      <c r="AN1845" s="17"/>
      <c r="AO1845" s="17"/>
      <c r="AP1845" s="17"/>
      <c r="AQ1845" s="17"/>
      <c r="AR1845" s="17"/>
      <c r="AS1845" s="17"/>
      <c r="AT1845" s="17"/>
      <c r="AU1845" s="17"/>
      <c r="AV1845" s="17"/>
      <c r="AW1845" s="17"/>
      <c r="AX1845" s="17"/>
      <c r="AY1845" s="17"/>
      <c r="AZ1845" s="17"/>
    </row>
    <row r="1846" spans="2:52">
      <c r="B1846" t="s">
        <v>421</v>
      </c>
      <c r="C1846" s="17">
        <v>0.256096291176237</v>
      </c>
      <c r="D1846" s="17">
        <v>0.27183055826284203</v>
      </c>
      <c r="E1846" s="17">
        <v>0.24214329130415499</v>
      </c>
      <c r="F1846" s="17"/>
      <c r="G1846" s="17">
        <v>0.294481882970062</v>
      </c>
      <c r="H1846" s="17">
        <v>0.31672513289335402</v>
      </c>
      <c r="I1846" s="17">
        <v>0.29395935893821401</v>
      </c>
      <c r="J1846" s="17">
        <v>0.23621290625970301</v>
      </c>
      <c r="K1846" s="17">
        <v>0.217938245246448</v>
      </c>
      <c r="L1846" s="17">
        <v>0.191484905002445</v>
      </c>
      <c r="M1846" s="17"/>
      <c r="N1846" s="17">
        <v>0.26806906712402001</v>
      </c>
      <c r="O1846" s="17">
        <v>0.27567534982521402</v>
      </c>
      <c r="P1846" s="17">
        <v>0.26220534537902201</v>
      </c>
      <c r="Q1846" s="17">
        <v>0.21794466991641101</v>
      </c>
      <c r="R1846" s="17"/>
      <c r="S1846" s="17">
        <v>0.32934994667485201</v>
      </c>
      <c r="T1846" s="17">
        <v>0.22557132811327099</v>
      </c>
      <c r="U1846" s="17">
        <v>0.25514403421855703</v>
      </c>
      <c r="V1846" s="17">
        <v>0.214888880227664</v>
      </c>
      <c r="W1846" s="17">
        <v>0.20690154656536799</v>
      </c>
      <c r="X1846" s="17">
        <v>0.26467280626734102</v>
      </c>
      <c r="Y1846" s="17">
        <v>0.26687366757016401</v>
      </c>
      <c r="Z1846" s="17">
        <v>0.30069912565921902</v>
      </c>
      <c r="AA1846" s="17">
        <v>0.216278748779552</v>
      </c>
      <c r="AB1846" s="17">
        <v>0.23032878230223899</v>
      </c>
      <c r="AC1846" s="17">
        <v>0.33325094537405597</v>
      </c>
      <c r="AD1846" s="17">
        <v>0.25691294015933802</v>
      </c>
      <c r="AE1846" s="17"/>
      <c r="AF1846" s="17">
        <v>0.218725596225743</v>
      </c>
      <c r="AG1846" s="17">
        <v>0.31062458699259898</v>
      </c>
      <c r="AH1846" s="17">
        <v>0.185183514488863</v>
      </c>
      <c r="AI1846" s="17"/>
      <c r="AJ1846" s="17">
        <v>0.18419370971764201</v>
      </c>
      <c r="AK1846" s="17">
        <v>0.365406215301672</v>
      </c>
      <c r="AL1846" s="17">
        <v>0.238599087925075</v>
      </c>
      <c r="AM1846" s="17">
        <v>0.15591838213018799</v>
      </c>
      <c r="AN1846" s="17">
        <v>0.18626140194619201</v>
      </c>
      <c r="AO1846" s="17"/>
      <c r="AP1846" s="17">
        <v>0.16033087796993001</v>
      </c>
      <c r="AQ1846" s="17">
        <v>0.36669993009240698</v>
      </c>
      <c r="AR1846" s="17">
        <v>0.273786351181874</v>
      </c>
      <c r="AS1846" s="17">
        <v>0.22656489797971199</v>
      </c>
      <c r="AT1846" s="17">
        <v>0.108004752366956</v>
      </c>
      <c r="AU1846" s="17"/>
      <c r="AV1846" s="17">
        <v>0.217780556818508</v>
      </c>
      <c r="AW1846" s="17">
        <v>0.25703097223743798</v>
      </c>
      <c r="AX1846" s="17">
        <v>0.29261450533774103</v>
      </c>
      <c r="AY1846" s="17">
        <v>0.24695214126264101</v>
      </c>
      <c r="AZ1846" s="17">
        <v>0.39065250146953001</v>
      </c>
    </row>
    <row r="1847" spans="2:52">
      <c r="B1847" t="s">
        <v>422</v>
      </c>
      <c r="C1847" s="17">
        <v>0.29220050112650803</v>
      </c>
      <c r="D1847" s="17">
        <v>0.32218080711109098</v>
      </c>
      <c r="E1847" s="17">
        <v>0.264773218239371</v>
      </c>
      <c r="F1847" s="17"/>
      <c r="G1847" s="17">
        <v>0.36837958755191402</v>
      </c>
      <c r="H1847" s="17">
        <v>0.286126533520139</v>
      </c>
      <c r="I1847" s="17">
        <v>0.259918228100743</v>
      </c>
      <c r="J1847" s="17">
        <v>0.28153305436535397</v>
      </c>
      <c r="K1847" s="17">
        <v>0.31633176625683401</v>
      </c>
      <c r="L1847" s="17">
        <v>0.26019070477801398</v>
      </c>
      <c r="M1847" s="17"/>
      <c r="N1847" s="17">
        <v>0.308401517348592</v>
      </c>
      <c r="O1847" s="17">
        <v>0.271728456722795</v>
      </c>
      <c r="P1847" s="17">
        <v>0.319352194316811</v>
      </c>
      <c r="Q1847" s="17">
        <v>0.26912646417388197</v>
      </c>
      <c r="R1847" s="17"/>
      <c r="S1847" s="17">
        <v>0.31543476156584199</v>
      </c>
      <c r="T1847" s="17">
        <v>0.25010675849351699</v>
      </c>
      <c r="U1847" s="17">
        <v>0.40244446152104502</v>
      </c>
      <c r="V1847" s="17">
        <v>0.34459717657608102</v>
      </c>
      <c r="W1847" s="17">
        <v>0.33609147872817902</v>
      </c>
      <c r="X1847" s="17">
        <v>0.28613807259731</v>
      </c>
      <c r="Y1847" s="17">
        <v>0.22057340306509499</v>
      </c>
      <c r="Z1847" s="17">
        <v>0.24258255192533901</v>
      </c>
      <c r="AA1847" s="17">
        <v>0.29286235424257401</v>
      </c>
      <c r="AB1847" s="17">
        <v>0.26321528560872798</v>
      </c>
      <c r="AC1847" s="17">
        <v>0.24318434122886701</v>
      </c>
      <c r="AD1847" s="17">
        <v>0.25441948504857897</v>
      </c>
      <c r="AE1847" s="17"/>
      <c r="AF1847" s="17">
        <v>0.31234363640211099</v>
      </c>
      <c r="AG1847" s="17">
        <v>0.28745272800931299</v>
      </c>
      <c r="AH1847" s="17">
        <v>0.23953701107039099</v>
      </c>
      <c r="AI1847" s="17"/>
      <c r="AJ1847" s="17">
        <v>0.38023539787838101</v>
      </c>
      <c r="AK1847" s="17">
        <v>0.26664412028345202</v>
      </c>
      <c r="AL1847" s="17">
        <v>0.32420852583786802</v>
      </c>
      <c r="AM1847" s="17">
        <v>0.27685006382952598</v>
      </c>
      <c r="AN1847" s="17">
        <v>0.20497190763120501</v>
      </c>
      <c r="AO1847" s="17"/>
      <c r="AP1847" s="17">
        <v>0.42961519171060802</v>
      </c>
      <c r="AQ1847" s="17">
        <v>0.270174816447045</v>
      </c>
      <c r="AR1847" s="17">
        <v>0.30879010081615199</v>
      </c>
      <c r="AS1847" s="17">
        <v>0.26974380201831499</v>
      </c>
      <c r="AT1847" s="17">
        <v>0.248707254890216</v>
      </c>
      <c r="AU1847" s="17"/>
      <c r="AV1847" s="17">
        <v>0.27103222472254901</v>
      </c>
      <c r="AW1847" s="17">
        <v>0.299265162632883</v>
      </c>
      <c r="AX1847" s="17">
        <v>0.284494835247324</v>
      </c>
      <c r="AY1847" s="17">
        <v>0.33658078420967003</v>
      </c>
      <c r="AZ1847" s="17">
        <v>0.24480677267574499</v>
      </c>
    </row>
    <row r="1848" spans="2:52">
      <c r="B1848" t="s">
        <v>423</v>
      </c>
      <c r="C1848" s="17">
        <v>0.14064673228885699</v>
      </c>
      <c r="D1848" s="17">
        <v>0.140267227564327</v>
      </c>
      <c r="E1848" s="17">
        <v>0.14029901886296101</v>
      </c>
      <c r="F1848" s="17"/>
      <c r="G1848" s="17">
        <v>0.138117924639276</v>
      </c>
      <c r="H1848" s="17">
        <v>0.116107227120176</v>
      </c>
      <c r="I1848" s="17">
        <v>0.123679023927649</v>
      </c>
      <c r="J1848" s="17">
        <v>0.15690744700865</v>
      </c>
      <c r="K1848" s="17">
        <v>0.153726020010446</v>
      </c>
      <c r="L1848" s="17">
        <v>0.15368675395133299</v>
      </c>
      <c r="M1848" s="17"/>
      <c r="N1848" s="17">
        <v>0.11681629833018201</v>
      </c>
      <c r="O1848" s="17">
        <v>0.14968052241247201</v>
      </c>
      <c r="P1848" s="17">
        <v>0.147452817613138</v>
      </c>
      <c r="Q1848" s="17">
        <v>0.15506296802840899</v>
      </c>
      <c r="R1848" s="17"/>
      <c r="S1848" s="17">
        <v>0.119176865051267</v>
      </c>
      <c r="T1848" s="17">
        <v>0.15890204200043201</v>
      </c>
      <c r="U1848" s="17">
        <v>7.4149160160221203E-2</v>
      </c>
      <c r="V1848" s="17">
        <v>0.17159740977868901</v>
      </c>
      <c r="W1848" s="17">
        <v>0.151570827735062</v>
      </c>
      <c r="X1848" s="17">
        <v>0.15899034245534899</v>
      </c>
      <c r="Y1848" s="17">
        <v>0.13253749945667601</v>
      </c>
      <c r="Z1848" s="17">
        <v>0.18454247149660299</v>
      </c>
      <c r="AA1848" s="17">
        <v>0.183063219863175</v>
      </c>
      <c r="AB1848" s="17">
        <v>8.8424956628967599E-2</v>
      </c>
      <c r="AC1848" s="17">
        <v>0.100538917713395</v>
      </c>
      <c r="AD1848" s="17">
        <v>0.171344197876478</v>
      </c>
      <c r="AE1848" s="17"/>
      <c r="AF1848" s="17">
        <v>0.16504208585790101</v>
      </c>
      <c r="AG1848" s="17">
        <v>0.10347619020380699</v>
      </c>
      <c r="AH1848" s="17">
        <v>0.17922147035229899</v>
      </c>
      <c r="AI1848" s="17"/>
      <c r="AJ1848" s="17">
        <v>0.13525019166507399</v>
      </c>
      <c r="AK1848" s="17">
        <v>0.10589970831423701</v>
      </c>
      <c r="AL1848" s="17">
        <v>9.9929947626742399E-2</v>
      </c>
      <c r="AM1848" s="17">
        <v>0.38689959919129602</v>
      </c>
      <c r="AN1848" s="17">
        <v>0.17799190561151701</v>
      </c>
      <c r="AO1848" s="17"/>
      <c r="AP1848" s="17">
        <v>0.140269961991935</v>
      </c>
      <c r="AQ1848" s="17">
        <v>0.102311874947215</v>
      </c>
      <c r="AR1848" s="17">
        <v>0.101948369884136</v>
      </c>
      <c r="AS1848" s="17">
        <v>0.207850088351961</v>
      </c>
      <c r="AT1848" s="17">
        <v>0.13569461391713</v>
      </c>
      <c r="AU1848" s="17"/>
      <c r="AV1848" s="17">
        <v>0.16934528021110301</v>
      </c>
      <c r="AW1848" s="17">
        <v>0.14945158958022101</v>
      </c>
      <c r="AX1848" s="17">
        <v>0.131480275927189</v>
      </c>
      <c r="AY1848" s="17">
        <v>8.7629561973473699E-2</v>
      </c>
      <c r="AZ1848" s="17">
        <v>2.7986183863047801E-2</v>
      </c>
    </row>
    <row r="1849" spans="2:52">
      <c r="B1849" t="s">
        <v>61</v>
      </c>
      <c r="C1849" s="17">
        <v>0.31105647540839798</v>
      </c>
      <c r="D1849" s="17">
        <v>0.26572140706174102</v>
      </c>
      <c r="E1849" s="17">
        <v>0.352784471593513</v>
      </c>
      <c r="F1849" s="17"/>
      <c r="G1849" s="17">
        <v>0.19902060483874801</v>
      </c>
      <c r="H1849" s="17">
        <v>0.28104110646633101</v>
      </c>
      <c r="I1849" s="17">
        <v>0.32244338903339298</v>
      </c>
      <c r="J1849" s="17">
        <v>0.32534659236629399</v>
      </c>
      <c r="K1849" s="17">
        <v>0.31200396848627199</v>
      </c>
      <c r="L1849" s="17">
        <v>0.39463763626820703</v>
      </c>
      <c r="M1849" s="17"/>
      <c r="N1849" s="17">
        <v>0.30671311719720701</v>
      </c>
      <c r="O1849" s="17">
        <v>0.30291567103952</v>
      </c>
      <c r="P1849" s="17">
        <v>0.27098964269102899</v>
      </c>
      <c r="Q1849" s="17">
        <v>0.35786589788129802</v>
      </c>
      <c r="R1849" s="17"/>
      <c r="S1849" s="17">
        <v>0.23603842670803901</v>
      </c>
      <c r="T1849" s="17">
        <v>0.36541987139277998</v>
      </c>
      <c r="U1849" s="17">
        <v>0.26826234410017702</v>
      </c>
      <c r="V1849" s="17">
        <v>0.26891653341756599</v>
      </c>
      <c r="W1849" s="17">
        <v>0.30543614697139199</v>
      </c>
      <c r="X1849" s="17">
        <v>0.29019877867999999</v>
      </c>
      <c r="Y1849" s="17">
        <v>0.38001542990806503</v>
      </c>
      <c r="Z1849" s="17">
        <v>0.272175850918839</v>
      </c>
      <c r="AA1849" s="17">
        <v>0.30779567711469902</v>
      </c>
      <c r="AB1849" s="17">
        <v>0.41803097546006501</v>
      </c>
      <c r="AC1849" s="17">
        <v>0.32302579568368101</v>
      </c>
      <c r="AD1849" s="17">
        <v>0.31732337691560503</v>
      </c>
      <c r="AE1849" s="17"/>
      <c r="AF1849" s="17">
        <v>0.30388868151424497</v>
      </c>
      <c r="AG1849" s="17">
        <v>0.29844649479428098</v>
      </c>
      <c r="AH1849" s="17">
        <v>0.39605800408844699</v>
      </c>
      <c r="AI1849" s="17"/>
      <c r="AJ1849" s="17">
        <v>0.30032070073890299</v>
      </c>
      <c r="AK1849" s="17">
        <v>0.26204995610063803</v>
      </c>
      <c r="AL1849" s="17">
        <v>0.33726243861031502</v>
      </c>
      <c r="AM1849" s="17">
        <v>0.18033195484899001</v>
      </c>
      <c r="AN1849" s="17">
        <v>0.430774784811086</v>
      </c>
      <c r="AO1849" s="17"/>
      <c r="AP1849" s="17">
        <v>0.26978396832752699</v>
      </c>
      <c r="AQ1849" s="17">
        <v>0.26081337851333303</v>
      </c>
      <c r="AR1849" s="17">
        <v>0.31547517811783798</v>
      </c>
      <c r="AS1849" s="17">
        <v>0.29584121165001198</v>
      </c>
      <c r="AT1849" s="17">
        <v>0.50759337882569899</v>
      </c>
      <c r="AU1849" s="17"/>
      <c r="AV1849" s="17">
        <v>0.34184193824783998</v>
      </c>
      <c r="AW1849" s="17">
        <v>0.29425227554945799</v>
      </c>
      <c r="AX1849" s="17">
        <v>0.29141038348774501</v>
      </c>
      <c r="AY1849" s="17">
        <v>0.32883751255421501</v>
      </c>
      <c r="AZ1849" s="17">
        <v>0.336554541991677</v>
      </c>
    </row>
    <row r="1850" spans="2:52">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c r="AZ1850" s="17"/>
    </row>
    <row r="1851" spans="2:52">
      <c r="C1851" s="17"/>
      <c r="D1851" s="17"/>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c r="AZ1851" s="17"/>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G18"/>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448</v>
      </c>
      <c r="E2" s="30"/>
      <c r="F2" s="30"/>
      <c r="G2" s="30"/>
    </row>
    <row r="6" spans="2:7" ht="50.1" customHeight="1">
      <c r="B6" s="20" t="s">
        <v>26</v>
      </c>
      <c r="C6" s="20" t="s">
        <v>441</v>
      </c>
      <c r="D6" s="20" t="s">
        <v>447</v>
      </c>
      <c r="E6" s="20" t="s">
        <v>443</v>
      </c>
      <c r="F6" s="20" t="s">
        <v>442</v>
      </c>
    </row>
    <row r="7" spans="2:7">
      <c r="B7" s="18" t="s">
        <v>112</v>
      </c>
      <c r="C7" s="17">
        <v>0.133971327252384</v>
      </c>
      <c r="D7" s="17">
        <v>0.20681426267026501</v>
      </c>
      <c r="E7" s="17">
        <v>9.1296841921678806E-2</v>
      </c>
      <c r="F7" s="17">
        <v>6.5775903709579295E-2</v>
      </c>
    </row>
    <row r="8" spans="2:7">
      <c r="B8" s="18" t="s">
        <v>113</v>
      </c>
      <c r="C8" s="17">
        <v>0.206927663090932</v>
      </c>
      <c r="D8" s="17">
        <v>0.36082787690344098</v>
      </c>
      <c r="E8" s="17">
        <v>0.229013452000835</v>
      </c>
      <c r="F8" s="17">
        <v>0.172407751737538</v>
      </c>
    </row>
    <row r="9" spans="2:7">
      <c r="B9" s="18" t="s">
        <v>114</v>
      </c>
      <c r="C9" s="17">
        <v>0.24198076884901801</v>
      </c>
      <c r="D9" s="17">
        <v>0.202539848165046</v>
      </c>
      <c r="E9" s="17">
        <v>0.28244863681219301</v>
      </c>
      <c r="F9" s="17">
        <v>0.196620228777382</v>
      </c>
    </row>
    <row r="10" spans="2:7">
      <c r="B10" s="18" t="s">
        <v>115</v>
      </c>
      <c r="C10" s="17">
        <v>0.321697348095006</v>
      </c>
      <c r="D10" s="17">
        <v>0.14707507637509701</v>
      </c>
      <c r="E10" s="17">
        <v>0.26881638738894098</v>
      </c>
      <c r="F10" s="17">
        <v>0.278903947860693</v>
      </c>
    </row>
    <row r="11" spans="2:7">
      <c r="B11" s="18" t="s">
        <v>116</v>
      </c>
      <c r="C11" s="17">
        <v>9.5422892712660398E-2</v>
      </c>
      <c r="D11" s="17">
        <v>8.2742935886150698E-2</v>
      </c>
      <c r="E11" s="17">
        <v>0.128424681876352</v>
      </c>
      <c r="F11" s="17">
        <v>0.28629216791480699</v>
      </c>
    </row>
    <row r="12" spans="2:7">
      <c r="B12" s="16" t="s">
        <v>16</v>
      </c>
      <c r="C12" s="16"/>
      <c r="D12" s="16"/>
      <c r="E12" s="16"/>
      <c r="F12" s="16"/>
    </row>
    <row r="13" spans="2:7">
      <c r="B13" t="s">
        <v>433</v>
      </c>
    </row>
    <row r="14" spans="2:7">
      <c r="B14" t="s">
        <v>434</v>
      </c>
    </row>
    <row r="18" spans="2:2">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952</v>
      </c>
      <c r="D7" s="10">
        <v>464</v>
      </c>
      <c r="E7" s="10">
        <v>486</v>
      </c>
      <c r="F7" s="10"/>
      <c r="G7" s="10">
        <v>126</v>
      </c>
      <c r="H7" s="10">
        <v>161</v>
      </c>
      <c r="I7" s="10">
        <v>161</v>
      </c>
      <c r="J7" s="10">
        <v>150</v>
      </c>
      <c r="K7" s="10">
        <v>152</v>
      </c>
      <c r="L7" s="10">
        <v>202</v>
      </c>
      <c r="M7" s="10"/>
      <c r="N7" s="10">
        <v>295</v>
      </c>
      <c r="O7" s="10">
        <v>265</v>
      </c>
      <c r="P7" s="10">
        <v>181</v>
      </c>
      <c r="Q7" s="10">
        <v>211</v>
      </c>
      <c r="R7" s="10"/>
      <c r="S7" s="10">
        <v>126</v>
      </c>
      <c r="T7" s="10">
        <v>131</v>
      </c>
      <c r="U7" s="10">
        <v>84</v>
      </c>
      <c r="V7" s="10">
        <v>88</v>
      </c>
      <c r="W7" s="10">
        <v>66</v>
      </c>
      <c r="X7" s="10">
        <v>81</v>
      </c>
      <c r="Y7" s="10">
        <v>77</v>
      </c>
      <c r="Z7" s="10">
        <v>38</v>
      </c>
      <c r="AA7" s="10">
        <v>102</v>
      </c>
      <c r="AB7" s="10">
        <v>80</v>
      </c>
      <c r="AC7" s="10">
        <v>56</v>
      </c>
      <c r="AD7" s="10">
        <v>23</v>
      </c>
      <c r="AE7" s="10"/>
      <c r="AF7" s="10">
        <v>364</v>
      </c>
      <c r="AG7" s="10">
        <v>362</v>
      </c>
      <c r="AH7" s="10">
        <v>129</v>
      </c>
      <c r="AI7" s="10"/>
      <c r="AJ7" s="10">
        <v>338</v>
      </c>
      <c r="AK7" s="10">
        <v>279</v>
      </c>
      <c r="AL7" s="10">
        <v>57</v>
      </c>
      <c r="AM7" s="10">
        <v>13</v>
      </c>
      <c r="AN7" s="10">
        <v>127</v>
      </c>
      <c r="AO7" s="10"/>
      <c r="AP7" s="10">
        <v>199</v>
      </c>
      <c r="AQ7" s="10">
        <v>362</v>
      </c>
      <c r="AR7" s="10">
        <v>52</v>
      </c>
      <c r="AS7" s="10">
        <v>107</v>
      </c>
      <c r="AT7" s="10">
        <v>94</v>
      </c>
      <c r="AU7" s="10"/>
      <c r="AV7" s="10">
        <v>242</v>
      </c>
      <c r="AW7" s="10">
        <v>208</v>
      </c>
      <c r="AX7" s="10">
        <v>272</v>
      </c>
      <c r="AY7" s="10">
        <v>86</v>
      </c>
      <c r="AZ7" s="10">
        <v>18</v>
      </c>
    </row>
    <row r="8" spans="2:52" ht="30" customHeight="1">
      <c r="B8" s="11" t="s">
        <v>68</v>
      </c>
      <c r="C8" s="11">
        <v>955</v>
      </c>
      <c r="D8" s="11">
        <v>454</v>
      </c>
      <c r="E8" s="11">
        <v>498</v>
      </c>
      <c r="F8" s="11"/>
      <c r="G8" s="11">
        <v>139</v>
      </c>
      <c r="H8" s="11">
        <v>163</v>
      </c>
      <c r="I8" s="11">
        <v>158</v>
      </c>
      <c r="J8" s="11">
        <v>151</v>
      </c>
      <c r="K8" s="11">
        <v>147</v>
      </c>
      <c r="L8" s="11">
        <v>197</v>
      </c>
      <c r="M8" s="11"/>
      <c r="N8" s="11">
        <v>266</v>
      </c>
      <c r="O8" s="11">
        <v>244</v>
      </c>
      <c r="P8" s="11">
        <v>215</v>
      </c>
      <c r="Q8" s="11">
        <v>230</v>
      </c>
      <c r="R8" s="11"/>
      <c r="S8" s="11">
        <v>130</v>
      </c>
      <c r="T8" s="11">
        <v>122</v>
      </c>
      <c r="U8" s="11">
        <v>82</v>
      </c>
      <c r="V8" s="11">
        <v>86</v>
      </c>
      <c r="W8" s="11">
        <v>63</v>
      </c>
      <c r="X8" s="11">
        <v>85</v>
      </c>
      <c r="Y8" s="11">
        <v>71</v>
      </c>
      <c r="Z8" s="11">
        <v>33</v>
      </c>
      <c r="AA8" s="11">
        <v>97</v>
      </c>
      <c r="AB8" s="11">
        <v>103</v>
      </c>
      <c r="AC8" s="11">
        <v>58</v>
      </c>
      <c r="AD8" s="11">
        <v>26</v>
      </c>
      <c r="AE8" s="11"/>
      <c r="AF8" s="11">
        <v>359</v>
      </c>
      <c r="AG8" s="11">
        <v>360</v>
      </c>
      <c r="AH8" s="11">
        <v>135</v>
      </c>
      <c r="AI8" s="11"/>
      <c r="AJ8" s="11">
        <v>324</v>
      </c>
      <c r="AK8" s="11">
        <v>277</v>
      </c>
      <c r="AL8" s="11">
        <v>55</v>
      </c>
      <c r="AM8" s="11">
        <v>14</v>
      </c>
      <c r="AN8" s="11">
        <v>133</v>
      </c>
      <c r="AO8" s="11"/>
      <c r="AP8" s="11">
        <v>189</v>
      </c>
      <c r="AQ8" s="11">
        <v>365</v>
      </c>
      <c r="AR8" s="11">
        <v>51</v>
      </c>
      <c r="AS8" s="11">
        <v>108</v>
      </c>
      <c r="AT8" s="11">
        <v>94</v>
      </c>
      <c r="AU8" s="11"/>
      <c r="AV8" s="11">
        <v>249</v>
      </c>
      <c r="AW8" s="11">
        <v>219</v>
      </c>
      <c r="AX8" s="11">
        <v>264</v>
      </c>
      <c r="AY8" s="11">
        <v>80</v>
      </c>
      <c r="AZ8" s="11">
        <v>16</v>
      </c>
    </row>
    <row r="9" spans="2:52">
      <c r="B9" s="18" t="s">
        <v>112</v>
      </c>
      <c r="C9" s="17">
        <v>0.133971327252384</v>
      </c>
      <c r="D9" s="17">
        <v>0.13484961591806099</v>
      </c>
      <c r="E9" s="17">
        <v>0.133835204357104</v>
      </c>
      <c r="F9" s="17"/>
      <c r="G9" s="17">
        <v>0.11555531556012399</v>
      </c>
      <c r="H9" s="17">
        <v>9.0037982250037396E-2</v>
      </c>
      <c r="I9" s="17">
        <v>0.169779814032197</v>
      </c>
      <c r="J9" s="17">
        <v>0.129083315467316</v>
      </c>
      <c r="K9" s="17">
        <v>0.17747815633080599</v>
      </c>
      <c r="L9" s="17">
        <v>0.12580716999851899</v>
      </c>
      <c r="M9" s="17"/>
      <c r="N9" s="17">
        <v>0.10500509429452901</v>
      </c>
      <c r="O9" s="17">
        <v>0.119466210132627</v>
      </c>
      <c r="P9" s="17">
        <v>0.14595343414040801</v>
      </c>
      <c r="Q9" s="17">
        <v>0.17173652828807501</v>
      </c>
      <c r="R9" s="17"/>
      <c r="S9" s="17">
        <v>0.101718075785996</v>
      </c>
      <c r="T9" s="17">
        <v>0.135964834666219</v>
      </c>
      <c r="U9" s="17">
        <v>0.10467721870326099</v>
      </c>
      <c r="V9" s="17">
        <v>9.2528785578392003E-2</v>
      </c>
      <c r="W9" s="17">
        <v>0.12196979375786</v>
      </c>
      <c r="X9" s="17">
        <v>0.18038689003762201</v>
      </c>
      <c r="Y9" s="17">
        <v>9.3667145916614403E-2</v>
      </c>
      <c r="Z9" s="17">
        <v>7.9511236115265504E-2</v>
      </c>
      <c r="AA9" s="17">
        <v>0.13919287561420501</v>
      </c>
      <c r="AB9" s="17">
        <v>0.16612178382087101</v>
      </c>
      <c r="AC9" s="17">
        <v>0.22744745283201301</v>
      </c>
      <c r="AD9" s="17">
        <v>0.21784413347687201</v>
      </c>
      <c r="AE9" s="17"/>
      <c r="AF9" s="17">
        <v>0.138117087793799</v>
      </c>
      <c r="AG9" s="17">
        <v>0.13524104827193101</v>
      </c>
      <c r="AH9" s="17">
        <v>0.122475884294637</v>
      </c>
      <c r="AI9" s="17"/>
      <c r="AJ9" s="17">
        <v>6.4127837186376102E-2</v>
      </c>
      <c r="AK9" s="17">
        <v>0.19409143246753399</v>
      </c>
      <c r="AL9" s="17">
        <v>0.10979481307055899</v>
      </c>
      <c r="AM9" s="17">
        <v>6.7795863541904602E-2</v>
      </c>
      <c r="AN9" s="17">
        <v>0.19382449541859201</v>
      </c>
      <c r="AO9" s="17"/>
      <c r="AP9" s="17">
        <v>2.0741019383619601E-2</v>
      </c>
      <c r="AQ9" s="17">
        <v>0.17058459887253999</v>
      </c>
      <c r="AR9" s="17">
        <v>7.8674981417412304E-2</v>
      </c>
      <c r="AS9" s="17">
        <v>0.136677471532655</v>
      </c>
      <c r="AT9" s="17">
        <v>0.107802070568206</v>
      </c>
      <c r="AU9" s="17"/>
      <c r="AV9" s="17">
        <v>0.14799326635268401</v>
      </c>
      <c r="AW9" s="17">
        <v>9.7189829747695397E-2</v>
      </c>
      <c r="AX9" s="17">
        <v>0.10027107645320101</v>
      </c>
      <c r="AY9" s="17">
        <v>0.180326888056694</v>
      </c>
      <c r="AZ9" s="17">
        <v>0.112424758756728</v>
      </c>
    </row>
    <row r="10" spans="2:52">
      <c r="B10" s="18" t="s">
        <v>113</v>
      </c>
      <c r="C10" s="17">
        <v>0.206927663090932</v>
      </c>
      <c r="D10" s="17">
        <v>0.17644800133119001</v>
      </c>
      <c r="E10" s="17">
        <v>0.232708698237098</v>
      </c>
      <c r="F10" s="17"/>
      <c r="G10" s="17">
        <v>0.27384438687659601</v>
      </c>
      <c r="H10" s="17">
        <v>0.16643620258064901</v>
      </c>
      <c r="I10" s="17">
        <v>0.22634195270343799</v>
      </c>
      <c r="J10" s="17">
        <v>0.22050113788956499</v>
      </c>
      <c r="K10" s="17">
        <v>0.187438033032438</v>
      </c>
      <c r="L10" s="17">
        <v>0.18191199794653201</v>
      </c>
      <c r="M10" s="17"/>
      <c r="N10" s="17">
        <v>0.12600754522701901</v>
      </c>
      <c r="O10" s="17">
        <v>0.20547022987601901</v>
      </c>
      <c r="P10" s="17">
        <v>0.234052647765158</v>
      </c>
      <c r="Q10" s="17">
        <v>0.27678884475363202</v>
      </c>
      <c r="R10" s="17"/>
      <c r="S10" s="17">
        <v>0.18749354516081199</v>
      </c>
      <c r="T10" s="17">
        <v>0.17662427325389701</v>
      </c>
      <c r="U10" s="17">
        <v>0.19301438569579599</v>
      </c>
      <c r="V10" s="17">
        <v>0.18811873356272699</v>
      </c>
      <c r="W10" s="17">
        <v>0.247417871685849</v>
      </c>
      <c r="X10" s="17">
        <v>0.16807242164562899</v>
      </c>
      <c r="Y10" s="17">
        <v>0.17656578942270801</v>
      </c>
      <c r="Z10" s="17">
        <v>0.23698473341621401</v>
      </c>
      <c r="AA10" s="17">
        <v>0.23741742517019301</v>
      </c>
      <c r="AB10" s="17">
        <v>0.21946636006402101</v>
      </c>
      <c r="AC10" s="17">
        <v>0.164311678111592</v>
      </c>
      <c r="AD10" s="17">
        <v>0.55436542358299301</v>
      </c>
      <c r="AE10" s="17"/>
      <c r="AF10" s="17">
        <v>0.19382208400397199</v>
      </c>
      <c r="AG10" s="17">
        <v>0.207747411528315</v>
      </c>
      <c r="AH10" s="17">
        <v>0.22772220763015899</v>
      </c>
      <c r="AI10" s="17"/>
      <c r="AJ10" s="17">
        <v>0.141696890420727</v>
      </c>
      <c r="AK10" s="17">
        <v>0.194707625408891</v>
      </c>
      <c r="AL10" s="17">
        <v>0.18910676996454701</v>
      </c>
      <c r="AM10" s="17">
        <v>0.31268178837438998</v>
      </c>
      <c r="AN10" s="17">
        <v>0.25116452122135002</v>
      </c>
      <c r="AO10" s="17"/>
      <c r="AP10" s="17">
        <v>6.8350050121395903E-2</v>
      </c>
      <c r="AQ10" s="17">
        <v>0.213417335233062</v>
      </c>
      <c r="AR10" s="17">
        <v>0.21647958622970301</v>
      </c>
      <c r="AS10" s="17">
        <v>0.27770642412388102</v>
      </c>
      <c r="AT10" s="17">
        <v>0.22808041723956601</v>
      </c>
      <c r="AU10" s="17"/>
      <c r="AV10" s="17">
        <v>0.25499271898680997</v>
      </c>
      <c r="AW10" s="17">
        <v>0.24278063075921999</v>
      </c>
      <c r="AX10" s="17">
        <v>0.174880604967841</v>
      </c>
      <c r="AY10" s="17">
        <v>0.12769113711524999</v>
      </c>
      <c r="AZ10" s="17">
        <v>0.100285567958522</v>
      </c>
    </row>
    <row r="11" spans="2:52">
      <c r="B11" s="18" t="s">
        <v>114</v>
      </c>
      <c r="C11" s="17">
        <v>0.24198076884901801</v>
      </c>
      <c r="D11" s="17">
        <v>0.243661867959966</v>
      </c>
      <c r="E11" s="17">
        <v>0.24164865979716399</v>
      </c>
      <c r="F11" s="17"/>
      <c r="G11" s="17">
        <v>0.19472940775221501</v>
      </c>
      <c r="H11" s="17">
        <v>0.2243830106253</v>
      </c>
      <c r="I11" s="17">
        <v>0.183086397468677</v>
      </c>
      <c r="J11" s="17">
        <v>0.305685997752702</v>
      </c>
      <c r="K11" s="17">
        <v>0.27299319804329902</v>
      </c>
      <c r="L11" s="17">
        <v>0.26476017563250698</v>
      </c>
      <c r="M11" s="17"/>
      <c r="N11" s="17">
        <v>0.224106418727719</v>
      </c>
      <c r="O11" s="17">
        <v>0.25519979458963199</v>
      </c>
      <c r="P11" s="17">
        <v>0.25987420500595598</v>
      </c>
      <c r="Q11" s="17">
        <v>0.23187504645363</v>
      </c>
      <c r="R11" s="17"/>
      <c r="S11" s="17">
        <v>0.21315565800073999</v>
      </c>
      <c r="T11" s="17">
        <v>0.25228424388998499</v>
      </c>
      <c r="U11" s="17">
        <v>0.27558298123029401</v>
      </c>
      <c r="V11" s="17">
        <v>0.30275440962415401</v>
      </c>
      <c r="W11" s="17">
        <v>0.23738972298151101</v>
      </c>
      <c r="X11" s="17">
        <v>0.16808948681626701</v>
      </c>
      <c r="Y11" s="17">
        <v>0.32690544545771</v>
      </c>
      <c r="Z11" s="17">
        <v>0.22538416434282799</v>
      </c>
      <c r="AA11" s="17">
        <v>0.22765626464101299</v>
      </c>
      <c r="AB11" s="17">
        <v>0.21272250333495701</v>
      </c>
      <c r="AC11" s="17">
        <v>0.27314677973421198</v>
      </c>
      <c r="AD11" s="17">
        <v>0.17516305628971299</v>
      </c>
      <c r="AE11" s="17"/>
      <c r="AF11" s="17">
        <v>0.279753319173138</v>
      </c>
      <c r="AG11" s="17">
        <v>0.22137607734845699</v>
      </c>
      <c r="AH11" s="17">
        <v>0.22416225283965799</v>
      </c>
      <c r="AI11" s="17"/>
      <c r="AJ11" s="17">
        <v>0.25992621865473597</v>
      </c>
      <c r="AK11" s="17">
        <v>0.240543373844046</v>
      </c>
      <c r="AL11" s="17">
        <v>0.16697193706831001</v>
      </c>
      <c r="AM11" s="17">
        <v>0.31338900961958499</v>
      </c>
      <c r="AN11" s="17">
        <v>0.26154663229951503</v>
      </c>
      <c r="AO11" s="17"/>
      <c r="AP11" s="17">
        <v>0.193222455778534</v>
      </c>
      <c r="AQ11" s="17">
        <v>0.249094068187101</v>
      </c>
      <c r="AR11" s="17">
        <v>0.18096147721788799</v>
      </c>
      <c r="AS11" s="17">
        <v>0.221080174205183</v>
      </c>
      <c r="AT11" s="17">
        <v>0.36553918019986598</v>
      </c>
      <c r="AU11" s="17"/>
      <c r="AV11" s="17">
        <v>0.25436278394453599</v>
      </c>
      <c r="AW11" s="17">
        <v>0.235602902153634</v>
      </c>
      <c r="AX11" s="17">
        <v>0.24935073681449901</v>
      </c>
      <c r="AY11" s="17">
        <v>0.17357576457239099</v>
      </c>
      <c r="AZ11" s="17">
        <v>0.145854364139509</v>
      </c>
    </row>
    <row r="12" spans="2:52">
      <c r="B12" s="18" t="s">
        <v>115</v>
      </c>
      <c r="C12" s="17">
        <v>0.321697348095006</v>
      </c>
      <c r="D12" s="17">
        <v>0.34927927251735402</v>
      </c>
      <c r="E12" s="17">
        <v>0.29621999192827903</v>
      </c>
      <c r="F12" s="17"/>
      <c r="G12" s="17">
        <v>0.36660449292243902</v>
      </c>
      <c r="H12" s="17">
        <v>0.37688719058383202</v>
      </c>
      <c r="I12" s="17">
        <v>0.29480357399162599</v>
      </c>
      <c r="J12" s="17">
        <v>0.27259190232282399</v>
      </c>
      <c r="K12" s="17">
        <v>0.32101469154555701</v>
      </c>
      <c r="L12" s="17">
        <v>0.304183573533166</v>
      </c>
      <c r="M12" s="17"/>
      <c r="N12" s="17">
        <v>0.39719199435468899</v>
      </c>
      <c r="O12" s="17">
        <v>0.32035261290981099</v>
      </c>
      <c r="P12" s="17">
        <v>0.29145865126604198</v>
      </c>
      <c r="Q12" s="17">
        <v>0.26400933221977801</v>
      </c>
      <c r="R12" s="17"/>
      <c r="S12" s="17">
        <v>0.35513426765135198</v>
      </c>
      <c r="T12" s="17">
        <v>0.30419160859788802</v>
      </c>
      <c r="U12" s="17">
        <v>0.38998470044766198</v>
      </c>
      <c r="V12" s="17">
        <v>0.35094515670097198</v>
      </c>
      <c r="W12" s="17">
        <v>0.32154097737005999</v>
      </c>
      <c r="X12" s="17">
        <v>0.34611279081430901</v>
      </c>
      <c r="Y12" s="17">
        <v>0.326111655224472</v>
      </c>
      <c r="Z12" s="17">
        <v>0.38521647765167499</v>
      </c>
      <c r="AA12" s="17">
        <v>0.33658863163492098</v>
      </c>
      <c r="AB12" s="17">
        <v>0.26528250887097798</v>
      </c>
      <c r="AC12" s="17">
        <v>0.27475179639939701</v>
      </c>
      <c r="AD12" s="17">
        <v>2.4886710165434998E-2</v>
      </c>
      <c r="AE12" s="17"/>
      <c r="AF12" s="17">
        <v>0.299197720976556</v>
      </c>
      <c r="AG12" s="17">
        <v>0.31994320797070203</v>
      </c>
      <c r="AH12" s="17">
        <v>0.328889683963621</v>
      </c>
      <c r="AI12" s="17"/>
      <c r="AJ12" s="17">
        <v>0.40439240016574601</v>
      </c>
      <c r="AK12" s="17">
        <v>0.25205403441110102</v>
      </c>
      <c r="AL12" s="17">
        <v>0.46783030553857402</v>
      </c>
      <c r="AM12" s="17">
        <v>0.30613333846412</v>
      </c>
      <c r="AN12" s="17">
        <v>0.25257124080806598</v>
      </c>
      <c r="AO12" s="17"/>
      <c r="AP12" s="17">
        <v>0.519450345088871</v>
      </c>
      <c r="AQ12" s="17">
        <v>0.27559532372255502</v>
      </c>
      <c r="AR12" s="17">
        <v>0.41673952859042201</v>
      </c>
      <c r="AS12" s="17">
        <v>0.30773367066733698</v>
      </c>
      <c r="AT12" s="17">
        <v>0.263313820308688</v>
      </c>
      <c r="AU12" s="17"/>
      <c r="AV12" s="17">
        <v>0.283283055592082</v>
      </c>
      <c r="AW12" s="17">
        <v>0.35518790098719699</v>
      </c>
      <c r="AX12" s="17">
        <v>0.36545574521608098</v>
      </c>
      <c r="AY12" s="17">
        <v>0.31822673867520201</v>
      </c>
      <c r="AZ12" s="17">
        <v>0.22191491129677701</v>
      </c>
    </row>
    <row r="13" spans="2:52">
      <c r="B13" s="18" t="s">
        <v>116</v>
      </c>
      <c r="C13" s="19">
        <v>9.5422892712660398E-2</v>
      </c>
      <c r="D13" s="19">
        <v>9.5761242273428498E-2</v>
      </c>
      <c r="E13" s="19">
        <v>9.5587445680354405E-2</v>
      </c>
      <c r="F13" s="19"/>
      <c r="G13" s="19">
        <v>4.9266396888625899E-2</v>
      </c>
      <c r="H13" s="19">
        <v>0.14225561396018099</v>
      </c>
      <c r="I13" s="19">
        <v>0.125988261804062</v>
      </c>
      <c r="J13" s="19">
        <v>7.2137646567594596E-2</v>
      </c>
      <c r="K13" s="19">
        <v>4.1075921047900199E-2</v>
      </c>
      <c r="L13" s="19">
        <v>0.123337082889277</v>
      </c>
      <c r="M13" s="19"/>
      <c r="N13" s="19">
        <v>0.14768894739604399</v>
      </c>
      <c r="O13" s="19">
        <v>9.9511152491910795E-2</v>
      </c>
      <c r="P13" s="19">
        <v>6.8661061822436503E-2</v>
      </c>
      <c r="Q13" s="19">
        <v>5.5590248284884403E-2</v>
      </c>
      <c r="R13" s="19"/>
      <c r="S13" s="19">
        <v>0.14249845340110001</v>
      </c>
      <c r="T13" s="19">
        <v>0.130935039592012</v>
      </c>
      <c r="U13" s="19">
        <v>3.6740713922986799E-2</v>
      </c>
      <c r="V13" s="19">
        <v>6.5652914533754603E-2</v>
      </c>
      <c r="W13" s="19">
        <v>7.1681634204719194E-2</v>
      </c>
      <c r="X13" s="19">
        <v>0.137338410686173</v>
      </c>
      <c r="Y13" s="19">
        <v>7.6749963978495303E-2</v>
      </c>
      <c r="Z13" s="19">
        <v>7.2903388474017894E-2</v>
      </c>
      <c r="AA13" s="19">
        <v>5.9144802939669103E-2</v>
      </c>
      <c r="AB13" s="19">
        <v>0.13640684390917299</v>
      </c>
      <c r="AC13" s="19">
        <v>6.03422929227855E-2</v>
      </c>
      <c r="AD13" s="19">
        <v>2.77406764849874E-2</v>
      </c>
      <c r="AE13" s="19"/>
      <c r="AF13" s="19">
        <v>8.9109788052535596E-2</v>
      </c>
      <c r="AG13" s="19">
        <v>0.11569225488059499</v>
      </c>
      <c r="AH13" s="19">
        <v>9.6749971271926097E-2</v>
      </c>
      <c r="AI13" s="19"/>
      <c r="AJ13" s="19">
        <v>0.12985665357241499</v>
      </c>
      <c r="AK13" s="19">
        <v>0.11860353386842799</v>
      </c>
      <c r="AL13" s="19">
        <v>6.6296174358010204E-2</v>
      </c>
      <c r="AM13" s="19">
        <v>0</v>
      </c>
      <c r="AN13" s="19">
        <v>4.0893110252476897E-2</v>
      </c>
      <c r="AO13" s="19"/>
      <c r="AP13" s="19">
        <v>0.198236129627579</v>
      </c>
      <c r="AQ13" s="19">
        <v>9.1308673984742794E-2</v>
      </c>
      <c r="AR13" s="19">
        <v>0.107144426544575</v>
      </c>
      <c r="AS13" s="19">
        <v>5.6802259470944402E-2</v>
      </c>
      <c r="AT13" s="19">
        <v>3.5264511683674497E-2</v>
      </c>
      <c r="AU13" s="19"/>
      <c r="AV13" s="19">
        <v>5.9368175123889297E-2</v>
      </c>
      <c r="AW13" s="19">
        <v>6.9238736352253E-2</v>
      </c>
      <c r="AX13" s="19">
        <v>0.110041836548379</v>
      </c>
      <c r="AY13" s="19">
        <v>0.20017947158046301</v>
      </c>
      <c r="AZ13" s="19">
        <v>0.41952039784846401</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952</v>
      </c>
      <c r="D7" s="10">
        <v>464</v>
      </c>
      <c r="E7" s="10">
        <v>486</v>
      </c>
      <c r="F7" s="10"/>
      <c r="G7" s="10">
        <v>126</v>
      </c>
      <c r="H7" s="10">
        <v>161</v>
      </c>
      <c r="I7" s="10">
        <v>161</v>
      </c>
      <c r="J7" s="10">
        <v>150</v>
      </c>
      <c r="K7" s="10">
        <v>152</v>
      </c>
      <c r="L7" s="10">
        <v>202</v>
      </c>
      <c r="M7" s="10"/>
      <c r="N7" s="10">
        <v>295</v>
      </c>
      <c r="O7" s="10">
        <v>265</v>
      </c>
      <c r="P7" s="10">
        <v>181</v>
      </c>
      <c r="Q7" s="10">
        <v>211</v>
      </c>
      <c r="R7" s="10"/>
      <c r="S7" s="10">
        <v>126</v>
      </c>
      <c r="T7" s="10">
        <v>131</v>
      </c>
      <c r="U7" s="10">
        <v>84</v>
      </c>
      <c r="V7" s="10">
        <v>88</v>
      </c>
      <c r="W7" s="10">
        <v>66</v>
      </c>
      <c r="X7" s="10">
        <v>81</v>
      </c>
      <c r="Y7" s="10">
        <v>77</v>
      </c>
      <c r="Z7" s="10">
        <v>38</v>
      </c>
      <c r="AA7" s="10">
        <v>102</v>
      </c>
      <c r="AB7" s="10">
        <v>80</v>
      </c>
      <c r="AC7" s="10">
        <v>56</v>
      </c>
      <c r="AD7" s="10">
        <v>23</v>
      </c>
      <c r="AE7" s="10"/>
      <c r="AF7" s="10">
        <v>364</v>
      </c>
      <c r="AG7" s="10">
        <v>362</v>
      </c>
      <c r="AH7" s="10">
        <v>129</v>
      </c>
      <c r="AI7" s="10"/>
      <c r="AJ7" s="10">
        <v>338</v>
      </c>
      <c r="AK7" s="10">
        <v>279</v>
      </c>
      <c r="AL7" s="10">
        <v>57</v>
      </c>
      <c r="AM7" s="10">
        <v>13</v>
      </c>
      <c r="AN7" s="10">
        <v>127</v>
      </c>
      <c r="AO7" s="10"/>
      <c r="AP7" s="10">
        <v>199</v>
      </c>
      <c r="AQ7" s="10">
        <v>362</v>
      </c>
      <c r="AR7" s="10">
        <v>52</v>
      </c>
      <c r="AS7" s="10">
        <v>107</v>
      </c>
      <c r="AT7" s="10">
        <v>94</v>
      </c>
      <c r="AU7" s="10"/>
      <c r="AV7" s="10">
        <v>242</v>
      </c>
      <c r="AW7" s="10">
        <v>208</v>
      </c>
      <c r="AX7" s="10">
        <v>272</v>
      </c>
      <c r="AY7" s="10">
        <v>86</v>
      </c>
      <c r="AZ7" s="10">
        <v>18</v>
      </c>
    </row>
    <row r="8" spans="2:52" ht="30" customHeight="1">
      <c r="B8" s="11" t="s">
        <v>68</v>
      </c>
      <c r="C8" s="11">
        <v>955</v>
      </c>
      <c r="D8" s="11">
        <v>454</v>
      </c>
      <c r="E8" s="11">
        <v>498</v>
      </c>
      <c r="F8" s="11"/>
      <c r="G8" s="11">
        <v>139</v>
      </c>
      <c r="H8" s="11">
        <v>163</v>
      </c>
      <c r="I8" s="11">
        <v>158</v>
      </c>
      <c r="J8" s="11">
        <v>151</v>
      </c>
      <c r="K8" s="11">
        <v>147</v>
      </c>
      <c r="L8" s="11">
        <v>197</v>
      </c>
      <c r="M8" s="11"/>
      <c r="N8" s="11">
        <v>266</v>
      </c>
      <c r="O8" s="11">
        <v>244</v>
      </c>
      <c r="P8" s="11">
        <v>215</v>
      </c>
      <c r="Q8" s="11">
        <v>230</v>
      </c>
      <c r="R8" s="11"/>
      <c r="S8" s="11">
        <v>130</v>
      </c>
      <c r="T8" s="11">
        <v>122</v>
      </c>
      <c r="U8" s="11">
        <v>82</v>
      </c>
      <c r="V8" s="11">
        <v>86</v>
      </c>
      <c r="W8" s="11">
        <v>63</v>
      </c>
      <c r="X8" s="11">
        <v>85</v>
      </c>
      <c r="Y8" s="11">
        <v>71</v>
      </c>
      <c r="Z8" s="11">
        <v>33</v>
      </c>
      <c r="AA8" s="11">
        <v>97</v>
      </c>
      <c r="AB8" s="11">
        <v>103</v>
      </c>
      <c r="AC8" s="11">
        <v>58</v>
      </c>
      <c r="AD8" s="11">
        <v>26</v>
      </c>
      <c r="AE8" s="11"/>
      <c r="AF8" s="11">
        <v>359</v>
      </c>
      <c r="AG8" s="11">
        <v>360</v>
      </c>
      <c r="AH8" s="11">
        <v>135</v>
      </c>
      <c r="AI8" s="11"/>
      <c r="AJ8" s="11">
        <v>324</v>
      </c>
      <c r="AK8" s="11">
        <v>277</v>
      </c>
      <c r="AL8" s="11">
        <v>55</v>
      </c>
      <c r="AM8" s="11">
        <v>14</v>
      </c>
      <c r="AN8" s="11">
        <v>133</v>
      </c>
      <c r="AO8" s="11"/>
      <c r="AP8" s="11">
        <v>189</v>
      </c>
      <c r="AQ8" s="11">
        <v>365</v>
      </c>
      <c r="AR8" s="11">
        <v>51</v>
      </c>
      <c r="AS8" s="11">
        <v>108</v>
      </c>
      <c r="AT8" s="11">
        <v>94</v>
      </c>
      <c r="AU8" s="11"/>
      <c r="AV8" s="11">
        <v>249</v>
      </c>
      <c r="AW8" s="11">
        <v>219</v>
      </c>
      <c r="AX8" s="11">
        <v>264</v>
      </c>
      <c r="AY8" s="11">
        <v>80</v>
      </c>
      <c r="AZ8" s="11">
        <v>16</v>
      </c>
    </row>
    <row r="9" spans="2:52">
      <c r="B9" s="18" t="s">
        <v>112</v>
      </c>
      <c r="C9" s="17">
        <v>0.20681426267026501</v>
      </c>
      <c r="D9" s="17">
        <v>0.217164393588336</v>
      </c>
      <c r="E9" s="17">
        <v>0.198415087124406</v>
      </c>
      <c r="F9" s="17"/>
      <c r="G9" s="17">
        <v>0.161317753609829</v>
      </c>
      <c r="H9" s="17">
        <v>0.169476577190567</v>
      </c>
      <c r="I9" s="17">
        <v>0.162220242751209</v>
      </c>
      <c r="J9" s="17">
        <v>0.201338160774478</v>
      </c>
      <c r="K9" s="17">
        <v>0.22659233005628299</v>
      </c>
      <c r="L9" s="17">
        <v>0.29488248750552098</v>
      </c>
      <c r="M9" s="17"/>
      <c r="N9" s="17">
        <v>0.21923969953337899</v>
      </c>
      <c r="O9" s="17">
        <v>0.21573077923978901</v>
      </c>
      <c r="P9" s="17">
        <v>0.157413183162777</v>
      </c>
      <c r="Q9" s="17">
        <v>0.22912363741156599</v>
      </c>
      <c r="R9" s="17"/>
      <c r="S9" s="17">
        <v>0.16294040085934</v>
      </c>
      <c r="T9" s="17">
        <v>0.190652988769385</v>
      </c>
      <c r="U9" s="17">
        <v>0.15733463360048799</v>
      </c>
      <c r="V9" s="17">
        <v>0.161270966597337</v>
      </c>
      <c r="W9" s="17">
        <v>0.15511314415576499</v>
      </c>
      <c r="X9" s="17">
        <v>0.30673732581896501</v>
      </c>
      <c r="Y9" s="17">
        <v>0.224003459652758</v>
      </c>
      <c r="Z9" s="17">
        <v>0.26700159985320399</v>
      </c>
      <c r="AA9" s="17">
        <v>0.23475724979184601</v>
      </c>
      <c r="AB9" s="17">
        <v>0.211923289780859</v>
      </c>
      <c r="AC9" s="17">
        <v>0.26513239965541002</v>
      </c>
      <c r="AD9" s="17">
        <v>0.22944318400314101</v>
      </c>
      <c r="AE9" s="17"/>
      <c r="AF9" s="17">
        <v>0.23560779201569099</v>
      </c>
      <c r="AG9" s="17">
        <v>0.20684744707821101</v>
      </c>
      <c r="AH9" s="17">
        <v>0.153973422238013</v>
      </c>
      <c r="AI9" s="17"/>
      <c r="AJ9" s="17">
        <v>0.22538340102349699</v>
      </c>
      <c r="AK9" s="17">
        <v>0.22435837540258899</v>
      </c>
      <c r="AL9" s="17">
        <v>0.17280994901634</v>
      </c>
      <c r="AM9" s="17">
        <v>0.19691854359403699</v>
      </c>
      <c r="AN9" s="17">
        <v>0.22660907404418501</v>
      </c>
      <c r="AO9" s="17"/>
      <c r="AP9" s="17">
        <v>0.21596674683271699</v>
      </c>
      <c r="AQ9" s="17">
        <v>0.21505747997199501</v>
      </c>
      <c r="AR9" s="17">
        <v>0.185937814919336</v>
      </c>
      <c r="AS9" s="17">
        <v>0.18737184484703101</v>
      </c>
      <c r="AT9" s="17">
        <v>0.13433101599824099</v>
      </c>
      <c r="AU9" s="17"/>
      <c r="AV9" s="17">
        <v>0.19489712961692199</v>
      </c>
      <c r="AW9" s="17">
        <v>0.145585226909478</v>
      </c>
      <c r="AX9" s="17">
        <v>0.22600527461377101</v>
      </c>
      <c r="AY9" s="17">
        <v>0.169004675950544</v>
      </c>
      <c r="AZ9" s="17">
        <v>0.44310829704569399</v>
      </c>
    </row>
    <row r="10" spans="2:52">
      <c r="B10" s="18" t="s">
        <v>113</v>
      </c>
      <c r="C10" s="17">
        <v>0.36082787690344098</v>
      </c>
      <c r="D10" s="17">
        <v>0.33746835393052799</v>
      </c>
      <c r="E10" s="17">
        <v>0.38388313017685999</v>
      </c>
      <c r="F10" s="17"/>
      <c r="G10" s="17">
        <v>0.31048920430244897</v>
      </c>
      <c r="H10" s="17">
        <v>0.29646649109282502</v>
      </c>
      <c r="I10" s="17">
        <v>0.33205443074707103</v>
      </c>
      <c r="J10" s="17">
        <v>0.42105387098635</v>
      </c>
      <c r="K10" s="17">
        <v>0.44254665505351398</v>
      </c>
      <c r="L10" s="17">
        <v>0.36506049561471798</v>
      </c>
      <c r="M10" s="17"/>
      <c r="N10" s="17">
        <v>0.37997167702272699</v>
      </c>
      <c r="O10" s="17">
        <v>0.32287522993530698</v>
      </c>
      <c r="P10" s="17">
        <v>0.36508393716793403</v>
      </c>
      <c r="Q10" s="17">
        <v>0.37508110870092098</v>
      </c>
      <c r="R10" s="17"/>
      <c r="S10" s="17">
        <v>0.32599626893598699</v>
      </c>
      <c r="T10" s="17">
        <v>0.39411882989706998</v>
      </c>
      <c r="U10" s="17">
        <v>0.45525067564048799</v>
      </c>
      <c r="V10" s="17">
        <v>0.40190701958179598</v>
      </c>
      <c r="W10" s="17">
        <v>0.43796906735302998</v>
      </c>
      <c r="X10" s="17">
        <v>0.300388262256094</v>
      </c>
      <c r="Y10" s="17">
        <v>0.35829515607165302</v>
      </c>
      <c r="Z10" s="17">
        <v>0.34877142886704199</v>
      </c>
      <c r="AA10" s="17">
        <v>0.41707096381247299</v>
      </c>
      <c r="AB10" s="17">
        <v>0.293788915828469</v>
      </c>
      <c r="AC10" s="17">
        <v>0.23431035089115201</v>
      </c>
      <c r="AD10" s="17">
        <v>0.31520858026128501</v>
      </c>
      <c r="AE10" s="17"/>
      <c r="AF10" s="17">
        <v>0.39240428316241799</v>
      </c>
      <c r="AG10" s="17">
        <v>0.34803714699404698</v>
      </c>
      <c r="AH10" s="17">
        <v>0.34995944727344602</v>
      </c>
      <c r="AI10" s="17"/>
      <c r="AJ10" s="17">
        <v>0.47218851163434999</v>
      </c>
      <c r="AK10" s="17">
        <v>0.28101605872435798</v>
      </c>
      <c r="AL10" s="17">
        <v>0.30925804389703698</v>
      </c>
      <c r="AM10" s="17">
        <v>0.14041923878433099</v>
      </c>
      <c r="AN10" s="17">
        <v>0.302163089150149</v>
      </c>
      <c r="AO10" s="17"/>
      <c r="AP10" s="17">
        <v>0.51423563111125004</v>
      </c>
      <c r="AQ10" s="17">
        <v>0.29483781404162801</v>
      </c>
      <c r="AR10" s="17">
        <v>0.29592831894694599</v>
      </c>
      <c r="AS10" s="17">
        <v>0.370028895292767</v>
      </c>
      <c r="AT10" s="17">
        <v>0.38716632511610599</v>
      </c>
      <c r="AU10" s="17"/>
      <c r="AV10" s="17">
        <v>0.37282329810023501</v>
      </c>
      <c r="AW10" s="17">
        <v>0.41871263006743498</v>
      </c>
      <c r="AX10" s="17">
        <v>0.37204871354930003</v>
      </c>
      <c r="AY10" s="17">
        <v>0.28990013215203198</v>
      </c>
      <c r="AZ10" s="17">
        <v>0.191567719945964</v>
      </c>
    </row>
    <row r="11" spans="2:52">
      <c r="B11" s="18" t="s">
        <v>114</v>
      </c>
      <c r="C11" s="17">
        <v>0.202539848165046</v>
      </c>
      <c r="D11" s="17">
        <v>0.18767416972855699</v>
      </c>
      <c r="E11" s="17">
        <v>0.21707774193448201</v>
      </c>
      <c r="F11" s="17"/>
      <c r="G11" s="17">
        <v>0.118332440712654</v>
      </c>
      <c r="H11" s="17">
        <v>0.223659154265159</v>
      </c>
      <c r="I11" s="17">
        <v>0.22549372602947501</v>
      </c>
      <c r="J11" s="17">
        <v>0.23420206727562901</v>
      </c>
      <c r="K11" s="17">
        <v>0.20534504927526101</v>
      </c>
      <c r="L11" s="17">
        <v>0.19955725834455301</v>
      </c>
      <c r="M11" s="17"/>
      <c r="N11" s="17">
        <v>0.18368266724690599</v>
      </c>
      <c r="O11" s="17">
        <v>0.23705531012523201</v>
      </c>
      <c r="P11" s="17">
        <v>0.190111908949679</v>
      </c>
      <c r="Q11" s="17">
        <v>0.199252224782591</v>
      </c>
      <c r="R11" s="17"/>
      <c r="S11" s="17">
        <v>0.177168561705038</v>
      </c>
      <c r="T11" s="17">
        <v>0.230069130403284</v>
      </c>
      <c r="U11" s="17">
        <v>0.223347723455252</v>
      </c>
      <c r="V11" s="17">
        <v>0.23100478771817101</v>
      </c>
      <c r="W11" s="17">
        <v>0.20918036291872599</v>
      </c>
      <c r="X11" s="17">
        <v>0.181318940394189</v>
      </c>
      <c r="Y11" s="17">
        <v>0.20354882132131899</v>
      </c>
      <c r="Z11" s="17">
        <v>0.1838675405763</v>
      </c>
      <c r="AA11" s="17">
        <v>0.14512828741078099</v>
      </c>
      <c r="AB11" s="17">
        <v>0.19405606711530099</v>
      </c>
      <c r="AC11" s="17">
        <v>0.25443428874423002</v>
      </c>
      <c r="AD11" s="17">
        <v>0.24934987421946</v>
      </c>
      <c r="AE11" s="17"/>
      <c r="AF11" s="17">
        <v>0.19844207521388099</v>
      </c>
      <c r="AG11" s="17">
        <v>0.18973964154873799</v>
      </c>
      <c r="AH11" s="17">
        <v>0.26278525631500699</v>
      </c>
      <c r="AI11" s="17"/>
      <c r="AJ11" s="17">
        <v>0.188121750223854</v>
      </c>
      <c r="AK11" s="17">
        <v>0.176667676313918</v>
      </c>
      <c r="AL11" s="17">
        <v>0.16963260443366199</v>
      </c>
      <c r="AM11" s="17">
        <v>0.400278739396845</v>
      </c>
      <c r="AN11" s="17">
        <v>0.283303760391238</v>
      </c>
      <c r="AO11" s="17"/>
      <c r="AP11" s="17">
        <v>0.148427290591647</v>
      </c>
      <c r="AQ11" s="17">
        <v>0.198611821739407</v>
      </c>
      <c r="AR11" s="17">
        <v>0.18998645254864099</v>
      </c>
      <c r="AS11" s="17">
        <v>0.238705653762536</v>
      </c>
      <c r="AT11" s="17">
        <v>0.30328307025685602</v>
      </c>
      <c r="AU11" s="17"/>
      <c r="AV11" s="17">
        <v>0.220507068308813</v>
      </c>
      <c r="AW11" s="17">
        <v>0.211714721424962</v>
      </c>
      <c r="AX11" s="17">
        <v>0.162628530673292</v>
      </c>
      <c r="AY11" s="17">
        <v>0.26236790459703502</v>
      </c>
      <c r="AZ11" s="17">
        <v>0.102306157807018</v>
      </c>
    </row>
    <row r="12" spans="2:52">
      <c r="B12" s="18" t="s">
        <v>115</v>
      </c>
      <c r="C12" s="17">
        <v>0.14707507637509701</v>
      </c>
      <c r="D12" s="17">
        <v>0.16759315522695101</v>
      </c>
      <c r="E12" s="17">
        <v>0.12912241259972601</v>
      </c>
      <c r="F12" s="17"/>
      <c r="G12" s="17">
        <v>0.295187523058492</v>
      </c>
      <c r="H12" s="17">
        <v>0.18468175307193899</v>
      </c>
      <c r="I12" s="17">
        <v>0.165152198419073</v>
      </c>
      <c r="J12" s="17">
        <v>9.3346536114018094E-2</v>
      </c>
      <c r="K12" s="17">
        <v>9.4922216261984396E-2</v>
      </c>
      <c r="L12" s="17">
        <v>7.7507175577245693E-2</v>
      </c>
      <c r="M12" s="17"/>
      <c r="N12" s="17">
        <v>0.159370985987178</v>
      </c>
      <c r="O12" s="17">
        <v>0.12950231095700299</v>
      </c>
      <c r="P12" s="17">
        <v>0.18891482713410901</v>
      </c>
      <c r="Q12" s="17">
        <v>0.112431080858703</v>
      </c>
      <c r="R12" s="17"/>
      <c r="S12" s="17">
        <v>0.21616678101443701</v>
      </c>
      <c r="T12" s="17">
        <v>0.142500563408196</v>
      </c>
      <c r="U12" s="17">
        <v>9.2671223709861902E-2</v>
      </c>
      <c r="V12" s="17">
        <v>0.17115972690846901</v>
      </c>
      <c r="W12" s="17">
        <v>9.6368734187309901E-2</v>
      </c>
      <c r="X12" s="17">
        <v>0.15893780640583199</v>
      </c>
      <c r="Y12" s="17">
        <v>0.13394463488619399</v>
      </c>
      <c r="Z12" s="17">
        <v>0.125121317438531</v>
      </c>
      <c r="AA12" s="17">
        <v>0.15504913738798401</v>
      </c>
      <c r="AB12" s="17">
        <v>0.16054461327400599</v>
      </c>
      <c r="AC12" s="17">
        <v>9.0276482431687594E-2</v>
      </c>
      <c r="AD12" s="17">
        <v>0.104672848422559</v>
      </c>
      <c r="AE12" s="17"/>
      <c r="AF12" s="17">
        <v>0.112534529579354</v>
      </c>
      <c r="AG12" s="17">
        <v>0.15136608243892799</v>
      </c>
      <c r="AH12" s="17">
        <v>0.18207389113175701</v>
      </c>
      <c r="AI12" s="17"/>
      <c r="AJ12" s="17">
        <v>8.33901219713898E-2</v>
      </c>
      <c r="AK12" s="17">
        <v>0.17788031752599101</v>
      </c>
      <c r="AL12" s="17">
        <v>0.33058552516846001</v>
      </c>
      <c r="AM12" s="17">
        <v>0.10654417975217401</v>
      </c>
      <c r="AN12" s="17">
        <v>0.117914835830599</v>
      </c>
      <c r="AO12" s="17"/>
      <c r="AP12" s="17">
        <v>0.10735479441097701</v>
      </c>
      <c r="AQ12" s="17">
        <v>0.16061799639691901</v>
      </c>
      <c r="AR12" s="17">
        <v>0.31065864099333801</v>
      </c>
      <c r="AS12" s="17">
        <v>0.119879958719926</v>
      </c>
      <c r="AT12" s="17">
        <v>0.153907476693359</v>
      </c>
      <c r="AU12" s="17"/>
      <c r="AV12" s="17">
        <v>0.15359734695461699</v>
      </c>
      <c r="AW12" s="17">
        <v>0.12728657465859899</v>
      </c>
      <c r="AX12" s="17">
        <v>0.17586873880162199</v>
      </c>
      <c r="AY12" s="17">
        <v>0.132850498105864</v>
      </c>
      <c r="AZ12" s="17">
        <v>0.18595552910243199</v>
      </c>
    </row>
    <row r="13" spans="2:52">
      <c r="B13" s="18" t="s">
        <v>116</v>
      </c>
      <c r="C13" s="19">
        <v>8.2742935886150698E-2</v>
      </c>
      <c r="D13" s="19">
        <v>9.0099927525627399E-2</v>
      </c>
      <c r="E13" s="19">
        <v>7.1501628164525405E-2</v>
      </c>
      <c r="F13" s="19"/>
      <c r="G13" s="19">
        <v>0.114673078316576</v>
      </c>
      <c r="H13" s="19">
        <v>0.12571602437950899</v>
      </c>
      <c r="I13" s="19">
        <v>0.11507940205317101</v>
      </c>
      <c r="J13" s="19">
        <v>5.0059364849525598E-2</v>
      </c>
      <c r="K13" s="19">
        <v>3.0593749352958499E-2</v>
      </c>
      <c r="L13" s="19">
        <v>6.2992582957962603E-2</v>
      </c>
      <c r="M13" s="19"/>
      <c r="N13" s="19">
        <v>5.7734970209809999E-2</v>
      </c>
      <c r="O13" s="19">
        <v>9.4836369742668195E-2</v>
      </c>
      <c r="P13" s="19">
        <v>9.8476143585501094E-2</v>
      </c>
      <c r="Q13" s="19">
        <v>8.4111948246218995E-2</v>
      </c>
      <c r="R13" s="19"/>
      <c r="S13" s="19">
        <v>0.117727987485198</v>
      </c>
      <c r="T13" s="19">
        <v>4.2658487522065802E-2</v>
      </c>
      <c r="U13" s="19">
        <v>7.1395743593909503E-2</v>
      </c>
      <c r="V13" s="19">
        <v>3.46574991942269E-2</v>
      </c>
      <c r="W13" s="19">
        <v>0.10136869138517</v>
      </c>
      <c r="X13" s="19">
        <v>5.2617665124920297E-2</v>
      </c>
      <c r="Y13" s="19">
        <v>8.0207928068076903E-2</v>
      </c>
      <c r="Z13" s="19">
        <v>7.5238113264922496E-2</v>
      </c>
      <c r="AA13" s="19">
        <v>4.79943615969156E-2</v>
      </c>
      <c r="AB13" s="19">
        <v>0.13968711400136399</v>
      </c>
      <c r="AC13" s="19">
        <v>0.15584647827752099</v>
      </c>
      <c r="AD13" s="19">
        <v>0.101325513093555</v>
      </c>
      <c r="AE13" s="19"/>
      <c r="AF13" s="19">
        <v>6.1011320028655697E-2</v>
      </c>
      <c r="AG13" s="19">
        <v>0.104009681940076</v>
      </c>
      <c r="AH13" s="19">
        <v>5.1207983041777899E-2</v>
      </c>
      <c r="AI13" s="19"/>
      <c r="AJ13" s="19">
        <v>3.0916215146908701E-2</v>
      </c>
      <c r="AK13" s="19">
        <v>0.140077572033143</v>
      </c>
      <c r="AL13" s="19">
        <v>1.7713877484501098E-2</v>
      </c>
      <c r="AM13" s="19">
        <v>0.15583929847261299</v>
      </c>
      <c r="AN13" s="19">
        <v>7.0009240583829596E-2</v>
      </c>
      <c r="AO13" s="19"/>
      <c r="AP13" s="19">
        <v>1.4015537053408401E-2</v>
      </c>
      <c r="AQ13" s="19">
        <v>0.130874887850051</v>
      </c>
      <c r="AR13" s="19">
        <v>1.7488772591738901E-2</v>
      </c>
      <c r="AS13" s="19">
        <v>8.40136473777396E-2</v>
      </c>
      <c r="AT13" s="19">
        <v>2.1312111935437299E-2</v>
      </c>
      <c r="AU13" s="19"/>
      <c r="AV13" s="19">
        <v>5.8175157019413698E-2</v>
      </c>
      <c r="AW13" s="19">
        <v>9.67008469395262E-2</v>
      </c>
      <c r="AX13" s="19">
        <v>6.3448742362013699E-2</v>
      </c>
      <c r="AY13" s="19">
        <v>0.14587678919452499</v>
      </c>
      <c r="AZ13" s="19">
        <v>7.70622960988918E-2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952</v>
      </c>
      <c r="D7" s="10">
        <v>464</v>
      </c>
      <c r="E7" s="10">
        <v>486</v>
      </c>
      <c r="F7" s="10"/>
      <c r="G7" s="10">
        <v>126</v>
      </c>
      <c r="H7" s="10">
        <v>161</v>
      </c>
      <c r="I7" s="10">
        <v>161</v>
      </c>
      <c r="J7" s="10">
        <v>150</v>
      </c>
      <c r="K7" s="10">
        <v>152</v>
      </c>
      <c r="L7" s="10">
        <v>202</v>
      </c>
      <c r="M7" s="10"/>
      <c r="N7" s="10">
        <v>295</v>
      </c>
      <c r="O7" s="10">
        <v>265</v>
      </c>
      <c r="P7" s="10">
        <v>181</v>
      </c>
      <c r="Q7" s="10">
        <v>211</v>
      </c>
      <c r="R7" s="10"/>
      <c r="S7" s="10">
        <v>126</v>
      </c>
      <c r="T7" s="10">
        <v>131</v>
      </c>
      <c r="U7" s="10">
        <v>84</v>
      </c>
      <c r="V7" s="10">
        <v>88</v>
      </c>
      <c r="W7" s="10">
        <v>66</v>
      </c>
      <c r="X7" s="10">
        <v>81</v>
      </c>
      <c r="Y7" s="10">
        <v>77</v>
      </c>
      <c r="Z7" s="10">
        <v>38</v>
      </c>
      <c r="AA7" s="10">
        <v>102</v>
      </c>
      <c r="AB7" s="10">
        <v>80</v>
      </c>
      <c r="AC7" s="10">
        <v>56</v>
      </c>
      <c r="AD7" s="10">
        <v>23</v>
      </c>
      <c r="AE7" s="10"/>
      <c r="AF7" s="10">
        <v>364</v>
      </c>
      <c r="AG7" s="10">
        <v>362</v>
      </c>
      <c r="AH7" s="10">
        <v>129</v>
      </c>
      <c r="AI7" s="10"/>
      <c r="AJ7" s="10">
        <v>338</v>
      </c>
      <c r="AK7" s="10">
        <v>279</v>
      </c>
      <c r="AL7" s="10">
        <v>57</v>
      </c>
      <c r="AM7" s="10">
        <v>13</v>
      </c>
      <c r="AN7" s="10">
        <v>127</v>
      </c>
      <c r="AO7" s="10"/>
      <c r="AP7" s="10">
        <v>199</v>
      </c>
      <c r="AQ7" s="10">
        <v>362</v>
      </c>
      <c r="AR7" s="10">
        <v>52</v>
      </c>
      <c r="AS7" s="10">
        <v>107</v>
      </c>
      <c r="AT7" s="10">
        <v>94</v>
      </c>
      <c r="AU7" s="10"/>
      <c r="AV7" s="10">
        <v>242</v>
      </c>
      <c r="AW7" s="10">
        <v>208</v>
      </c>
      <c r="AX7" s="10">
        <v>272</v>
      </c>
      <c r="AY7" s="10">
        <v>86</v>
      </c>
      <c r="AZ7" s="10">
        <v>18</v>
      </c>
    </row>
    <row r="8" spans="2:52" ht="30" customHeight="1">
      <c r="B8" s="11" t="s">
        <v>68</v>
      </c>
      <c r="C8" s="11">
        <v>955</v>
      </c>
      <c r="D8" s="11">
        <v>454</v>
      </c>
      <c r="E8" s="11">
        <v>498</v>
      </c>
      <c r="F8" s="11"/>
      <c r="G8" s="11">
        <v>139</v>
      </c>
      <c r="H8" s="11">
        <v>163</v>
      </c>
      <c r="I8" s="11">
        <v>158</v>
      </c>
      <c r="J8" s="11">
        <v>151</v>
      </c>
      <c r="K8" s="11">
        <v>147</v>
      </c>
      <c r="L8" s="11">
        <v>197</v>
      </c>
      <c r="M8" s="11"/>
      <c r="N8" s="11">
        <v>266</v>
      </c>
      <c r="O8" s="11">
        <v>244</v>
      </c>
      <c r="P8" s="11">
        <v>215</v>
      </c>
      <c r="Q8" s="11">
        <v>230</v>
      </c>
      <c r="R8" s="11"/>
      <c r="S8" s="11">
        <v>130</v>
      </c>
      <c r="T8" s="11">
        <v>122</v>
      </c>
      <c r="U8" s="11">
        <v>82</v>
      </c>
      <c r="V8" s="11">
        <v>86</v>
      </c>
      <c r="W8" s="11">
        <v>63</v>
      </c>
      <c r="X8" s="11">
        <v>85</v>
      </c>
      <c r="Y8" s="11">
        <v>71</v>
      </c>
      <c r="Z8" s="11">
        <v>33</v>
      </c>
      <c r="AA8" s="11">
        <v>97</v>
      </c>
      <c r="AB8" s="11">
        <v>103</v>
      </c>
      <c r="AC8" s="11">
        <v>58</v>
      </c>
      <c r="AD8" s="11">
        <v>26</v>
      </c>
      <c r="AE8" s="11"/>
      <c r="AF8" s="11">
        <v>359</v>
      </c>
      <c r="AG8" s="11">
        <v>360</v>
      </c>
      <c r="AH8" s="11">
        <v>135</v>
      </c>
      <c r="AI8" s="11"/>
      <c r="AJ8" s="11">
        <v>324</v>
      </c>
      <c r="AK8" s="11">
        <v>277</v>
      </c>
      <c r="AL8" s="11">
        <v>55</v>
      </c>
      <c r="AM8" s="11">
        <v>14</v>
      </c>
      <c r="AN8" s="11">
        <v>133</v>
      </c>
      <c r="AO8" s="11"/>
      <c r="AP8" s="11">
        <v>189</v>
      </c>
      <c r="AQ8" s="11">
        <v>365</v>
      </c>
      <c r="AR8" s="11">
        <v>51</v>
      </c>
      <c r="AS8" s="11">
        <v>108</v>
      </c>
      <c r="AT8" s="11">
        <v>94</v>
      </c>
      <c r="AU8" s="11"/>
      <c r="AV8" s="11">
        <v>249</v>
      </c>
      <c r="AW8" s="11">
        <v>219</v>
      </c>
      <c r="AX8" s="11">
        <v>264</v>
      </c>
      <c r="AY8" s="11">
        <v>80</v>
      </c>
      <c r="AZ8" s="11">
        <v>16</v>
      </c>
    </row>
    <row r="9" spans="2:52">
      <c r="B9" s="18" t="s">
        <v>112</v>
      </c>
      <c r="C9" s="17">
        <v>9.1296841921678806E-2</v>
      </c>
      <c r="D9" s="17">
        <v>8.7394686458996798E-2</v>
      </c>
      <c r="E9" s="17">
        <v>9.0349016361079101E-2</v>
      </c>
      <c r="F9" s="17"/>
      <c r="G9" s="17">
        <v>0.105777955177573</v>
      </c>
      <c r="H9" s="17">
        <v>0.121555602770437</v>
      </c>
      <c r="I9" s="17">
        <v>0.116880548579907</v>
      </c>
      <c r="J9" s="17">
        <v>4.5332483477476399E-2</v>
      </c>
      <c r="K9" s="17">
        <v>5.8799596516353601E-2</v>
      </c>
      <c r="L9" s="17">
        <v>9.5265421801373804E-2</v>
      </c>
      <c r="M9" s="17"/>
      <c r="N9" s="17">
        <v>9.4673552270111302E-2</v>
      </c>
      <c r="O9" s="17">
        <v>6.4673468255853794E-2</v>
      </c>
      <c r="P9" s="17">
        <v>9.9540158688966998E-2</v>
      </c>
      <c r="Q9" s="17">
        <v>0.10801624820752601</v>
      </c>
      <c r="R9" s="17"/>
      <c r="S9" s="17">
        <v>0.113342574791054</v>
      </c>
      <c r="T9" s="17">
        <v>7.1291325615784398E-2</v>
      </c>
      <c r="U9" s="17">
        <v>5.6429264574141401E-2</v>
      </c>
      <c r="V9" s="17">
        <v>5.84933483232742E-2</v>
      </c>
      <c r="W9" s="17">
        <v>7.44068509171735E-2</v>
      </c>
      <c r="X9" s="17">
        <v>0.15482716084300299</v>
      </c>
      <c r="Y9" s="17">
        <v>0.13424249198635099</v>
      </c>
      <c r="Z9" s="17">
        <v>2.6129724798344099E-2</v>
      </c>
      <c r="AA9" s="17">
        <v>4.9308573893416897E-2</v>
      </c>
      <c r="AB9" s="17">
        <v>0.105119182719407</v>
      </c>
      <c r="AC9" s="17">
        <v>0.133951314028703</v>
      </c>
      <c r="AD9" s="17">
        <v>0.101511671171719</v>
      </c>
      <c r="AE9" s="17"/>
      <c r="AF9" s="17">
        <v>7.8218445015928895E-2</v>
      </c>
      <c r="AG9" s="17">
        <v>9.52058901790689E-2</v>
      </c>
      <c r="AH9" s="17">
        <v>0.115336823596973</v>
      </c>
      <c r="AI9" s="17"/>
      <c r="AJ9" s="17">
        <v>9.4465141058036897E-2</v>
      </c>
      <c r="AK9" s="17">
        <v>0.10978092580724801</v>
      </c>
      <c r="AL9" s="17">
        <v>3.8585055832794701E-2</v>
      </c>
      <c r="AM9" s="17">
        <v>0</v>
      </c>
      <c r="AN9" s="17">
        <v>8.1018501111874502E-2</v>
      </c>
      <c r="AO9" s="17"/>
      <c r="AP9" s="17">
        <v>0.132858172480422</v>
      </c>
      <c r="AQ9" s="17">
        <v>9.7836856713873196E-2</v>
      </c>
      <c r="AR9" s="17">
        <v>7.3465163999840905E-2</v>
      </c>
      <c r="AS9" s="17">
        <v>6.0559969953862598E-2</v>
      </c>
      <c r="AT9" s="17">
        <v>6.9967465926216804E-2</v>
      </c>
      <c r="AU9" s="17"/>
      <c r="AV9" s="17">
        <v>9.1380098034618995E-2</v>
      </c>
      <c r="AW9" s="17">
        <v>7.9437651474090598E-2</v>
      </c>
      <c r="AX9" s="17">
        <v>7.5610430121329994E-2</v>
      </c>
      <c r="AY9" s="17">
        <v>0.139063593123391</v>
      </c>
      <c r="AZ9" s="17">
        <v>0.250865001259575</v>
      </c>
    </row>
    <row r="10" spans="2:52">
      <c r="B10" s="18" t="s">
        <v>113</v>
      </c>
      <c r="C10" s="17">
        <v>0.229013452000835</v>
      </c>
      <c r="D10" s="17">
        <v>0.237947855531501</v>
      </c>
      <c r="E10" s="17">
        <v>0.22201320191802101</v>
      </c>
      <c r="F10" s="17"/>
      <c r="G10" s="17">
        <v>0.34428510847166499</v>
      </c>
      <c r="H10" s="17">
        <v>0.289183431139101</v>
      </c>
      <c r="I10" s="17">
        <v>0.21646261325532901</v>
      </c>
      <c r="J10" s="17">
        <v>0.205256028595936</v>
      </c>
      <c r="K10" s="17">
        <v>0.16715990515308601</v>
      </c>
      <c r="L10" s="17">
        <v>0.17264587860337699</v>
      </c>
      <c r="M10" s="17"/>
      <c r="N10" s="17">
        <v>0.25663977934728299</v>
      </c>
      <c r="O10" s="17">
        <v>0.25259039675382799</v>
      </c>
      <c r="P10" s="17">
        <v>0.21320898320551299</v>
      </c>
      <c r="Q10" s="17">
        <v>0.186717722214605</v>
      </c>
      <c r="R10" s="17"/>
      <c r="S10" s="17">
        <v>0.269233954376003</v>
      </c>
      <c r="T10" s="17">
        <v>0.23579375617186599</v>
      </c>
      <c r="U10" s="17">
        <v>0.20305254180434701</v>
      </c>
      <c r="V10" s="17">
        <v>0.16720241605653999</v>
      </c>
      <c r="W10" s="17">
        <v>0.26099787217079701</v>
      </c>
      <c r="X10" s="17">
        <v>0.35111780408689702</v>
      </c>
      <c r="Y10" s="17">
        <v>0.18152967842838799</v>
      </c>
      <c r="Z10" s="17">
        <v>0.29719658203986599</v>
      </c>
      <c r="AA10" s="17">
        <v>0.20640026303699099</v>
      </c>
      <c r="AB10" s="17">
        <v>0.193176084754385</v>
      </c>
      <c r="AC10" s="17">
        <v>0.214046397168281</v>
      </c>
      <c r="AD10" s="17">
        <v>0.107032880820077</v>
      </c>
      <c r="AE10" s="17"/>
      <c r="AF10" s="17">
        <v>0.20959556985029401</v>
      </c>
      <c r="AG10" s="17">
        <v>0.22046729263789799</v>
      </c>
      <c r="AH10" s="17">
        <v>0.19370984992482301</v>
      </c>
      <c r="AI10" s="17"/>
      <c r="AJ10" s="17">
        <v>0.23584990866137701</v>
      </c>
      <c r="AK10" s="17">
        <v>0.233530317162773</v>
      </c>
      <c r="AL10" s="17">
        <v>0.20354630880087601</v>
      </c>
      <c r="AM10" s="17">
        <v>7.9558548595478396E-2</v>
      </c>
      <c r="AN10" s="17">
        <v>0.197122028246036</v>
      </c>
      <c r="AO10" s="17"/>
      <c r="AP10" s="17">
        <v>0.31271756574270798</v>
      </c>
      <c r="AQ10" s="17">
        <v>0.24213237183162301</v>
      </c>
      <c r="AR10" s="17">
        <v>0.28336891194979702</v>
      </c>
      <c r="AS10" s="17">
        <v>0.13960508321901499</v>
      </c>
      <c r="AT10" s="17">
        <v>0.121895998806635</v>
      </c>
      <c r="AU10" s="17"/>
      <c r="AV10" s="17">
        <v>0.204075086536397</v>
      </c>
      <c r="AW10" s="17">
        <v>0.25259535654576198</v>
      </c>
      <c r="AX10" s="17">
        <v>0.24161426347963899</v>
      </c>
      <c r="AY10" s="17">
        <v>0.259530014403828</v>
      </c>
      <c r="AZ10" s="17">
        <v>0.30279392191707499</v>
      </c>
    </row>
    <row r="11" spans="2:52">
      <c r="B11" s="18" t="s">
        <v>114</v>
      </c>
      <c r="C11" s="17">
        <v>0.28244863681219301</v>
      </c>
      <c r="D11" s="17">
        <v>0.27542535259029499</v>
      </c>
      <c r="E11" s="17">
        <v>0.29024203732339299</v>
      </c>
      <c r="F11" s="17"/>
      <c r="G11" s="17">
        <v>0.19401222906141</v>
      </c>
      <c r="H11" s="17">
        <v>0.21102959279403799</v>
      </c>
      <c r="I11" s="17">
        <v>0.242275238304545</v>
      </c>
      <c r="J11" s="17">
        <v>0.34809454189628602</v>
      </c>
      <c r="K11" s="17">
        <v>0.34548676313052301</v>
      </c>
      <c r="L11" s="17">
        <v>0.33832562057295501</v>
      </c>
      <c r="M11" s="17"/>
      <c r="N11" s="17">
        <v>0.31593085039132701</v>
      </c>
      <c r="O11" s="17">
        <v>0.26683232008784202</v>
      </c>
      <c r="P11" s="17">
        <v>0.25221729332562998</v>
      </c>
      <c r="Q11" s="17">
        <v>0.28857300157399701</v>
      </c>
      <c r="R11" s="17"/>
      <c r="S11" s="17">
        <v>0.192888153989967</v>
      </c>
      <c r="T11" s="17">
        <v>0.29987514832802997</v>
      </c>
      <c r="U11" s="17">
        <v>0.38324192084297298</v>
      </c>
      <c r="V11" s="17">
        <v>0.36511249837647503</v>
      </c>
      <c r="W11" s="17">
        <v>0.26287159641290297</v>
      </c>
      <c r="X11" s="17">
        <v>0.175549292303147</v>
      </c>
      <c r="Y11" s="17">
        <v>0.37471626804994501</v>
      </c>
      <c r="Z11" s="17">
        <v>0.23140697832926099</v>
      </c>
      <c r="AA11" s="17">
        <v>0.283720095138699</v>
      </c>
      <c r="AB11" s="17">
        <v>0.27850634652572898</v>
      </c>
      <c r="AC11" s="17">
        <v>0.30137317337885999</v>
      </c>
      <c r="AD11" s="17">
        <v>0.240519283658191</v>
      </c>
      <c r="AE11" s="17"/>
      <c r="AF11" s="17">
        <v>0.278633020215595</v>
      </c>
      <c r="AG11" s="17">
        <v>0.276688340676571</v>
      </c>
      <c r="AH11" s="17">
        <v>0.34661607472024802</v>
      </c>
      <c r="AI11" s="17"/>
      <c r="AJ11" s="17">
        <v>0.31377528640932401</v>
      </c>
      <c r="AK11" s="17">
        <v>0.214903868559678</v>
      </c>
      <c r="AL11" s="17">
        <v>0.33624103283439599</v>
      </c>
      <c r="AM11" s="17">
        <v>0.28858889835175999</v>
      </c>
      <c r="AN11" s="17">
        <v>0.31757253143737202</v>
      </c>
      <c r="AO11" s="17"/>
      <c r="AP11" s="17">
        <v>0.279285892838953</v>
      </c>
      <c r="AQ11" s="17">
        <v>0.28609071223048599</v>
      </c>
      <c r="AR11" s="17">
        <v>0.221525315537248</v>
      </c>
      <c r="AS11" s="17">
        <v>0.21424305161088</v>
      </c>
      <c r="AT11" s="17">
        <v>0.42358916262854601</v>
      </c>
      <c r="AU11" s="17"/>
      <c r="AV11" s="17">
        <v>0.27082960385313198</v>
      </c>
      <c r="AW11" s="17">
        <v>0.240435712732813</v>
      </c>
      <c r="AX11" s="17">
        <v>0.32083343341859</v>
      </c>
      <c r="AY11" s="17">
        <v>0.27250622767294602</v>
      </c>
      <c r="AZ11" s="17">
        <v>0.123171849704415</v>
      </c>
    </row>
    <row r="12" spans="2:52">
      <c r="B12" s="18" t="s">
        <v>115</v>
      </c>
      <c r="C12" s="17">
        <v>0.26881638738894098</v>
      </c>
      <c r="D12" s="17">
        <v>0.28325318710551101</v>
      </c>
      <c r="E12" s="17">
        <v>0.257003506101673</v>
      </c>
      <c r="F12" s="17"/>
      <c r="G12" s="17">
        <v>0.28698309107728098</v>
      </c>
      <c r="H12" s="17">
        <v>0.26276184438335698</v>
      </c>
      <c r="I12" s="17">
        <v>0.31442895271757798</v>
      </c>
      <c r="J12" s="17">
        <v>0.23199752883768901</v>
      </c>
      <c r="K12" s="17">
        <v>0.30615343111874999</v>
      </c>
      <c r="L12" s="17">
        <v>0.22485144468787299</v>
      </c>
      <c r="M12" s="17"/>
      <c r="N12" s="17">
        <v>0.23380247778251001</v>
      </c>
      <c r="O12" s="17">
        <v>0.266393972381753</v>
      </c>
      <c r="P12" s="17">
        <v>0.31725618168337</v>
      </c>
      <c r="Q12" s="17">
        <v>0.266641057114967</v>
      </c>
      <c r="R12" s="17"/>
      <c r="S12" s="17">
        <v>0.33467320598127898</v>
      </c>
      <c r="T12" s="17">
        <v>0.28205812105217798</v>
      </c>
      <c r="U12" s="17">
        <v>0.28211024433807202</v>
      </c>
      <c r="V12" s="17">
        <v>0.290662475875969</v>
      </c>
      <c r="W12" s="17">
        <v>0.27777572964637898</v>
      </c>
      <c r="X12" s="17">
        <v>0.166984239776061</v>
      </c>
      <c r="Y12" s="17">
        <v>0.20355219932726601</v>
      </c>
      <c r="Z12" s="17">
        <v>0.240495765905722</v>
      </c>
      <c r="AA12" s="17">
        <v>0.31332410358941298</v>
      </c>
      <c r="AB12" s="17">
        <v>0.24227533888543201</v>
      </c>
      <c r="AC12" s="17">
        <v>0.19541310757012501</v>
      </c>
      <c r="AD12" s="17">
        <v>0.386869240419564</v>
      </c>
      <c r="AE12" s="17"/>
      <c r="AF12" s="17">
        <v>0.28323642850806802</v>
      </c>
      <c r="AG12" s="17">
        <v>0.27859286935272498</v>
      </c>
      <c r="AH12" s="17">
        <v>0.22082898777416299</v>
      </c>
      <c r="AI12" s="17"/>
      <c r="AJ12" s="17">
        <v>0.26454986016071402</v>
      </c>
      <c r="AK12" s="17">
        <v>0.273261412550311</v>
      </c>
      <c r="AL12" s="17">
        <v>0.286166786498387</v>
      </c>
      <c r="AM12" s="17">
        <v>0.54569700196845095</v>
      </c>
      <c r="AN12" s="17">
        <v>0.23927598966011701</v>
      </c>
      <c r="AO12" s="17"/>
      <c r="AP12" s="17">
        <v>0.244948983676333</v>
      </c>
      <c r="AQ12" s="17">
        <v>0.23075245319847101</v>
      </c>
      <c r="AR12" s="17">
        <v>0.33007858159750902</v>
      </c>
      <c r="AS12" s="17">
        <v>0.39067215069814198</v>
      </c>
      <c r="AT12" s="17">
        <v>0.27897911492094501</v>
      </c>
      <c r="AU12" s="17"/>
      <c r="AV12" s="17">
        <v>0.292098572948297</v>
      </c>
      <c r="AW12" s="17">
        <v>0.321223459586922</v>
      </c>
      <c r="AX12" s="17">
        <v>0.26641681030575798</v>
      </c>
      <c r="AY12" s="17">
        <v>0.17206672537987899</v>
      </c>
      <c r="AZ12" s="17">
        <v>0.208989540453486</v>
      </c>
    </row>
    <row r="13" spans="2:52">
      <c r="B13" s="18" t="s">
        <v>116</v>
      </c>
      <c r="C13" s="19">
        <v>0.128424681876352</v>
      </c>
      <c r="D13" s="19">
        <v>0.115978918313696</v>
      </c>
      <c r="E13" s="19">
        <v>0.140392238295834</v>
      </c>
      <c r="F13" s="19"/>
      <c r="G13" s="19">
        <v>6.8941616212070803E-2</v>
      </c>
      <c r="H13" s="19">
        <v>0.115469528913067</v>
      </c>
      <c r="I13" s="19">
        <v>0.109952647142641</v>
      </c>
      <c r="J13" s="19">
        <v>0.16931941719261201</v>
      </c>
      <c r="K13" s="19">
        <v>0.12240030408128701</v>
      </c>
      <c r="L13" s="19">
        <v>0.168911634334421</v>
      </c>
      <c r="M13" s="19"/>
      <c r="N13" s="19">
        <v>9.8953340208768795E-2</v>
      </c>
      <c r="O13" s="19">
        <v>0.149509842520723</v>
      </c>
      <c r="P13" s="19">
        <v>0.117777383096519</v>
      </c>
      <c r="Q13" s="19">
        <v>0.15005197088890501</v>
      </c>
      <c r="R13" s="19"/>
      <c r="S13" s="19">
        <v>8.9862110861698305E-2</v>
      </c>
      <c r="T13" s="19">
        <v>0.110981648832142</v>
      </c>
      <c r="U13" s="19">
        <v>7.51660284404672E-2</v>
      </c>
      <c r="V13" s="19">
        <v>0.118529261367742</v>
      </c>
      <c r="W13" s="19">
        <v>0.123947950852748</v>
      </c>
      <c r="X13" s="19">
        <v>0.15152150299089201</v>
      </c>
      <c r="Y13" s="19">
        <v>0.10595936220805099</v>
      </c>
      <c r="Z13" s="19">
        <v>0.204770948926807</v>
      </c>
      <c r="AA13" s="19">
        <v>0.14724696434147899</v>
      </c>
      <c r="AB13" s="19">
        <v>0.180923047115047</v>
      </c>
      <c r="AC13" s="19">
        <v>0.15521600785403</v>
      </c>
      <c r="AD13" s="19">
        <v>0.164066923930449</v>
      </c>
      <c r="AE13" s="19"/>
      <c r="AF13" s="19">
        <v>0.150316536410113</v>
      </c>
      <c r="AG13" s="19">
        <v>0.129045607153737</v>
      </c>
      <c r="AH13" s="19">
        <v>0.123508263983794</v>
      </c>
      <c r="AI13" s="19"/>
      <c r="AJ13" s="19">
        <v>9.1359803710547596E-2</v>
      </c>
      <c r="AK13" s="19">
        <v>0.16852347591999001</v>
      </c>
      <c r="AL13" s="19">
        <v>0.13546081603354701</v>
      </c>
      <c r="AM13" s="19">
        <v>8.6155551084310805E-2</v>
      </c>
      <c r="AN13" s="19">
        <v>0.16501094954459999</v>
      </c>
      <c r="AO13" s="19"/>
      <c r="AP13" s="19">
        <v>3.0189385261583601E-2</v>
      </c>
      <c r="AQ13" s="19">
        <v>0.143187606025547</v>
      </c>
      <c r="AR13" s="19">
        <v>9.1562026915605596E-2</v>
      </c>
      <c r="AS13" s="19">
        <v>0.19491974451810001</v>
      </c>
      <c r="AT13" s="19">
        <v>0.105568257717658</v>
      </c>
      <c r="AU13" s="19"/>
      <c r="AV13" s="19">
        <v>0.141616638627556</v>
      </c>
      <c r="AW13" s="19">
        <v>0.106307819660412</v>
      </c>
      <c r="AX13" s="19">
        <v>9.5525062674683803E-2</v>
      </c>
      <c r="AY13" s="19">
        <v>0.15683343941995601</v>
      </c>
      <c r="AZ13" s="19">
        <v>0.114179686665449</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131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952</v>
      </c>
      <c r="D7" s="10">
        <v>464</v>
      </c>
      <c r="E7" s="10">
        <v>486</v>
      </c>
      <c r="F7" s="10"/>
      <c r="G7" s="10">
        <v>126</v>
      </c>
      <c r="H7" s="10">
        <v>161</v>
      </c>
      <c r="I7" s="10">
        <v>161</v>
      </c>
      <c r="J7" s="10">
        <v>150</v>
      </c>
      <c r="K7" s="10">
        <v>152</v>
      </c>
      <c r="L7" s="10">
        <v>202</v>
      </c>
      <c r="M7" s="10"/>
      <c r="N7" s="10">
        <v>295</v>
      </c>
      <c r="O7" s="10">
        <v>265</v>
      </c>
      <c r="P7" s="10">
        <v>181</v>
      </c>
      <c r="Q7" s="10">
        <v>211</v>
      </c>
      <c r="R7" s="10"/>
      <c r="S7" s="10">
        <v>126</v>
      </c>
      <c r="T7" s="10">
        <v>131</v>
      </c>
      <c r="U7" s="10">
        <v>84</v>
      </c>
      <c r="V7" s="10">
        <v>88</v>
      </c>
      <c r="W7" s="10">
        <v>66</v>
      </c>
      <c r="X7" s="10">
        <v>81</v>
      </c>
      <c r="Y7" s="10">
        <v>77</v>
      </c>
      <c r="Z7" s="10">
        <v>38</v>
      </c>
      <c r="AA7" s="10">
        <v>102</v>
      </c>
      <c r="AB7" s="10">
        <v>80</v>
      </c>
      <c r="AC7" s="10">
        <v>56</v>
      </c>
      <c r="AD7" s="10">
        <v>23</v>
      </c>
      <c r="AE7" s="10"/>
      <c r="AF7" s="10">
        <v>364</v>
      </c>
      <c r="AG7" s="10">
        <v>362</v>
      </c>
      <c r="AH7" s="10">
        <v>129</v>
      </c>
      <c r="AI7" s="10"/>
      <c r="AJ7" s="10">
        <v>338</v>
      </c>
      <c r="AK7" s="10">
        <v>279</v>
      </c>
      <c r="AL7" s="10">
        <v>57</v>
      </c>
      <c r="AM7" s="10">
        <v>13</v>
      </c>
      <c r="AN7" s="10">
        <v>127</v>
      </c>
      <c r="AO7" s="10"/>
      <c r="AP7" s="10">
        <v>199</v>
      </c>
      <c r="AQ7" s="10">
        <v>362</v>
      </c>
      <c r="AR7" s="10">
        <v>52</v>
      </c>
      <c r="AS7" s="10">
        <v>107</v>
      </c>
      <c r="AT7" s="10">
        <v>94</v>
      </c>
      <c r="AU7" s="10"/>
      <c r="AV7" s="10">
        <v>242</v>
      </c>
      <c r="AW7" s="10">
        <v>208</v>
      </c>
      <c r="AX7" s="10">
        <v>272</v>
      </c>
      <c r="AY7" s="10">
        <v>86</v>
      </c>
      <c r="AZ7" s="10">
        <v>18</v>
      </c>
    </row>
    <row r="8" spans="2:52" ht="30" customHeight="1">
      <c r="B8" s="11" t="s">
        <v>68</v>
      </c>
      <c r="C8" s="11">
        <v>955</v>
      </c>
      <c r="D8" s="11">
        <v>454</v>
      </c>
      <c r="E8" s="11">
        <v>498</v>
      </c>
      <c r="F8" s="11"/>
      <c r="G8" s="11">
        <v>139</v>
      </c>
      <c r="H8" s="11">
        <v>163</v>
      </c>
      <c r="I8" s="11">
        <v>158</v>
      </c>
      <c r="J8" s="11">
        <v>151</v>
      </c>
      <c r="K8" s="11">
        <v>147</v>
      </c>
      <c r="L8" s="11">
        <v>197</v>
      </c>
      <c r="M8" s="11"/>
      <c r="N8" s="11">
        <v>266</v>
      </c>
      <c r="O8" s="11">
        <v>244</v>
      </c>
      <c r="P8" s="11">
        <v>215</v>
      </c>
      <c r="Q8" s="11">
        <v>230</v>
      </c>
      <c r="R8" s="11"/>
      <c r="S8" s="11">
        <v>130</v>
      </c>
      <c r="T8" s="11">
        <v>122</v>
      </c>
      <c r="U8" s="11">
        <v>82</v>
      </c>
      <c r="V8" s="11">
        <v>86</v>
      </c>
      <c r="W8" s="11">
        <v>63</v>
      </c>
      <c r="X8" s="11">
        <v>85</v>
      </c>
      <c r="Y8" s="11">
        <v>71</v>
      </c>
      <c r="Z8" s="11">
        <v>33</v>
      </c>
      <c r="AA8" s="11">
        <v>97</v>
      </c>
      <c r="AB8" s="11">
        <v>103</v>
      </c>
      <c r="AC8" s="11">
        <v>58</v>
      </c>
      <c r="AD8" s="11">
        <v>26</v>
      </c>
      <c r="AE8" s="11"/>
      <c r="AF8" s="11">
        <v>359</v>
      </c>
      <c r="AG8" s="11">
        <v>360</v>
      </c>
      <c r="AH8" s="11">
        <v>135</v>
      </c>
      <c r="AI8" s="11"/>
      <c r="AJ8" s="11">
        <v>324</v>
      </c>
      <c r="AK8" s="11">
        <v>277</v>
      </c>
      <c r="AL8" s="11">
        <v>55</v>
      </c>
      <c r="AM8" s="11">
        <v>14</v>
      </c>
      <c r="AN8" s="11">
        <v>133</v>
      </c>
      <c r="AO8" s="11"/>
      <c r="AP8" s="11">
        <v>189</v>
      </c>
      <c r="AQ8" s="11">
        <v>365</v>
      </c>
      <c r="AR8" s="11">
        <v>51</v>
      </c>
      <c r="AS8" s="11">
        <v>108</v>
      </c>
      <c r="AT8" s="11">
        <v>94</v>
      </c>
      <c r="AU8" s="11"/>
      <c r="AV8" s="11">
        <v>249</v>
      </c>
      <c r="AW8" s="11">
        <v>219</v>
      </c>
      <c r="AX8" s="11">
        <v>264</v>
      </c>
      <c r="AY8" s="11">
        <v>80</v>
      </c>
      <c r="AZ8" s="11">
        <v>16</v>
      </c>
    </row>
    <row r="9" spans="2:52">
      <c r="B9" s="18" t="s">
        <v>112</v>
      </c>
      <c r="C9" s="17">
        <v>6.5775903709579295E-2</v>
      </c>
      <c r="D9" s="17">
        <v>7.4952030721289697E-2</v>
      </c>
      <c r="E9" s="17">
        <v>5.7747089367939597E-2</v>
      </c>
      <c r="F9" s="17"/>
      <c r="G9" s="17">
        <v>1.23299786531354E-2</v>
      </c>
      <c r="H9" s="17">
        <v>0.117210573067594</v>
      </c>
      <c r="I9" s="17">
        <v>4.6353089900782303E-2</v>
      </c>
      <c r="J9" s="17">
        <v>6.0976916357805701E-2</v>
      </c>
      <c r="K9" s="17">
        <v>3.6633487572769199E-2</v>
      </c>
      <c r="L9" s="17">
        <v>0.101936683260358</v>
      </c>
      <c r="M9" s="17"/>
      <c r="N9" s="17">
        <v>9.9361181827702594E-2</v>
      </c>
      <c r="O9" s="17">
        <v>4.5887163158404499E-2</v>
      </c>
      <c r="P9" s="17">
        <v>4.3267973737404403E-2</v>
      </c>
      <c r="Q9" s="17">
        <v>6.9107846345854901E-2</v>
      </c>
      <c r="R9" s="17"/>
      <c r="S9" s="17">
        <v>5.9037724860695098E-2</v>
      </c>
      <c r="T9" s="17">
        <v>4.6155318554504401E-2</v>
      </c>
      <c r="U9" s="17">
        <v>5.0028116136561503E-2</v>
      </c>
      <c r="V9" s="17">
        <v>3.8049620115301899E-2</v>
      </c>
      <c r="W9" s="17">
        <v>6.0445193815545903E-2</v>
      </c>
      <c r="X9" s="17">
        <v>0.103826498922908</v>
      </c>
      <c r="Y9" s="17">
        <v>0.106734217841625</v>
      </c>
      <c r="Z9" s="17">
        <v>2.5006402955035499E-2</v>
      </c>
      <c r="AA9" s="17">
        <v>8.8979441905996701E-2</v>
      </c>
      <c r="AB9" s="17">
        <v>6.0436207445466801E-2</v>
      </c>
      <c r="AC9" s="17">
        <v>6.2015063452648997E-2</v>
      </c>
      <c r="AD9" s="17">
        <v>0.10506861522268</v>
      </c>
      <c r="AE9" s="17"/>
      <c r="AF9" s="17">
        <v>7.7016356169316E-2</v>
      </c>
      <c r="AG9" s="17">
        <v>7.6683271856617899E-2</v>
      </c>
      <c r="AH9" s="17">
        <v>5.0737666846404302E-2</v>
      </c>
      <c r="AI9" s="17"/>
      <c r="AJ9" s="17">
        <v>0.108990004357679</v>
      </c>
      <c r="AK9" s="17">
        <v>5.5296156959501998E-2</v>
      </c>
      <c r="AL9" s="17">
        <v>0.10547474516164</v>
      </c>
      <c r="AM9" s="17">
        <v>0</v>
      </c>
      <c r="AN9" s="17">
        <v>1.65840033074428E-2</v>
      </c>
      <c r="AO9" s="17"/>
      <c r="AP9" s="17">
        <v>0.17498431801603501</v>
      </c>
      <c r="AQ9" s="17">
        <v>4.8758512568559502E-2</v>
      </c>
      <c r="AR9" s="17">
        <v>7.8209462705455701E-2</v>
      </c>
      <c r="AS9" s="17">
        <v>2.6991838175397801E-2</v>
      </c>
      <c r="AT9" s="17">
        <v>9.1244755964020197E-3</v>
      </c>
      <c r="AU9" s="17"/>
      <c r="AV9" s="17">
        <v>6.17955548358783E-2</v>
      </c>
      <c r="AW9" s="17">
        <v>4.7323871722301701E-2</v>
      </c>
      <c r="AX9" s="17">
        <v>6.3522264253193295E-2</v>
      </c>
      <c r="AY9" s="17">
        <v>0.105221675216917</v>
      </c>
      <c r="AZ9" s="17">
        <v>0.32628433169021098</v>
      </c>
    </row>
    <row r="10" spans="2:52">
      <c r="B10" s="18" t="s">
        <v>113</v>
      </c>
      <c r="C10" s="17">
        <v>0.172407751737538</v>
      </c>
      <c r="D10" s="17">
        <v>0.18141321801156299</v>
      </c>
      <c r="E10" s="17">
        <v>0.165062444672116</v>
      </c>
      <c r="F10" s="17"/>
      <c r="G10" s="17">
        <v>0.16976063135549499</v>
      </c>
      <c r="H10" s="17">
        <v>0.17177992872460601</v>
      </c>
      <c r="I10" s="17">
        <v>0.194673339004514</v>
      </c>
      <c r="J10" s="17">
        <v>0.13893348110300799</v>
      </c>
      <c r="K10" s="17">
        <v>0.16564130602789801</v>
      </c>
      <c r="L10" s="17">
        <v>0.18778425791831799</v>
      </c>
      <c r="M10" s="17"/>
      <c r="N10" s="17">
        <v>0.22589575751999599</v>
      </c>
      <c r="O10" s="17">
        <v>0.16679684887999999</v>
      </c>
      <c r="P10" s="17">
        <v>0.14767377586080499</v>
      </c>
      <c r="Q10" s="17">
        <v>0.13958737892690801</v>
      </c>
      <c r="R10" s="17"/>
      <c r="S10" s="17">
        <v>0.21661488988185101</v>
      </c>
      <c r="T10" s="17">
        <v>0.20139035703786501</v>
      </c>
      <c r="U10" s="17">
        <v>0.14089920947305101</v>
      </c>
      <c r="V10" s="17">
        <v>0.14848855648287801</v>
      </c>
      <c r="W10" s="17">
        <v>0.13471351827415701</v>
      </c>
      <c r="X10" s="17">
        <v>0.136422520350061</v>
      </c>
      <c r="Y10" s="17">
        <v>0.134222645690623</v>
      </c>
      <c r="Z10" s="17">
        <v>0.24434457244782001</v>
      </c>
      <c r="AA10" s="17">
        <v>0.24953158271221201</v>
      </c>
      <c r="AB10" s="17">
        <v>0.15897159051295801</v>
      </c>
      <c r="AC10" s="17">
        <v>0.11724950027742299</v>
      </c>
      <c r="AD10" s="17">
        <v>9.8431011760792497E-2</v>
      </c>
      <c r="AE10" s="17"/>
      <c r="AF10" s="17">
        <v>0.16476465173431401</v>
      </c>
      <c r="AG10" s="17">
        <v>0.19123450403638201</v>
      </c>
      <c r="AH10" s="17">
        <v>0.203101084117531</v>
      </c>
      <c r="AI10" s="17"/>
      <c r="AJ10" s="17">
        <v>0.27462504241743502</v>
      </c>
      <c r="AK10" s="17">
        <v>0.13314922925799599</v>
      </c>
      <c r="AL10" s="17">
        <v>0.175841029286955</v>
      </c>
      <c r="AM10" s="17">
        <v>0.10654417975217401</v>
      </c>
      <c r="AN10" s="17">
        <v>0.115915976867771</v>
      </c>
      <c r="AO10" s="17"/>
      <c r="AP10" s="17">
        <v>0.362035381136108</v>
      </c>
      <c r="AQ10" s="17">
        <v>0.114952113707416</v>
      </c>
      <c r="AR10" s="17">
        <v>0.204168826933009</v>
      </c>
      <c r="AS10" s="17">
        <v>0.130584048030328</v>
      </c>
      <c r="AT10" s="17">
        <v>0.17505816754683601</v>
      </c>
      <c r="AU10" s="17"/>
      <c r="AV10" s="17">
        <v>0.17137873411985799</v>
      </c>
      <c r="AW10" s="17">
        <v>0.142086211014402</v>
      </c>
      <c r="AX10" s="17">
        <v>0.19162109050745499</v>
      </c>
      <c r="AY10" s="17">
        <v>0.20129253735517</v>
      </c>
      <c r="AZ10" s="17">
        <v>7.9638124386128495E-2</v>
      </c>
    </row>
    <row r="11" spans="2:52">
      <c r="B11" s="18" t="s">
        <v>114</v>
      </c>
      <c r="C11" s="17">
        <v>0.196620228777382</v>
      </c>
      <c r="D11" s="17">
        <v>0.198552440855669</v>
      </c>
      <c r="E11" s="17">
        <v>0.195834827387175</v>
      </c>
      <c r="F11" s="17"/>
      <c r="G11" s="17">
        <v>0.16307263068369299</v>
      </c>
      <c r="H11" s="17">
        <v>0.18746517214806399</v>
      </c>
      <c r="I11" s="17">
        <v>0.196990778057588</v>
      </c>
      <c r="J11" s="17">
        <v>0.17212860547558301</v>
      </c>
      <c r="K11" s="17">
        <v>0.25887656207088</v>
      </c>
      <c r="L11" s="17">
        <v>0.19973378130901001</v>
      </c>
      <c r="M11" s="17"/>
      <c r="N11" s="17">
        <v>0.19807360078080799</v>
      </c>
      <c r="O11" s="17">
        <v>0.22996826829377701</v>
      </c>
      <c r="P11" s="17">
        <v>0.157150103815796</v>
      </c>
      <c r="Q11" s="17">
        <v>0.19634486469773901</v>
      </c>
      <c r="R11" s="17"/>
      <c r="S11" s="17">
        <v>0.135132647375132</v>
      </c>
      <c r="T11" s="17">
        <v>0.18898633087189001</v>
      </c>
      <c r="U11" s="17">
        <v>0.27878719022815801</v>
      </c>
      <c r="V11" s="17">
        <v>0.27524655755647898</v>
      </c>
      <c r="W11" s="17">
        <v>0.2317663507329</v>
      </c>
      <c r="X11" s="17">
        <v>0.15946483377884599</v>
      </c>
      <c r="Y11" s="17">
        <v>0.27848761656168203</v>
      </c>
      <c r="Z11" s="17">
        <v>0.17640442774397999</v>
      </c>
      <c r="AA11" s="17">
        <v>0.20156151817061199</v>
      </c>
      <c r="AB11" s="17">
        <v>0.12725529403205699</v>
      </c>
      <c r="AC11" s="17">
        <v>0.221386611679464</v>
      </c>
      <c r="AD11" s="17">
        <v>6.4489085379310002E-2</v>
      </c>
      <c r="AE11" s="17"/>
      <c r="AF11" s="17">
        <v>0.25156399971356003</v>
      </c>
      <c r="AG11" s="17">
        <v>0.14518881535844999</v>
      </c>
      <c r="AH11" s="17">
        <v>0.18953679806093601</v>
      </c>
      <c r="AI11" s="17"/>
      <c r="AJ11" s="17">
        <v>0.25455188028648601</v>
      </c>
      <c r="AK11" s="17">
        <v>0.13523369432669499</v>
      </c>
      <c r="AL11" s="17">
        <v>0.18831143106867601</v>
      </c>
      <c r="AM11" s="17">
        <v>6.6330111697932001E-2</v>
      </c>
      <c r="AN11" s="17">
        <v>0.226880070250915</v>
      </c>
      <c r="AO11" s="17"/>
      <c r="AP11" s="17">
        <v>0.264436361632159</v>
      </c>
      <c r="AQ11" s="17">
        <v>0.16678561984934401</v>
      </c>
      <c r="AR11" s="17">
        <v>0.101740171876959</v>
      </c>
      <c r="AS11" s="17">
        <v>0.17852567208407899</v>
      </c>
      <c r="AT11" s="17">
        <v>0.32708451205578998</v>
      </c>
      <c r="AU11" s="17"/>
      <c r="AV11" s="17">
        <v>0.222548229685396</v>
      </c>
      <c r="AW11" s="17">
        <v>0.21150177514176999</v>
      </c>
      <c r="AX11" s="17">
        <v>0.19096983146841501</v>
      </c>
      <c r="AY11" s="17">
        <v>0.118077721387889</v>
      </c>
      <c r="AZ11" s="17">
        <v>0.170462454836176</v>
      </c>
    </row>
    <row r="12" spans="2:52">
      <c r="B12" s="18" t="s">
        <v>115</v>
      </c>
      <c r="C12" s="17">
        <v>0.278903947860693</v>
      </c>
      <c r="D12" s="17">
        <v>0.273395946348928</v>
      </c>
      <c r="E12" s="17">
        <v>0.28530017270112701</v>
      </c>
      <c r="F12" s="17"/>
      <c r="G12" s="17">
        <v>0.336152035160038</v>
      </c>
      <c r="H12" s="17">
        <v>0.31197404756536701</v>
      </c>
      <c r="I12" s="17">
        <v>0.282277865861359</v>
      </c>
      <c r="J12" s="17">
        <v>0.30570599862633202</v>
      </c>
      <c r="K12" s="17">
        <v>0.21815089920077399</v>
      </c>
      <c r="L12" s="17">
        <v>0.23339005000771901</v>
      </c>
      <c r="M12" s="17"/>
      <c r="N12" s="17">
        <v>0.248051429505455</v>
      </c>
      <c r="O12" s="17">
        <v>0.26371924807057201</v>
      </c>
      <c r="P12" s="17">
        <v>0.31220867943485697</v>
      </c>
      <c r="Q12" s="17">
        <v>0.29964278207524597</v>
      </c>
      <c r="R12" s="17"/>
      <c r="S12" s="17">
        <v>0.34848592098328401</v>
      </c>
      <c r="T12" s="17">
        <v>0.31546170058202799</v>
      </c>
      <c r="U12" s="17">
        <v>0.22729538701742499</v>
      </c>
      <c r="V12" s="17">
        <v>0.239677620690706</v>
      </c>
      <c r="W12" s="17">
        <v>0.30154373781632499</v>
      </c>
      <c r="X12" s="17">
        <v>0.25966136329522599</v>
      </c>
      <c r="Y12" s="17">
        <v>0.25357390820799502</v>
      </c>
      <c r="Z12" s="17">
        <v>0.28838910180307697</v>
      </c>
      <c r="AA12" s="17">
        <v>0.241815499983942</v>
      </c>
      <c r="AB12" s="17">
        <v>0.24335535870955699</v>
      </c>
      <c r="AC12" s="17">
        <v>0.31518634763718201</v>
      </c>
      <c r="AD12" s="17">
        <v>0.312842950640769</v>
      </c>
      <c r="AE12" s="17"/>
      <c r="AF12" s="17">
        <v>0.254925250019089</v>
      </c>
      <c r="AG12" s="17">
        <v>0.27781840799178298</v>
      </c>
      <c r="AH12" s="17">
        <v>0.30762439751125098</v>
      </c>
      <c r="AI12" s="17"/>
      <c r="AJ12" s="17">
        <v>0.20987666487697301</v>
      </c>
      <c r="AK12" s="17">
        <v>0.280404948811182</v>
      </c>
      <c r="AL12" s="17">
        <v>0.30785587301697498</v>
      </c>
      <c r="AM12" s="17">
        <v>0.32109804814562298</v>
      </c>
      <c r="AN12" s="17">
        <v>0.31956300346451699</v>
      </c>
      <c r="AO12" s="17"/>
      <c r="AP12" s="17">
        <v>0.17054080905994001</v>
      </c>
      <c r="AQ12" s="17">
        <v>0.32037099436577698</v>
      </c>
      <c r="AR12" s="17">
        <v>0.34237855478111401</v>
      </c>
      <c r="AS12" s="17">
        <v>0.29126482113457702</v>
      </c>
      <c r="AT12" s="17">
        <v>0.28744866500509902</v>
      </c>
      <c r="AU12" s="17"/>
      <c r="AV12" s="17">
        <v>0.28225275538529299</v>
      </c>
      <c r="AW12" s="17">
        <v>0.298976673755458</v>
      </c>
      <c r="AX12" s="17">
        <v>0.29088751894703102</v>
      </c>
      <c r="AY12" s="17">
        <v>0.33158447159334697</v>
      </c>
      <c r="AZ12" s="17">
        <v>7.6696318168727295E-2</v>
      </c>
    </row>
    <row r="13" spans="2:52">
      <c r="B13" s="18" t="s">
        <v>116</v>
      </c>
      <c r="C13" s="19">
        <v>0.28629216791480699</v>
      </c>
      <c r="D13" s="19">
        <v>0.27168636406254998</v>
      </c>
      <c r="E13" s="19">
        <v>0.296055465871643</v>
      </c>
      <c r="F13" s="19"/>
      <c r="G13" s="19">
        <v>0.31868472414763899</v>
      </c>
      <c r="H13" s="19">
        <v>0.21157027849436999</v>
      </c>
      <c r="I13" s="19">
        <v>0.27970492717575701</v>
      </c>
      <c r="J13" s="19">
        <v>0.32225499843727201</v>
      </c>
      <c r="K13" s="19">
        <v>0.32069774512767901</v>
      </c>
      <c r="L13" s="19">
        <v>0.27715522750459498</v>
      </c>
      <c r="M13" s="19"/>
      <c r="N13" s="19">
        <v>0.228618030366039</v>
      </c>
      <c r="O13" s="19">
        <v>0.29362847159724698</v>
      </c>
      <c r="P13" s="19">
        <v>0.33969946715113802</v>
      </c>
      <c r="Q13" s="19">
        <v>0.29531712795425202</v>
      </c>
      <c r="R13" s="19"/>
      <c r="S13" s="19">
        <v>0.240728816899037</v>
      </c>
      <c r="T13" s="19">
        <v>0.24800629295371199</v>
      </c>
      <c r="U13" s="19">
        <v>0.30299009714480502</v>
      </c>
      <c r="V13" s="19">
        <v>0.29853764515463499</v>
      </c>
      <c r="W13" s="19">
        <v>0.27153119936107201</v>
      </c>
      <c r="X13" s="19">
        <v>0.34062478365295901</v>
      </c>
      <c r="Y13" s="19">
        <v>0.22698161169807399</v>
      </c>
      <c r="Z13" s="19">
        <v>0.26585549505008799</v>
      </c>
      <c r="AA13" s="19">
        <v>0.218111957227237</v>
      </c>
      <c r="AB13" s="19">
        <v>0.409981549299961</v>
      </c>
      <c r="AC13" s="19">
        <v>0.28416247695328201</v>
      </c>
      <c r="AD13" s="19">
        <v>0.41916833699644801</v>
      </c>
      <c r="AE13" s="19"/>
      <c r="AF13" s="19">
        <v>0.25172974236372098</v>
      </c>
      <c r="AG13" s="19">
        <v>0.30907500075676703</v>
      </c>
      <c r="AH13" s="19">
        <v>0.24900005346387899</v>
      </c>
      <c r="AI13" s="19"/>
      <c r="AJ13" s="19">
        <v>0.15195640806142699</v>
      </c>
      <c r="AK13" s="19">
        <v>0.39591597064462503</v>
      </c>
      <c r="AL13" s="19">
        <v>0.222516921465753</v>
      </c>
      <c r="AM13" s="19">
        <v>0.50602766040427105</v>
      </c>
      <c r="AN13" s="19">
        <v>0.32105694610935498</v>
      </c>
      <c r="AO13" s="19"/>
      <c r="AP13" s="19">
        <v>2.8003130155758199E-2</v>
      </c>
      <c r="AQ13" s="19">
        <v>0.34913275950890399</v>
      </c>
      <c r="AR13" s="19">
        <v>0.27350298370346099</v>
      </c>
      <c r="AS13" s="19">
        <v>0.372633620575619</v>
      </c>
      <c r="AT13" s="19">
        <v>0.20128417979587299</v>
      </c>
      <c r="AU13" s="19"/>
      <c r="AV13" s="19">
        <v>0.26202472597357601</v>
      </c>
      <c r="AW13" s="19">
        <v>0.300111468366068</v>
      </c>
      <c r="AX13" s="19">
        <v>0.26299929482390499</v>
      </c>
      <c r="AY13" s="19">
        <v>0.24382359444667601</v>
      </c>
      <c r="AZ13" s="19">
        <v>0.346918770918757</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2080</v>
      </c>
      <c r="D7" s="10">
        <v>1056</v>
      </c>
      <c r="E7" s="10">
        <v>1018</v>
      </c>
      <c r="F7" s="10"/>
      <c r="G7" s="10">
        <v>269</v>
      </c>
      <c r="H7" s="10">
        <v>342</v>
      </c>
      <c r="I7" s="10">
        <v>361</v>
      </c>
      <c r="J7" s="10">
        <v>365</v>
      </c>
      <c r="K7" s="10">
        <v>304</v>
      </c>
      <c r="L7" s="10">
        <v>439</v>
      </c>
      <c r="M7" s="10"/>
      <c r="N7" s="10">
        <v>624</v>
      </c>
      <c r="O7" s="10">
        <v>594</v>
      </c>
      <c r="P7" s="10">
        <v>362</v>
      </c>
      <c r="Q7" s="10">
        <v>492</v>
      </c>
      <c r="R7" s="10"/>
      <c r="S7" s="10">
        <v>275</v>
      </c>
      <c r="T7" s="10">
        <v>299</v>
      </c>
      <c r="U7" s="10">
        <v>171</v>
      </c>
      <c r="V7" s="10">
        <v>206</v>
      </c>
      <c r="W7" s="10">
        <v>152</v>
      </c>
      <c r="X7" s="10">
        <v>181</v>
      </c>
      <c r="Y7" s="10">
        <v>169</v>
      </c>
      <c r="Z7" s="10">
        <v>98</v>
      </c>
      <c r="AA7" s="10">
        <v>237</v>
      </c>
      <c r="AB7" s="10">
        <v>147</v>
      </c>
      <c r="AC7" s="10">
        <v>90</v>
      </c>
      <c r="AD7" s="10">
        <v>55</v>
      </c>
      <c r="AE7" s="10"/>
      <c r="AF7" s="10">
        <v>685</v>
      </c>
      <c r="AG7" s="10">
        <v>875</v>
      </c>
      <c r="AH7" s="10">
        <v>330</v>
      </c>
      <c r="AI7" s="10"/>
      <c r="AJ7" s="10">
        <v>690</v>
      </c>
      <c r="AK7" s="10">
        <v>616</v>
      </c>
      <c r="AL7" s="10">
        <v>148</v>
      </c>
      <c r="AM7" s="10">
        <v>21</v>
      </c>
      <c r="AN7" s="10">
        <v>298</v>
      </c>
      <c r="AO7" s="10"/>
      <c r="AP7" s="10">
        <v>385</v>
      </c>
      <c r="AQ7" s="10">
        <v>822</v>
      </c>
      <c r="AR7" s="10">
        <v>161</v>
      </c>
      <c r="AS7" s="10">
        <v>205</v>
      </c>
      <c r="AT7" s="10">
        <v>195</v>
      </c>
      <c r="AU7" s="10"/>
      <c r="AV7" s="10">
        <v>549</v>
      </c>
      <c r="AW7" s="10">
        <v>438</v>
      </c>
      <c r="AX7" s="10">
        <v>575</v>
      </c>
      <c r="AY7" s="10">
        <v>235</v>
      </c>
      <c r="AZ7" s="10">
        <v>32</v>
      </c>
    </row>
    <row r="8" spans="2:52" ht="30" customHeight="1">
      <c r="B8" s="11" t="s">
        <v>68</v>
      </c>
      <c r="C8" s="11">
        <v>2076</v>
      </c>
      <c r="D8" s="11">
        <v>1039</v>
      </c>
      <c r="E8" s="11">
        <v>1031</v>
      </c>
      <c r="F8" s="11"/>
      <c r="G8" s="11">
        <v>294</v>
      </c>
      <c r="H8" s="11">
        <v>345</v>
      </c>
      <c r="I8" s="11">
        <v>349</v>
      </c>
      <c r="J8" s="11">
        <v>361</v>
      </c>
      <c r="K8" s="11">
        <v>297</v>
      </c>
      <c r="L8" s="11">
        <v>430</v>
      </c>
      <c r="M8" s="11"/>
      <c r="N8" s="11">
        <v>560</v>
      </c>
      <c r="O8" s="11">
        <v>545</v>
      </c>
      <c r="P8" s="11">
        <v>432</v>
      </c>
      <c r="Q8" s="11">
        <v>531</v>
      </c>
      <c r="R8" s="11"/>
      <c r="S8" s="11">
        <v>280</v>
      </c>
      <c r="T8" s="11">
        <v>278</v>
      </c>
      <c r="U8" s="11">
        <v>169</v>
      </c>
      <c r="V8" s="11">
        <v>201</v>
      </c>
      <c r="W8" s="11">
        <v>142</v>
      </c>
      <c r="X8" s="11">
        <v>187</v>
      </c>
      <c r="Y8" s="11">
        <v>157</v>
      </c>
      <c r="Z8" s="11">
        <v>89</v>
      </c>
      <c r="AA8" s="11">
        <v>228</v>
      </c>
      <c r="AB8" s="11">
        <v>191</v>
      </c>
      <c r="AC8" s="11">
        <v>93</v>
      </c>
      <c r="AD8" s="11">
        <v>61</v>
      </c>
      <c r="AE8" s="11"/>
      <c r="AF8" s="11">
        <v>678</v>
      </c>
      <c r="AG8" s="11">
        <v>858</v>
      </c>
      <c r="AH8" s="11">
        <v>337</v>
      </c>
      <c r="AI8" s="11"/>
      <c r="AJ8" s="11">
        <v>669</v>
      </c>
      <c r="AK8" s="11">
        <v>607</v>
      </c>
      <c r="AL8" s="11">
        <v>142</v>
      </c>
      <c r="AM8" s="11">
        <v>21</v>
      </c>
      <c r="AN8" s="11">
        <v>309</v>
      </c>
      <c r="AO8" s="11"/>
      <c r="AP8" s="11">
        <v>375</v>
      </c>
      <c r="AQ8" s="11">
        <v>825</v>
      </c>
      <c r="AR8" s="11">
        <v>156</v>
      </c>
      <c r="AS8" s="11">
        <v>202</v>
      </c>
      <c r="AT8" s="11">
        <v>195</v>
      </c>
      <c r="AU8" s="11"/>
      <c r="AV8" s="11">
        <v>565</v>
      </c>
      <c r="AW8" s="11">
        <v>450</v>
      </c>
      <c r="AX8" s="11">
        <v>562</v>
      </c>
      <c r="AY8" s="11">
        <v>220</v>
      </c>
      <c r="AZ8" s="11">
        <v>26</v>
      </c>
    </row>
    <row r="9" spans="2:52" ht="60">
      <c r="B9" s="18" t="s">
        <v>132</v>
      </c>
      <c r="C9" s="17">
        <v>0.16823968418504101</v>
      </c>
      <c r="D9" s="17">
        <v>0.210424601434094</v>
      </c>
      <c r="E9" s="17">
        <v>0.126666706997869</v>
      </c>
      <c r="F9" s="17"/>
      <c r="G9" s="17">
        <v>0.20554092401353999</v>
      </c>
      <c r="H9" s="17">
        <v>0.17562209092835901</v>
      </c>
      <c r="I9" s="17">
        <v>0.149476837795183</v>
      </c>
      <c r="J9" s="17">
        <v>0.16583264001074999</v>
      </c>
      <c r="K9" s="17">
        <v>0.13411080886639801</v>
      </c>
      <c r="L9" s="17">
        <v>0.17760025263360499</v>
      </c>
      <c r="M9" s="17"/>
      <c r="N9" s="17">
        <v>0.192350692895873</v>
      </c>
      <c r="O9" s="17">
        <v>0.14420047029292801</v>
      </c>
      <c r="P9" s="17">
        <v>0.19557012914442501</v>
      </c>
      <c r="Q9" s="17">
        <v>0.146026504407126</v>
      </c>
      <c r="R9" s="17"/>
      <c r="S9" s="17">
        <v>0.23215570605027899</v>
      </c>
      <c r="T9" s="17">
        <v>0.118594246196634</v>
      </c>
      <c r="U9" s="17">
        <v>0.139459686998963</v>
      </c>
      <c r="V9" s="17">
        <v>0.181089304371927</v>
      </c>
      <c r="W9" s="17">
        <v>0.157988790555497</v>
      </c>
      <c r="X9" s="17">
        <v>0.158019402580097</v>
      </c>
      <c r="Y9" s="17">
        <v>0.197574332265293</v>
      </c>
      <c r="Z9" s="17">
        <v>0.15894065931738599</v>
      </c>
      <c r="AA9" s="17">
        <v>0.160753061049799</v>
      </c>
      <c r="AB9" s="17">
        <v>0.16058278754184599</v>
      </c>
      <c r="AC9" s="17">
        <v>0.16371740296912901</v>
      </c>
      <c r="AD9" s="17">
        <v>0.18952771589969</v>
      </c>
      <c r="AE9" s="17"/>
      <c r="AF9" s="17">
        <v>0.16961713638296999</v>
      </c>
      <c r="AG9" s="17">
        <v>0.180674151955344</v>
      </c>
      <c r="AH9" s="17">
        <v>0.119429858071001</v>
      </c>
      <c r="AI9" s="17"/>
      <c r="AJ9" s="17">
        <v>0.195453061363383</v>
      </c>
      <c r="AK9" s="17">
        <v>0.177920718295833</v>
      </c>
      <c r="AL9" s="17">
        <v>0.18274899563179101</v>
      </c>
      <c r="AM9" s="17">
        <v>0.19012071343797701</v>
      </c>
      <c r="AN9" s="17">
        <v>0.107689520586328</v>
      </c>
      <c r="AO9" s="17"/>
      <c r="AP9" s="17">
        <v>0.24112229371373001</v>
      </c>
      <c r="AQ9" s="17">
        <v>0.188707403091537</v>
      </c>
      <c r="AR9" s="17">
        <v>0.18633256213558899</v>
      </c>
      <c r="AS9" s="17">
        <v>0.16596103999040501</v>
      </c>
      <c r="AT9" s="17">
        <v>6.5115480830398295E-2</v>
      </c>
      <c r="AU9" s="17"/>
      <c r="AV9" s="17">
        <v>0.151299429817216</v>
      </c>
      <c r="AW9" s="17">
        <v>0.14711938477162101</v>
      </c>
      <c r="AX9" s="17">
        <v>0.178944537195564</v>
      </c>
      <c r="AY9" s="17">
        <v>0.21067492214516301</v>
      </c>
      <c r="AZ9" s="17">
        <v>0.29606692974541299</v>
      </c>
    </row>
    <row r="10" spans="2:52" ht="60">
      <c r="B10" s="18" t="s">
        <v>133</v>
      </c>
      <c r="C10" s="17">
        <v>0.51532470079635595</v>
      </c>
      <c r="D10" s="17">
        <v>0.54161093510988201</v>
      </c>
      <c r="E10" s="17">
        <v>0.48703316433969301</v>
      </c>
      <c r="F10" s="17"/>
      <c r="G10" s="17">
        <v>0.50444835825081202</v>
      </c>
      <c r="H10" s="17">
        <v>0.48455328208850501</v>
      </c>
      <c r="I10" s="17">
        <v>0.50024096159311904</v>
      </c>
      <c r="J10" s="17">
        <v>0.484149138600594</v>
      </c>
      <c r="K10" s="17">
        <v>0.49764922958588798</v>
      </c>
      <c r="L10" s="17">
        <v>0.59802850547578001</v>
      </c>
      <c r="M10" s="17"/>
      <c r="N10" s="17">
        <v>0.611411230088997</v>
      </c>
      <c r="O10" s="17">
        <v>0.54531389989144596</v>
      </c>
      <c r="P10" s="17">
        <v>0.45472780023681503</v>
      </c>
      <c r="Q10" s="17">
        <v>0.43067002632996099</v>
      </c>
      <c r="R10" s="17"/>
      <c r="S10" s="17">
        <v>0.52024943956554504</v>
      </c>
      <c r="T10" s="17">
        <v>0.53531307783496795</v>
      </c>
      <c r="U10" s="17">
        <v>0.51760302241702905</v>
      </c>
      <c r="V10" s="17">
        <v>0.52411709805006401</v>
      </c>
      <c r="W10" s="17">
        <v>0.46996600952383299</v>
      </c>
      <c r="X10" s="17">
        <v>0.47251388897480801</v>
      </c>
      <c r="Y10" s="17">
        <v>0.50653397881636197</v>
      </c>
      <c r="Z10" s="17">
        <v>0.57901013270669499</v>
      </c>
      <c r="AA10" s="17">
        <v>0.56277130246582896</v>
      </c>
      <c r="AB10" s="17">
        <v>0.45181595262921398</v>
      </c>
      <c r="AC10" s="17">
        <v>0.536836152455058</v>
      </c>
      <c r="AD10" s="17">
        <v>0.52031185400320901</v>
      </c>
      <c r="AE10" s="17"/>
      <c r="AF10" s="17">
        <v>0.51913352664650603</v>
      </c>
      <c r="AG10" s="17">
        <v>0.55714867852708305</v>
      </c>
      <c r="AH10" s="17">
        <v>0.413155904762045</v>
      </c>
      <c r="AI10" s="17"/>
      <c r="AJ10" s="17">
        <v>0.561221536634259</v>
      </c>
      <c r="AK10" s="17">
        <v>0.52458182092458305</v>
      </c>
      <c r="AL10" s="17">
        <v>0.591052357284932</v>
      </c>
      <c r="AM10" s="17">
        <v>0.39215755086952298</v>
      </c>
      <c r="AN10" s="17">
        <v>0.361681853064166</v>
      </c>
      <c r="AO10" s="17"/>
      <c r="AP10" s="17">
        <v>0.56312395486132205</v>
      </c>
      <c r="AQ10" s="17">
        <v>0.52916886193683899</v>
      </c>
      <c r="AR10" s="17">
        <v>0.55666231161054303</v>
      </c>
      <c r="AS10" s="17">
        <v>0.48310832463953801</v>
      </c>
      <c r="AT10" s="17">
        <v>0.49178412883259598</v>
      </c>
      <c r="AU10" s="17"/>
      <c r="AV10" s="17">
        <v>0.45667493909192203</v>
      </c>
      <c r="AW10" s="17">
        <v>0.49480158763558202</v>
      </c>
      <c r="AX10" s="17">
        <v>0.56706192646608</v>
      </c>
      <c r="AY10" s="17">
        <v>0.60049746077845201</v>
      </c>
      <c r="AZ10" s="17">
        <v>0.57906091494754097</v>
      </c>
    </row>
    <row r="11" spans="2:52" ht="60">
      <c r="B11" s="18" t="s">
        <v>134</v>
      </c>
      <c r="C11" s="17">
        <v>0.112426587768876</v>
      </c>
      <c r="D11" s="17">
        <v>0.10146436322760399</v>
      </c>
      <c r="E11" s="17">
        <v>0.123205433897979</v>
      </c>
      <c r="F11" s="17"/>
      <c r="G11" s="17">
        <v>0.12945858891613499</v>
      </c>
      <c r="H11" s="17">
        <v>0.12518925549024501</v>
      </c>
      <c r="I11" s="17">
        <v>0.12756150662266399</v>
      </c>
      <c r="J11" s="17">
        <v>0.11041914469934</v>
      </c>
      <c r="K11" s="17">
        <v>0.110437702924589</v>
      </c>
      <c r="L11" s="17">
        <v>8.1321731620154297E-2</v>
      </c>
      <c r="M11" s="17"/>
      <c r="N11" s="17">
        <v>7.5968235200491799E-2</v>
      </c>
      <c r="O11" s="17">
        <v>0.13127081685960201</v>
      </c>
      <c r="P11" s="17">
        <v>0.15400083234088999</v>
      </c>
      <c r="Q11" s="17">
        <v>9.7547126330050707E-2</v>
      </c>
      <c r="R11" s="17"/>
      <c r="S11" s="17">
        <v>0.11821956259719101</v>
      </c>
      <c r="T11" s="17">
        <v>0.12584793702590599</v>
      </c>
      <c r="U11" s="17">
        <v>0.102847416302975</v>
      </c>
      <c r="V11" s="17">
        <v>7.80329204849146E-2</v>
      </c>
      <c r="W11" s="17">
        <v>0.12254899771760699</v>
      </c>
      <c r="X11" s="17">
        <v>0.112419154797857</v>
      </c>
      <c r="Y11" s="17">
        <v>7.8487974301728797E-2</v>
      </c>
      <c r="Z11" s="17">
        <v>8.9472366120022004E-2</v>
      </c>
      <c r="AA11" s="17">
        <v>9.3488598229858194E-2</v>
      </c>
      <c r="AB11" s="17">
        <v>0.165891385586527</v>
      </c>
      <c r="AC11" s="17">
        <v>0.174639678715096</v>
      </c>
      <c r="AD11" s="17">
        <v>7.1227716961904705E-2</v>
      </c>
      <c r="AE11" s="17"/>
      <c r="AF11" s="17">
        <v>0.13030925545476099</v>
      </c>
      <c r="AG11" s="17">
        <v>8.75572398262216E-2</v>
      </c>
      <c r="AH11" s="17">
        <v>0.120849217758159</v>
      </c>
      <c r="AI11" s="17"/>
      <c r="AJ11" s="17">
        <v>0.1093000347887</v>
      </c>
      <c r="AK11" s="17">
        <v>0.13621802317734399</v>
      </c>
      <c r="AL11" s="17">
        <v>8.4668967437774897E-2</v>
      </c>
      <c r="AM11" s="17">
        <v>9.1813243808303205E-2</v>
      </c>
      <c r="AN11" s="17">
        <v>0.105430617488777</v>
      </c>
      <c r="AO11" s="17"/>
      <c r="AP11" s="17">
        <v>0.106415541134336</v>
      </c>
      <c r="AQ11" s="17">
        <v>0.121569319985394</v>
      </c>
      <c r="AR11" s="17">
        <v>7.8991621684843805E-2</v>
      </c>
      <c r="AS11" s="17">
        <v>0.15158473239012801</v>
      </c>
      <c r="AT11" s="17">
        <v>7.1426837845944599E-2</v>
      </c>
      <c r="AU11" s="17"/>
      <c r="AV11" s="17">
        <v>0.126509206376858</v>
      </c>
      <c r="AW11" s="17">
        <v>0.11703739279011501</v>
      </c>
      <c r="AX11" s="17">
        <v>0.110109872268358</v>
      </c>
      <c r="AY11" s="17">
        <v>6.9431670707284496E-2</v>
      </c>
      <c r="AZ11" s="17">
        <v>4.7384710670447798E-2</v>
      </c>
    </row>
    <row r="12" spans="2:52" ht="60">
      <c r="B12" s="18" t="s">
        <v>135</v>
      </c>
      <c r="C12" s="17">
        <v>2.4182225252364499E-2</v>
      </c>
      <c r="D12" s="17">
        <v>2.6211515754928898E-2</v>
      </c>
      <c r="E12" s="17">
        <v>2.2271882101349699E-2</v>
      </c>
      <c r="F12" s="17"/>
      <c r="G12" s="17">
        <v>3.7450866425173902E-2</v>
      </c>
      <c r="H12" s="17">
        <v>2.2187929157396501E-2</v>
      </c>
      <c r="I12" s="17">
        <v>1.8676130618109001E-2</v>
      </c>
      <c r="J12" s="17">
        <v>2.8847878866810801E-2</v>
      </c>
      <c r="K12" s="17">
        <v>3.6895815979684297E-2</v>
      </c>
      <c r="L12" s="17">
        <v>8.4774259512367094E-3</v>
      </c>
      <c r="M12" s="17"/>
      <c r="N12" s="17">
        <v>2.3735029408534301E-2</v>
      </c>
      <c r="O12" s="17">
        <v>1.3569990331049E-2</v>
      </c>
      <c r="P12" s="17">
        <v>3.1538212881040001E-2</v>
      </c>
      <c r="Q12" s="17">
        <v>2.9937157889785099E-2</v>
      </c>
      <c r="R12" s="17"/>
      <c r="S12" s="17">
        <v>1.48001511380089E-2</v>
      </c>
      <c r="T12" s="17">
        <v>2.19790681876635E-2</v>
      </c>
      <c r="U12" s="17">
        <v>3.2578819206210502E-2</v>
      </c>
      <c r="V12" s="17">
        <v>9.2301426092639902E-3</v>
      </c>
      <c r="W12" s="17">
        <v>2.2377044525534601E-2</v>
      </c>
      <c r="X12" s="17">
        <v>3.9665658674202103E-2</v>
      </c>
      <c r="Y12" s="17">
        <v>3.6354832335251802E-2</v>
      </c>
      <c r="Z12" s="17">
        <v>3.1822938854896898E-2</v>
      </c>
      <c r="AA12" s="17">
        <v>3.4966507770155503E-2</v>
      </c>
      <c r="AB12" s="17">
        <v>2.8782835428911E-2</v>
      </c>
      <c r="AC12" s="17">
        <v>0</v>
      </c>
      <c r="AD12" s="17">
        <v>0</v>
      </c>
      <c r="AE12" s="17"/>
      <c r="AF12" s="17">
        <v>2.3411928487889401E-2</v>
      </c>
      <c r="AG12" s="17">
        <v>2.4761647630836901E-2</v>
      </c>
      <c r="AH12" s="17">
        <v>2.3872999752875899E-2</v>
      </c>
      <c r="AI12" s="17"/>
      <c r="AJ12" s="17">
        <v>1.6769099715725301E-2</v>
      </c>
      <c r="AK12" s="17">
        <v>2.7959554425147699E-2</v>
      </c>
      <c r="AL12" s="17">
        <v>6.2673013466242999E-3</v>
      </c>
      <c r="AM12" s="17">
        <v>8.6986730083833896E-2</v>
      </c>
      <c r="AN12" s="17">
        <v>3.1035291492382801E-2</v>
      </c>
      <c r="AO12" s="17"/>
      <c r="AP12" s="17">
        <v>1.54851774730032E-2</v>
      </c>
      <c r="AQ12" s="17">
        <v>2.03052893923036E-2</v>
      </c>
      <c r="AR12" s="17">
        <v>1.1596964868216699E-2</v>
      </c>
      <c r="AS12" s="17">
        <v>3.5511539505281603E-2</v>
      </c>
      <c r="AT12" s="17">
        <v>1.6405389419225799E-2</v>
      </c>
      <c r="AU12" s="17"/>
      <c r="AV12" s="17">
        <v>2.5909966623177901E-2</v>
      </c>
      <c r="AW12" s="17">
        <v>3.0077785484689801E-2</v>
      </c>
      <c r="AX12" s="17">
        <v>2.0218882244193201E-2</v>
      </c>
      <c r="AY12" s="17">
        <v>1.87267101694415E-2</v>
      </c>
      <c r="AZ12" s="17">
        <v>4.9370074963471303E-2</v>
      </c>
    </row>
    <row r="13" spans="2:52">
      <c r="B13" s="18" t="s">
        <v>61</v>
      </c>
      <c r="C13" s="19">
        <v>0.17982680199736301</v>
      </c>
      <c r="D13" s="19">
        <v>0.12028858447349</v>
      </c>
      <c r="E13" s="19">
        <v>0.24082281266310901</v>
      </c>
      <c r="F13" s="19"/>
      <c r="G13" s="19">
        <v>0.12310126239433899</v>
      </c>
      <c r="H13" s="19">
        <v>0.19244744233549599</v>
      </c>
      <c r="I13" s="19">
        <v>0.204044563370925</v>
      </c>
      <c r="J13" s="19">
        <v>0.21075119782250501</v>
      </c>
      <c r="K13" s="19">
        <v>0.22090644264344</v>
      </c>
      <c r="L13" s="19">
        <v>0.13457208431922399</v>
      </c>
      <c r="M13" s="19"/>
      <c r="N13" s="19">
        <v>9.6534812406103704E-2</v>
      </c>
      <c r="O13" s="19">
        <v>0.16564482262497501</v>
      </c>
      <c r="P13" s="19">
        <v>0.16416302539683</v>
      </c>
      <c r="Q13" s="19">
        <v>0.29581918504307803</v>
      </c>
      <c r="R13" s="19"/>
      <c r="S13" s="19">
        <v>0.114575140648977</v>
      </c>
      <c r="T13" s="19">
        <v>0.19826567075482901</v>
      </c>
      <c r="U13" s="19">
        <v>0.20751105507482201</v>
      </c>
      <c r="V13" s="19">
        <v>0.20753053448382999</v>
      </c>
      <c r="W13" s="19">
        <v>0.22711915767752799</v>
      </c>
      <c r="X13" s="19">
        <v>0.21738189497303501</v>
      </c>
      <c r="Y13" s="19">
        <v>0.18104888228136501</v>
      </c>
      <c r="Z13" s="19">
        <v>0.14075390300099999</v>
      </c>
      <c r="AA13" s="19">
        <v>0.14802053048435901</v>
      </c>
      <c r="AB13" s="19">
        <v>0.19292703881350101</v>
      </c>
      <c r="AC13" s="19">
        <v>0.124806765860717</v>
      </c>
      <c r="AD13" s="19">
        <v>0.21893271313519699</v>
      </c>
      <c r="AE13" s="19"/>
      <c r="AF13" s="19">
        <v>0.15752815302787301</v>
      </c>
      <c r="AG13" s="19">
        <v>0.14985828206051399</v>
      </c>
      <c r="AH13" s="19">
        <v>0.32269201965591898</v>
      </c>
      <c r="AI13" s="19"/>
      <c r="AJ13" s="19">
        <v>0.117256267497932</v>
      </c>
      <c r="AK13" s="19">
        <v>0.13331988317709301</v>
      </c>
      <c r="AL13" s="19">
        <v>0.135262378298877</v>
      </c>
      <c r="AM13" s="19">
        <v>0.23892176180036301</v>
      </c>
      <c r="AN13" s="19">
        <v>0.39416271736834702</v>
      </c>
      <c r="AO13" s="19"/>
      <c r="AP13" s="19">
        <v>7.3853032817608494E-2</v>
      </c>
      <c r="AQ13" s="19">
        <v>0.14024912559392599</v>
      </c>
      <c r="AR13" s="19">
        <v>0.166416539700808</v>
      </c>
      <c r="AS13" s="19">
        <v>0.163834363474647</v>
      </c>
      <c r="AT13" s="19">
        <v>0.35526816307183501</v>
      </c>
      <c r="AU13" s="19"/>
      <c r="AV13" s="19">
        <v>0.23960645809082601</v>
      </c>
      <c r="AW13" s="19">
        <v>0.210963849317993</v>
      </c>
      <c r="AX13" s="19">
        <v>0.123664781825805</v>
      </c>
      <c r="AY13" s="19">
        <v>0.10066923619965901</v>
      </c>
      <c r="AZ13" s="19">
        <v>2.8117369673126801E-2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2021</v>
      </c>
      <c r="D7" s="10">
        <v>996</v>
      </c>
      <c r="E7" s="10">
        <v>1018</v>
      </c>
      <c r="F7" s="10"/>
      <c r="G7" s="10">
        <v>254</v>
      </c>
      <c r="H7" s="10">
        <v>349</v>
      </c>
      <c r="I7" s="10">
        <v>358</v>
      </c>
      <c r="J7" s="10">
        <v>332</v>
      </c>
      <c r="K7" s="10">
        <v>287</v>
      </c>
      <c r="L7" s="10">
        <v>441</v>
      </c>
      <c r="M7" s="10"/>
      <c r="N7" s="10">
        <v>602</v>
      </c>
      <c r="O7" s="10">
        <v>566</v>
      </c>
      <c r="P7" s="10">
        <v>396</v>
      </c>
      <c r="Q7" s="10">
        <v>453</v>
      </c>
      <c r="R7" s="10"/>
      <c r="S7" s="10">
        <v>284</v>
      </c>
      <c r="T7" s="10">
        <v>275</v>
      </c>
      <c r="U7" s="10">
        <v>165</v>
      </c>
      <c r="V7" s="10">
        <v>172</v>
      </c>
      <c r="W7" s="10">
        <v>152</v>
      </c>
      <c r="X7" s="10">
        <v>176</v>
      </c>
      <c r="Y7" s="10">
        <v>183</v>
      </c>
      <c r="Z7" s="10">
        <v>84</v>
      </c>
      <c r="AA7" s="10">
        <v>229</v>
      </c>
      <c r="AB7" s="10">
        <v>139</v>
      </c>
      <c r="AC7" s="10">
        <v>106</v>
      </c>
      <c r="AD7" s="10">
        <v>56</v>
      </c>
      <c r="AE7" s="10"/>
      <c r="AF7" s="10">
        <v>718</v>
      </c>
      <c r="AG7" s="10">
        <v>805</v>
      </c>
      <c r="AH7" s="10">
        <v>303</v>
      </c>
      <c r="AI7" s="10"/>
      <c r="AJ7" s="10">
        <v>711</v>
      </c>
      <c r="AK7" s="10">
        <v>590</v>
      </c>
      <c r="AL7" s="10">
        <v>124</v>
      </c>
      <c r="AM7" s="10">
        <v>33</v>
      </c>
      <c r="AN7" s="10">
        <v>275</v>
      </c>
      <c r="AO7" s="10"/>
      <c r="AP7" s="10">
        <v>407</v>
      </c>
      <c r="AQ7" s="10">
        <v>767</v>
      </c>
      <c r="AR7" s="10">
        <v>129</v>
      </c>
      <c r="AS7" s="10">
        <v>242</v>
      </c>
      <c r="AT7" s="10">
        <v>188</v>
      </c>
      <c r="AU7" s="10"/>
      <c r="AV7" s="10">
        <v>509</v>
      </c>
      <c r="AW7" s="10">
        <v>420</v>
      </c>
      <c r="AX7" s="10">
        <v>562</v>
      </c>
      <c r="AY7" s="10">
        <v>212</v>
      </c>
      <c r="AZ7" s="10">
        <v>37</v>
      </c>
    </row>
    <row r="8" spans="2:52" ht="30" customHeight="1">
      <c r="B8" s="11" t="s">
        <v>68</v>
      </c>
      <c r="C8" s="11">
        <v>2025</v>
      </c>
      <c r="D8" s="11">
        <v>980</v>
      </c>
      <c r="E8" s="11">
        <v>1038</v>
      </c>
      <c r="F8" s="11"/>
      <c r="G8" s="11">
        <v>276</v>
      </c>
      <c r="H8" s="11">
        <v>355</v>
      </c>
      <c r="I8" s="11">
        <v>350</v>
      </c>
      <c r="J8" s="11">
        <v>336</v>
      </c>
      <c r="K8" s="11">
        <v>280</v>
      </c>
      <c r="L8" s="11">
        <v>428</v>
      </c>
      <c r="M8" s="11"/>
      <c r="N8" s="11">
        <v>544</v>
      </c>
      <c r="O8" s="11">
        <v>518</v>
      </c>
      <c r="P8" s="11">
        <v>467</v>
      </c>
      <c r="Q8" s="11">
        <v>492</v>
      </c>
      <c r="R8" s="11"/>
      <c r="S8" s="11">
        <v>294</v>
      </c>
      <c r="T8" s="11">
        <v>256</v>
      </c>
      <c r="U8" s="11">
        <v>159</v>
      </c>
      <c r="V8" s="11">
        <v>168</v>
      </c>
      <c r="W8" s="11">
        <v>145</v>
      </c>
      <c r="X8" s="11">
        <v>182</v>
      </c>
      <c r="Y8" s="11">
        <v>171</v>
      </c>
      <c r="Z8" s="11">
        <v>75</v>
      </c>
      <c r="AA8" s="11">
        <v>223</v>
      </c>
      <c r="AB8" s="11">
        <v>178</v>
      </c>
      <c r="AC8" s="11">
        <v>112</v>
      </c>
      <c r="AD8" s="11">
        <v>62</v>
      </c>
      <c r="AE8" s="11"/>
      <c r="AF8" s="11">
        <v>711</v>
      </c>
      <c r="AG8" s="11">
        <v>798</v>
      </c>
      <c r="AH8" s="11">
        <v>312</v>
      </c>
      <c r="AI8" s="11"/>
      <c r="AJ8" s="11">
        <v>688</v>
      </c>
      <c r="AK8" s="11">
        <v>588</v>
      </c>
      <c r="AL8" s="11">
        <v>119</v>
      </c>
      <c r="AM8" s="11">
        <v>32</v>
      </c>
      <c r="AN8" s="11">
        <v>285</v>
      </c>
      <c r="AO8" s="11"/>
      <c r="AP8" s="11">
        <v>391</v>
      </c>
      <c r="AQ8" s="11">
        <v>774</v>
      </c>
      <c r="AR8" s="11">
        <v>126</v>
      </c>
      <c r="AS8" s="11">
        <v>240</v>
      </c>
      <c r="AT8" s="11">
        <v>188</v>
      </c>
      <c r="AU8" s="11"/>
      <c r="AV8" s="11">
        <v>528</v>
      </c>
      <c r="AW8" s="11">
        <v>434</v>
      </c>
      <c r="AX8" s="11">
        <v>547</v>
      </c>
      <c r="AY8" s="11">
        <v>200</v>
      </c>
      <c r="AZ8" s="11">
        <v>32</v>
      </c>
    </row>
    <row r="9" spans="2:52" ht="90">
      <c r="B9" s="18" t="s">
        <v>136</v>
      </c>
      <c r="C9" s="17">
        <v>0.166458792771079</v>
      </c>
      <c r="D9" s="17">
        <v>0.20533916807515801</v>
      </c>
      <c r="E9" s="17">
        <v>0.129970773230035</v>
      </c>
      <c r="F9" s="17"/>
      <c r="G9" s="17">
        <v>0.16498113039996901</v>
      </c>
      <c r="H9" s="17">
        <v>0.19213852868475501</v>
      </c>
      <c r="I9" s="17">
        <v>0.16623890437498001</v>
      </c>
      <c r="J9" s="17">
        <v>0.155757242795003</v>
      </c>
      <c r="K9" s="17">
        <v>0.15130834259939399</v>
      </c>
      <c r="L9" s="17">
        <v>0.16460073455377799</v>
      </c>
      <c r="M9" s="17"/>
      <c r="N9" s="17">
        <v>0.221717249040779</v>
      </c>
      <c r="O9" s="17">
        <v>0.14708416566170701</v>
      </c>
      <c r="P9" s="17">
        <v>0.132636311266251</v>
      </c>
      <c r="Q9" s="17">
        <v>0.157201063112234</v>
      </c>
      <c r="R9" s="17"/>
      <c r="S9" s="17">
        <v>0.23792088303473799</v>
      </c>
      <c r="T9" s="17">
        <v>0.113136520185965</v>
      </c>
      <c r="U9" s="17">
        <v>0.14575915261550501</v>
      </c>
      <c r="V9" s="17">
        <v>0.13958606442851201</v>
      </c>
      <c r="W9" s="17">
        <v>6.3127032544488496E-2</v>
      </c>
      <c r="X9" s="17">
        <v>0.19838026339550299</v>
      </c>
      <c r="Y9" s="17">
        <v>0.15678535448653499</v>
      </c>
      <c r="Z9" s="17">
        <v>0.170935726659139</v>
      </c>
      <c r="AA9" s="17">
        <v>0.21265373222741399</v>
      </c>
      <c r="AB9" s="17">
        <v>0.152787694033792</v>
      </c>
      <c r="AC9" s="17">
        <v>0.202164667676766</v>
      </c>
      <c r="AD9" s="17">
        <v>0.15253316405352901</v>
      </c>
      <c r="AE9" s="17"/>
      <c r="AF9" s="17">
        <v>0.16732113516920899</v>
      </c>
      <c r="AG9" s="17">
        <v>0.16844529827836499</v>
      </c>
      <c r="AH9" s="17">
        <v>0.16327336009587801</v>
      </c>
      <c r="AI9" s="17"/>
      <c r="AJ9" s="17">
        <v>0.17794257636316699</v>
      </c>
      <c r="AK9" s="17">
        <v>0.186918469365422</v>
      </c>
      <c r="AL9" s="17">
        <v>0.17052991005000301</v>
      </c>
      <c r="AM9" s="17">
        <v>0.17263109220754599</v>
      </c>
      <c r="AN9" s="17">
        <v>9.3755315328933803E-2</v>
      </c>
      <c r="AO9" s="17"/>
      <c r="AP9" s="17">
        <v>0.21556054415249401</v>
      </c>
      <c r="AQ9" s="17">
        <v>0.19988774147249999</v>
      </c>
      <c r="AR9" s="17">
        <v>0.171499709313332</v>
      </c>
      <c r="AS9" s="17">
        <v>0.12891585211250001</v>
      </c>
      <c r="AT9" s="17">
        <v>6.8456316165022305E-2</v>
      </c>
      <c r="AU9" s="17"/>
      <c r="AV9" s="17">
        <v>0.15421412552740499</v>
      </c>
      <c r="AW9" s="17">
        <v>0.117660425774768</v>
      </c>
      <c r="AX9" s="17">
        <v>0.19086817079965401</v>
      </c>
      <c r="AY9" s="17">
        <v>0.249679945697312</v>
      </c>
      <c r="AZ9" s="17">
        <v>0.29885501361549099</v>
      </c>
    </row>
    <row r="10" spans="2:52" ht="75">
      <c r="B10" s="18" t="s">
        <v>137</v>
      </c>
      <c r="C10" s="17">
        <v>0.51510524707392502</v>
      </c>
      <c r="D10" s="17">
        <v>0.52955740034711396</v>
      </c>
      <c r="E10" s="17">
        <v>0.503373937490595</v>
      </c>
      <c r="F10" s="17"/>
      <c r="G10" s="17">
        <v>0.55868382315399701</v>
      </c>
      <c r="H10" s="17">
        <v>0.51120224071764497</v>
      </c>
      <c r="I10" s="17">
        <v>0.505386850729449</v>
      </c>
      <c r="J10" s="17">
        <v>0.49502023007268903</v>
      </c>
      <c r="K10" s="17">
        <v>0.50225521336096901</v>
      </c>
      <c r="L10" s="17">
        <v>0.52234399148216404</v>
      </c>
      <c r="M10" s="17"/>
      <c r="N10" s="17">
        <v>0.56916778492896403</v>
      </c>
      <c r="O10" s="17">
        <v>0.54992416058976701</v>
      </c>
      <c r="P10" s="17">
        <v>0.50333299046683699</v>
      </c>
      <c r="Q10" s="17">
        <v>0.43012576568868999</v>
      </c>
      <c r="R10" s="17"/>
      <c r="S10" s="17">
        <v>0.47254703012841998</v>
      </c>
      <c r="T10" s="17">
        <v>0.50982266326574199</v>
      </c>
      <c r="U10" s="17">
        <v>0.59573968013115697</v>
      </c>
      <c r="V10" s="17">
        <v>0.57309749606489702</v>
      </c>
      <c r="W10" s="17">
        <v>0.61836369432653404</v>
      </c>
      <c r="X10" s="17">
        <v>0.45825222204231197</v>
      </c>
      <c r="Y10" s="17">
        <v>0.45721175714157503</v>
      </c>
      <c r="Z10" s="17">
        <v>0.57241788964763995</v>
      </c>
      <c r="AA10" s="17">
        <v>0.506002557575704</v>
      </c>
      <c r="AB10" s="17">
        <v>0.52884791415443999</v>
      </c>
      <c r="AC10" s="17">
        <v>0.42511012017764799</v>
      </c>
      <c r="AD10" s="17">
        <v>0.54541513095502403</v>
      </c>
      <c r="AE10" s="17"/>
      <c r="AF10" s="17">
        <v>0.49569563125692401</v>
      </c>
      <c r="AG10" s="17">
        <v>0.57546587718427</v>
      </c>
      <c r="AH10" s="17">
        <v>0.41085544969708698</v>
      </c>
      <c r="AI10" s="17"/>
      <c r="AJ10" s="17">
        <v>0.56233309467147696</v>
      </c>
      <c r="AK10" s="17">
        <v>0.55109761398262103</v>
      </c>
      <c r="AL10" s="17">
        <v>0.55308272728578201</v>
      </c>
      <c r="AM10" s="17">
        <v>0.27719112330374202</v>
      </c>
      <c r="AN10" s="17">
        <v>0.39030273423143202</v>
      </c>
      <c r="AO10" s="17"/>
      <c r="AP10" s="17">
        <v>0.55297597508945395</v>
      </c>
      <c r="AQ10" s="17">
        <v>0.56280801368107902</v>
      </c>
      <c r="AR10" s="17">
        <v>0.52644150325786498</v>
      </c>
      <c r="AS10" s="17">
        <v>0.51603267869021996</v>
      </c>
      <c r="AT10" s="17">
        <v>0.420474813506787</v>
      </c>
      <c r="AU10" s="17"/>
      <c r="AV10" s="17">
        <v>0.42549128946769099</v>
      </c>
      <c r="AW10" s="17">
        <v>0.56866845983454595</v>
      </c>
      <c r="AX10" s="17">
        <v>0.56120134365109098</v>
      </c>
      <c r="AY10" s="17">
        <v>0.530047346256177</v>
      </c>
      <c r="AZ10" s="17">
        <v>0.54072263087767902</v>
      </c>
    </row>
    <row r="11" spans="2:52" ht="75">
      <c r="B11" s="18" t="s">
        <v>138</v>
      </c>
      <c r="C11" s="17">
        <v>0.115879924139146</v>
      </c>
      <c r="D11" s="17">
        <v>0.10771456070997799</v>
      </c>
      <c r="E11" s="17">
        <v>0.124401782265078</v>
      </c>
      <c r="F11" s="17"/>
      <c r="G11" s="17">
        <v>0.138227886461537</v>
      </c>
      <c r="H11" s="17">
        <v>9.2488925345421302E-2</v>
      </c>
      <c r="I11" s="17">
        <v>0.13579871910305699</v>
      </c>
      <c r="J11" s="17">
        <v>0.10922047825864201</v>
      </c>
      <c r="K11" s="17">
        <v>0.111635566263995</v>
      </c>
      <c r="L11" s="17">
        <v>0.112555763652325</v>
      </c>
      <c r="M11" s="17"/>
      <c r="N11" s="17">
        <v>9.1637028670710496E-2</v>
      </c>
      <c r="O11" s="17">
        <v>0.12057605344028099</v>
      </c>
      <c r="P11" s="17">
        <v>0.13984919203276</v>
      </c>
      <c r="Q11" s="17">
        <v>0.11591976010176</v>
      </c>
      <c r="R11" s="17"/>
      <c r="S11" s="17">
        <v>0.122908390870335</v>
      </c>
      <c r="T11" s="17">
        <v>0.12723451065222199</v>
      </c>
      <c r="U11" s="17">
        <v>9.2480541778821895E-2</v>
      </c>
      <c r="V11" s="17">
        <v>9.4084021388854605E-2</v>
      </c>
      <c r="W11" s="17">
        <v>9.2718206747624196E-2</v>
      </c>
      <c r="X11" s="17">
        <v>0.13201037056928899</v>
      </c>
      <c r="Y11" s="17">
        <v>0.15494812582123199</v>
      </c>
      <c r="Z11" s="17">
        <v>7.3023999617524205E-2</v>
      </c>
      <c r="AA11" s="17">
        <v>9.18663939200767E-2</v>
      </c>
      <c r="AB11" s="17">
        <v>0.116730028852967</v>
      </c>
      <c r="AC11" s="17">
        <v>0.15038641268355199</v>
      </c>
      <c r="AD11" s="17">
        <v>0.12740932060648799</v>
      </c>
      <c r="AE11" s="17"/>
      <c r="AF11" s="17">
        <v>0.129034335514917</v>
      </c>
      <c r="AG11" s="17">
        <v>0.100296454558812</v>
      </c>
      <c r="AH11" s="17">
        <v>0.10803730218822501</v>
      </c>
      <c r="AI11" s="17"/>
      <c r="AJ11" s="17">
        <v>0.113930345036349</v>
      </c>
      <c r="AK11" s="17">
        <v>0.110556929301293</v>
      </c>
      <c r="AL11" s="17">
        <v>7.4142420484076599E-2</v>
      </c>
      <c r="AM11" s="17">
        <v>0.118144047239919</v>
      </c>
      <c r="AN11" s="17">
        <v>0.13150829424973201</v>
      </c>
      <c r="AO11" s="17"/>
      <c r="AP11" s="17">
        <v>0.100677090074721</v>
      </c>
      <c r="AQ11" s="17">
        <v>0.10102297393731501</v>
      </c>
      <c r="AR11" s="17">
        <v>0.110562632371244</v>
      </c>
      <c r="AS11" s="17">
        <v>0.138726875448443</v>
      </c>
      <c r="AT11" s="17">
        <v>0.10160565775383799</v>
      </c>
      <c r="AU11" s="17"/>
      <c r="AV11" s="17">
        <v>0.129057205086124</v>
      </c>
      <c r="AW11" s="17">
        <v>0.110947293758015</v>
      </c>
      <c r="AX11" s="17">
        <v>0.116511552103807</v>
      </c>
      <c r="AY11" s="17">
        <v>8.4315482495305905E-2</v>
      </c>
      <c r="AZ11" s="17">
        <v>4.87987699351045E-2</v>
      </c>
    </row>
    <row r="12" spans="2:52" ht="90">
      <c r="B12" s="18" t="s">
        <v>139</v>
      </c>
      <c r="C12" s="17">
        <v>2.6248080398738299E-2</v>
      </c>
      <c r="D12" s="17">
        <v>2.85333705571972E-2</v>
      </c>
      <c r="E12" s="17">
        <v>2.42740066342522E-2</v>
      </c>
      <c r="F12" s="17"/>
      <c r="G12" s="17">
        <v>2.8687091035680901E-2</v>
      </c>
      <c r="H12" s="17">
        <v>4.08683420867898E-2</v>
      </c>
      <c r="I12" s="17">
        <v>2.6083033261980401E-2</v>
      </c>
      <c r="J12" s="17">
        <v>2.74536592982236E-2</v>
      </c>
      <c r="K12" s="17">
        <v>1.7959653559539799E-2</v>
      </c>
      <c r="L12" s="17">
        <v>1.71474700501347E-2</v>
      </c>
      <c r="M12" s="17"/>
      <c r="N12" s="17">
        <v>1.4517900870805201E-2</v>
      </c>
      <c r="O12" s="17">
        <v>1.7278575279040202E-2</v>
      </c>
      <c r="P12" s="17">
        <v>3.9135792247978703E-2</v>
      </c>
      <c r="Q12" s="17">
        <v>3.6632185645686599E-2</v>
      </c>
      <c r="R12" s="17"/>
      <c r="S12" s="17">
        <v>1.72940821082131E-2</v>
      </c>
      <c r="T12" s="17">
        <v>2.43500071842974E-2</v>
      </c>
      <c r="U12" s="17">
        <v>1.83702307509459E-2</v>
      </c>
      <c r="V12" s="17">
        <v>2.9904700645376099E-2</v>
      </c>
      <c r="W12" s="17">
        <v>3.9992127983104003E-2</v>
      </c>
      <c r="X12" s="17">
        <v>4.1920065297780598E-2</v>
      </c>
      <c r="Y12" s="17">
        <v>3.0659275615595599E-2</v>
      </c>
      <c r="Z12" s="17">
        <v>2.3250974222774199E-2</v>
      </c>
      <c r="AA12" s="17">
        <v>3.3117663851414299E-2</v>
      </c>
      <c r="AB12" s="17">
        <v>7.9988779538273207E-3</v>
      </c>
      <c r="AC12" s="17">
        <v>3.2264484921364099E-2</v>
      </c>
      <c r="AD12" s="17">
        <v>1.6998800277716001E-2</v>
      </c>
      <c r="AE12" s="17"/>
      <c r="AF12" s="17">
        <v>2.84503121889195E-2</v>
      </c>
      <c r="AG12" s="17">
        <v>2.0099522168992402E-2</v>
      </c>
      <c r="AH12" s="17">
        <v>4.1303594521634603E-2</v>
      </c>
      <c r="AI12" s="17"/>
      <c r="AJ12" s="17">
        <v>2.53177540563321E-2</v>
      </c>
      <c r="AK12" s="17">
        <v>1.9172527001422999E-2</v>
      </c>
      <c r="AL12" s="17">
        <v>6.5689405193873297E-3</v>
      </c>
      <c r="AM12" s="17">
        <v>2.8507095420397699E-2</v>
      </c>
      <c r="AN12" s="17">
        <v>5.5477727610361897E-2</v>
      </c>
      <c r="AO12" s="17"/>
      <c r="AP12" s="17">
        <v>1.8365403893827001E-2</v>
      </c>
      <c r="AQ12" s="17">
        <v>1.84625177564193E-2</v>
      </c>
      <c r="AR12" s="17">
        <v>4.1427289953087199E-2</v>
      </c>
      <c r="AS12" s="17">
        <v>4.4806012362788902E-2</v>
      </c>
      <c r="AT12" s="17">
        <v>2.6807695523738E-2</v>
      </c>
      <c r="AU12" s="17"/>
      <c r="AV12" s="17">
        <v>2.90356327612721E-2</v>
      </c>
      <c r="AW12" s="17">
        <v>3.6992167055610002E-2</v>
      </c>
      <c r="AX12" s="17">
        <v>1.6547629795566E-2</v>
      </c>
      <c r="AY12" s="17">
        <v>2.9663746860966501E-2</v>
      </c>
      <c r="AZ12" s="17">
        <v>2.0435246976217299E-2</v>
      </c>
    </row>
    <row r="13" spans="2:52">
      <c r="B13" s="18" t="s">
        <v>61</v>
      </c>
      <c r="C13" s="19">
        <v>0.17630795561711199</v>
      </c>
      <c r="D13" s="19">
        <v>0.12885550031055301</v>
      </c>
      <c r="E13" s="19">
        <v>0.21797950038003999</v>
      </c>
      <c r="F13" s="19"/>
      <c r="G13" s="19">
        <v>0.10942006894881599</v>
      </c>
      <c r="H13" s="19">
        <v>0.163301963165389</v>
      </c>
      <c r="I13" s="19">
        <v>0.166492492530533</v>
      </c>
      <c r="J13" s="19">
        <v>0.212548389575443</v>
      </c>
      <c r="K13" s="19">
        <v>0.216841224216103</v>
      </c>
      <c r="L13" s="19">
        <v>0.18335204026159899</v>
      </c>
      <c r="M13" s="19"/>
      <c r="N13" s="19">
        <v>0.102960036488742</v>
      </c>
      <c r="O13" s="19">
        <v>0.16513704502920501</v>
      </c>
      <c r="P13" s="19">
        <v>0.185045713986173</v>
      </c>
      <c r="Q13" s="19">
        <v>0.26012122545162902</v>
      </c>
      <c r="R13" s="19"/>
      <c r="S13" s="19">
        <v>0.14932961385829399</v>
      </c>
      <c r="T13" s="19">
        <v>0.225456298711774</v>
      </c>
      <c r="U13" s="19">
        <v>0.14765039472357</v>
      </c>
      <c r="V13" s="19">
        <v>0.16332771747236099</v>
      </c>
      <c r="W13" s="19">
        <v>0.18579893839824899</v>
      </c>
      <c r="X13" s="19">
        <v>0.16943707869511501</v>
      </c>
      <c r="Y13" s="19">
        <v>0.20039548693506201</v>
      </c>
      <c r="Z13" s="19">
        <v>0.160371409852922</v>
      </c>
      <c r="AA13" s="19">
        <v>0.15635965242539199</v>
      </c>
      <c r="AB13" s="19">
        <v>0.19363548500497299</v>
      </c>
      <c r="AC13" s="19">
        <v>0.19007431454067</v>
      </c>
      <c r="AD13" s="19">
        <v>0.157643584107243</v>
      </c>
      <c r="AE13" s="19"/>
      <c r="AF13" s="19">
        <v>0.17949858587003101</v>
      </c>
      <c r="AG13" s="19">
        <v>0.13569284780956001</v>
      </c>
      <c r="AH13" s="19">
        <v>0.27653029349717601</v>
      </c>
      <c r="AI13" s="19"/>
      <c r="AJ13" s="19">
        <v>0.12047622987267501</v>
      </c>
      <c r="AK13" s="19">
        <v>0.13225446034924099</v>
      </c>
      <c r="AL13" s="19">
        <v>0.195676001660752</v>
      </c>
      <c r="AM13" s="19">
        <v>0.40352664182839498</v>
      </c>
      <c r="AN13" s="19">
        <v>0.32895592857953998</v>
      </c>
      <c r="AO13" s="19"/>
      <c r="AP13" s="19">
        <v>0.112420986789504</v>
      </c>
      <c r="AQ13" s="19">
        <v>0.117818753152687</v>
      </c>
      <c r="AR13" s="19">
        <v>0.15006886510447101</v>
      </c>
      <c r="AS13" s="19">
        <v>0.171518581386048</v>
      </c>
      <c r="AT13" s="19">
        <v>0.38265551705061401</v>
      </c>
      <c r="AU13" s="19"/>
      <c r="AV13" s="19">
        <v>0.26220174715750699</v>
      </c>
      <c r="AW13" s="19">
        <v>0.16573165357706199</v>
      </c>
      <c r="AX13" s="19">
        <v>0.114871303649881</v>
      </c>
      <c r="AY13" s="19">
        <v>0.106293478690239</v>
      </c>
      <c r="AZ13" s="19">
        <v>9.1188338595508706E-2</v>
      </c>
    </row>
    <row r="14" spans="2:52">
      <c r="B14" s="16" t="s">
        <v>16</v>
      </c>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G22"/>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449</v>
      </c>
      <c r="E2" s="30"/>
      <c r="F2" s="30"/>
      <c r="G2" s="30"/>
    </row>
    <row r="6" spans="2:7" ht="50.1" customHeight="1">
      <c r="B6" s="20" t="s">
        <v>26</v>
      </c>
      <c r="C6" s="20" t="s">
        <v>450</v>
      </c>
      <c r="D6" s="20" t="s">
        <v>451</v>
      </c>
      <c r="E6" s="20" t="s">
        <v>452</v>
      </c>
      <c r="F6" s="20" t="s">
        <v>453</v>
      </c>
    </row>
    <row r="7" spans="2:7">
      <c r="B7" s="18" t="s">
        <v>87</v>
      </c>
      <c r="C7" s="17">
        <v>0.18496084449661701</v>
      </c>
      <c r="D7" s="17">
        <v>0.14562428883077499</v>
      </c>
      <c r="E7" s="17">
        <v>0.116028881487007</v>
      </c>
      <c r="F7" s="17">
        <v>0.115542945308659</v>
      </c>
    </row>
    <row r="8" spans="2:7">
      <c r="B8" s="18" t="s">
        <v>88</v>
      </c>
      <c r="C8" s="17">
        <v>0.51890284612801096</v>
      </c>
      <c r="D8" s="17">
        <v>0.47663901683308402</v>
      </c>
      <c r="E8" s="17">
        <v>0.374117645867098</v>
      </c>
      <c r="F8" s="17">
        <v>0.27142832495372698</v>
      </c>
    </row>
    <row r="9" spans="2:7">
      <c r="B9" s="18" t="s">
        <v>89</v>
      </c>
      <c r="C9" s="17">
        <v>0.19589053442697499</v>
      </c>
      <c r="D9" s="17">
        <v>0.245188573954641</v>
      </c>
      <c r="E9" s="17">
        <v>0.32782550884867601</v>
      </c>
      <c r="F9" s="17">
        <v>0.301542556183171</v>
      </c>
    </row>
    <row r="10" spans="2:7">
      <c r="B10" s="18" t="s">
        <v>90</v>
      </c>
      <c r="C10" s="17">
        <v>5.5694621567500401E-2</v>
      </c>
      <c r="D10" s="17">
        <v>7.3913620189259802E-2</v>
      </c>
      <c r="E10" s="17">
        <v>7.8787061266274896E-2</v>
      </c>
      <c r="F10" s="17">
        <v>0.20561811065458999</v>
      </c>
    </row>
    <row r="11" spans="2:7">
      <c r="B11" s="18" t="s">
        <v>91</v>
      </c>
      <c r="C11" s="17">
        <v>2.2202118275658999E-2</v>
      </c>
      <c r="D11" s="17">
        <v>1.2882649655923201E-2</v>
      </c>
      <c r="E11" s="17">
        <v>2.9259233105952801E-2</v>
      </c>
      <c r="F11" s="17">
        <v>5.47372109431968E-2</v>
      </c>
    </row>
    <row r="12" spans="2:7">
      <c r="B12" s="18" t="s">
        <v>107</v>
      </c>
      <c r="C12" s="17">
        <v>2.23490351052382E-2</v>
      </c>
      <c r="D12" s="17">
        <v>4.5751850536316599E-2</v>
      </c>
      <c r="E12" s="17">
        <v>7.3981669424991001E-2</v>
      </c>
      <c r="F12" s="17">
        <v>5.1130851956656398E-2</v>
      </c>
    </row>
    <row r="13" spans="2:7">
      <c r="B13" s="23" t="s">
        <v>92</v>
      </c>
      <c r="C13" s="21">
        <v>0.70386369062462795</v>
      </c>
      <c r="D13" s="21">
        <v>0.62226330566385901</v>
      </c>
      <c r="E13" s="21">
        <v>0.49014652735410502</v>
      </c>
      <c r="F13" s="21">
        <v>0.38697127026238498</v>
      </c>
    </row>
    <row r="14" spans="2:7">
      <c r="B14" s="23" t="s">
        <v>93</v>
      </c>
      <c r="C14" s="21">
        <v>7.7896739843159493E-2</v>
      </c>
      <c r="D14" s="21">
        <v>8.6796269845183099E-2</v>
      </c>
      <c r="E14" s="21">
        <v>0.108046294372228</v>
      </c>
      <c r="F14" s="21">
        <v>0.26035532159778701</v>
      </c>
    </row>
    <row r="15" spans="2:7">
      <c r="B15" s="23" t="s">
        <v>94</v>
      </c>
      <c r="C15" s="22">
        <v>0.62596695078146802</v>
      </c>
      <c r="D15" s="22">
        <v>0.53546703581867605</v>
      </c>
      <c r="E15" s="22">
        <v>0.38210023298187701</v>
      </c>
      <c r="F15" s="22">
        <v>0.12661594866459899</v>
      </c>
    </row>
    <row r="16" spans="2:7">
      <c r="B16" s="16"/>
      <c r="C16" s="16"/>
      <c r="D16" s="16"/>
      <c r="E16" s="16"/>
      <c r="F16" s="16"/>
    </row>
    <row r="17" spans="2:2">
      <c r="B17" t="s">
        <v>433</v>
      </c>
    </row>
    <row r="18" spans="2:2">
      <c r="B18" t="s">
        <v>434</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0.115542945308659</v>
      </c>
      <c r="D9" s="17">
        <v>0.118219486171702</v>
      </c>
      <c r="E9" s="17">
        <v>0.113106109553218</v>
      </c>
      <c r="F9" s="17"/>
      <c r="G9" s="17">
        <v>0.14707645122818899</v>
      </c>
      <c r="H9" s="17">
        <v>0.12501400705214699</v>
      </c>
      <c r="I9" s="17">
        <v>0.119879915209743</v>
      </c>
      <c r="J9" s="17">
        <v>0.11778611176767401</v>
      </c>
      <c r="K9" s="17">
        <v>0.1003779769078</v>
      </c>
      <c r="L9" s="17">
        <v>9.1666875256088007E-2</v>
      </c>
      <c r="M9" s="17"/>
      <c r="N9" s="17">
        <v>0.10230340262871999</v>
      </c>
      <c r="O9" s="17">
        <v>9.7523042021443795E-2</v>
      </c>
      <c r="P9" s="17">
        <v>0.12528079031433501</v>
      </c>
      <c r="Q9" s="17">
        <v>0.13945392045424701</v>
      </c>
      <c r="R9" s="17"/>
      <c r="S9" s="17">
        <v>0.14944540400658299</v>
      </c>
      <c r="T9" s="17">
        <v>0.103322426321091</v>
      </c>
      <c r="U9" s="17">
        <v>8.9723809937148805E-2</v>
      </c>
      <c r="V9" s="17">
        <v>0.12913037689878201</v>
      </c>
      <c r="W9" s="17">
        <v>9.7430177498109102E-2</v>
      </c>
      <c r="X9" s="17">
        <v>0.12020549333498499</v>
      </c>
      <c r="Y9" s="17">
        <v>9.2284980253972304E-2</v>
      </c>
      <c r="Z9" s="17">
        <v>9.6350074984886097E-2</v>
      </c>
      <c r="AA9" s="17">
        <v>0.140515605044335</v>
      </c>
      <c r="AB9" s="17">
        <v>9.9921863717050502E-2</v>
      </c>
      <c r="AC9" s="17">
        <v>7.3337093262823103E-2</v>
      </c>
      <c r="AD9" s="17">
        <v>0.17990390662997099</v>
      </c>
      <c r="AE9" s="17"/>
      <c r="AF9" s="17">
        <v>0.12616690560289101</v>
      </c>
      <c r="AG9" s="17">
        <v>0.10725106289337399</v>
      </c>
      <c r="AH9" s="17">
        <v>0.12533958753996399</v>
      </c>
      <c r="AI9" s="17"/>
      <c r="AJ9" s="17">
        <v>0.10967725943795301</v>
      </c>
      <c r="AK9" s="17">
        <v>0.124634444131328</v>
      </c>
      <c r="AL9" s="17">
        <v>7.9443999886346303E-2</v>
      </c>
      <c r="AM9" s="17">
        <v>0.13788999414829001</v>
      </c>
      <c r="AN9" s="17">
        <v>0.138783054767946</v>
      </c>
      <c r="AO9" s="17"/>
      <c r="AP9" s="17">
        <v>9.6221342099024998E-2</v>
      </c>
      <c r="AQ9" s="17">
        <v>0.109709000510907</v>
      </c>
      <c r="AR9" s="17">
        <v>8.4381932264336004E-2</v>
      </c>
      <c r="AS9" s="17">
        <v>0.156349058188159</v>
      </c>
      <c r="AT9" s="17">
        <v>0.106103857462381</v>
      </c>
      <c r="AU9" s="17"/>
      <c r="AV9" s="17">
        <v>0.132235163740447</v>
      </c>
      <c r="AW9" s="17">
        <v>0.118596831162286</v>
      </c>
      <c r="AX9" s="17">
        <v>0.10152609589387999</v>
      </c>
      <c r="AY9" s="17">
        <v>0.106029975350312</v>
      </c>
      <c r="AZ9" s="17">
        <v>0.14566953617081599</v>
      </c>
    </row>
    <row r="10" spans="2:52">
      <c r="B10" s="18" t="s">
        <v>88</v>
      </c>
      <c r="C10" s="17">
        <v>0.27142832495372698</v>
      </c>
      <c r="D10" s="17">
        <v>0.255015539105934</v>
      </c>
      <c r="E10" s="17">
        <v>0.28826783186345001</v>
      </c>
      <c r="F10" s="17"/>
      <c r="G10" s="17">
        <v>0.31663908199490798</v>
      </c>
      <c r="H10" s="17">
        <v>0.305177969385384</v>
      </c>
      <c r="I10" s="17">
        <v>0.30414852455586699</v>
      </c>
      <c r="J10" s="17">
        <v>0.240411856508712</v>
      </c>
      <c r="K10" s="17">
        <v>0.231455465507899</v>
      </c>
      <c r="L10" s="17">
        <v>0.239188709519849</v>
      </c>
      <c r="M10" s="17"/>
      <c r="N10" s="17">
        <v>0.25412619882509602</v>
      </c>
      <c r="O10" s="17">
        <v>0.24820275632672201</v>
      </c>
      <c r="P10" s="17">
        <v>0.31343711257381102</v>
      </c>
      <c r="Q10" s="17">
        <v>0.278579761285417</v>
      </c>
      <c r="R10" s="17"/>
      <c r="S10" s="17">
        <v>0.27747130196460501</v>
      </c>
      <c r="T10" s="17">
        <v>0.27491022711192098</v>
      </c>
      <c r="U10" s="17">
        <v>0.21194481236499699</v>
      </c>
      <c r="V10" s="17">
        <v>0.23959593291853101</v>
      </c>
      <c r="W10" s="17">
        <v>0.30883386610533597</v>
      </c>
      <c r="X10" s="17">
        <v>0.30298267819822999</v>
      </c>
      <c r="Y10" s="17">
        <v>0.25680607647048298</v>
      </c>
      <c r="Z10" s="17">
        <v>0.27991588486824798</v>
      </c>
      <c r="AA10" s="17">
        <v>0.28552798007803498</v>
      </c>
      <c r="AB10" s="17">
        <v>0.235964178772547</v>
      </c>
      <c r="AC10" s="17">
        <v>0.33086918123618397</v>
      </c>
      <c r="AD10" s="17">
        <v>0.28361219400404802</v>
      </c>
      <c r="AE10" s="17"/>
      <c r="AF10" s="17">
        <v>0.29065415902987202</v>
      </c>
      <c r="AG10" s="17">
        <v>0.25207571383798399</v>
      </c>
      <c r="AH10" s="17">
        <v>0.27073115095971501</v>
      </c>
      <c r="AI10" s="17"/>
      <c r="AJ10" s="17">
        <v>0.28477912308380199</v>
      </c>
      <c r="AK10" s="17">
        <v>0.290658513496309</v>
      </c>
      <c r="AL10" s="17">
        <v>0.17624137720744801</v>
      </c>
      <c r="AM10" s="17">
        <v>0.24412832340882301</v>
      </c>
      <c r="AN10" s="17">
        <v>0.24344623355421599</v>
      </c>
      <c r="AO10" s="17"/>
      <c r="AP10" s="17">
        <v>0.28918218204736301</v>
      </c>
      <c r="AQ10" s="17">
        <v>0.28833090751398799</v>
      </c>
      <c r="AR10" s="17">
        <v>0.24343556066171301</v>
      </c>
      <c r="AS10" s="17">
        <v>0.27427367746908099</v>
      </c>
      <c r="AT10" s="17">
        <v>0.24633481873124299</v>
      </c>
      <c r="AU10" s="17"/>
      <c r="AV10" s="17">
        <v>0.28755638060428601</v>
      </c>
      <c r="AW10" s="17">
        <v>0.25040255308985299</v>
      </c>
      <c r="AX10" s="17">
        <v>0.26468515020037398</v>
      </c>
      <c r="AY10" s="17">
        <v>0.288480212476181</v>
      </c>
      <c r="AZ10" s="17">
        <v>0.20943448992488001</v>
      </c>
    </row>
    <row r="11" spans="2:52">
      <c r="B11" s="18" t="s">
        <v>89</v>
      </c>
      <c r="C11" s="17">
        <v>0.301542556183171</v>
      </c>
      <c r="D11" s="17">
        <v>0.28264654528340699</v>
      </c>
      <c r="E11" s="17">
        <v>0.319804692556308</v>
      </c>
      <c r="F11" s="17"/>
      <c r="G11" s="17">
        <v>0.294419928722853</v>
      </c>
      <c r="H11" s="17">
        <v>0.29753315160513599</v>
      </c>
      <c r="I11" s="17">
        <v>0.27748941080095502</v>
      </c>
      <c r="J11" s="17">
        <v>0.29302088697663697</v>
      </c>
      <c r="K11" s="17">
        <v>0.34937735761861499</v>
      </c>
      <c r="L11" s="17">
        <v>0.30395910010870802</v>
      </c>
      <c r="M11" s="17"/>
      <c r="N11" s="17">
        <v>0.27095667593963901</v>
      </c>
      <c r="O11" s="17">
        <v>0.317019155729167</v>
      </c>
      <c r="P11" s="17">
        <v>0.307777984576314</v>
      </c>
      <c r="Q11" s="17">
        <v>0.31366200362632601</v>
      </c>
      <c r="R11" s="17"/>
      <c r="S11" s="17">
        <v>0.30069688685083801</v>
      </c>
      <c r="T11" s="17">
        <v>0.28752126618847701</v>
      </c>
      <c r="U11" s="17">
        <v>0.30229230371246801</v>
      </c>
      <c r="V11" s="17">
        <v>0.34083781209394298</v>
      </c>
      <c r="W11" s="17">
        <v>0.32508668406868002</v>
      </c>
      <c r="X11" s="17">
        <v>0.29621988878771699</v>
      </c>
      <c r="Y11" s="17">
        <v>0.34653736996829498</v>
      </c>
      <c r="Z11" s="17">
        <v>0.31446520511752601</v>
      </c>
      <c r="AA11" s="17">
        <v>0.28768896075078998</v>
      </c>
      <c r="AB11" s="17">
        <v>0.29504715358158801</v>
      </c>
      <c r="AC11" s="17">
        <v>0.27876846253939702</v>
      </c>
      <c r="AD11" s="17">
        <v>0.178412592691226</v>
      </c>
      <c r="AE11" s="17"/>
      <c r="AF11" s="17">
        <v>0.30780851416009097</v>
      </c>
      <c r="AG11" s="17">
        <v>0.27900277556762498</v>
      </c>
      <c r="AH11" s="17">
        <v>0.33811140644572302</v>
      </c>
      <c r="AI11" s="17"/>
      <c r="AJ11" s="17">
        <v>0.29532334217330902</v>
      </c>
      <c r="AK11" s="17">
        <v>0.27970829503204098</v>
      </c>
      <c r="AL11" s="17">
        <v>0.31687060497087199</v>
      </c>
      <c r="AM11" s="17">
        <v>0.35939038478070301</v>
      </c>
      <c r="AN11" s="17">
        <v>0.352698397684164</v>
      </c>
      <c r="AO11" s="17"/>
      <c r="AP11" s="17">
        <v>0.29922697444494101</v>
      </c>
      <c r="AQ11" s="17">
        <v>0.29812273117432198</v>
      </c>
      <c r="AR11" s="17">
        <v>0.26083481345437798</v>
      </c>
      <c r="AS11" s="17">
        <v>0.30496654265798601</v>
      </c>
      <c r="AT11" s="17">
        <v>0.34963747443869703</v>
      </c>
      <c r="AU11" s="17"/>
      <c r="AV11" s="17">
        <v>0.33372312310386099</v>
      </c>
      <c r="AW11" s="17">
        <v>0.314480849971011</v>
      </c>
      <c r="AX11" s="17">
        <v>0.27350228674895799</v>
      </c>
      <c r="AY11" s="17">
        <v>0.272320172600378</v>
      </c>
      <c r="AZ11" s="17">
        <v>0.26257754149668899</v>
      </c>
    </row>
    <row r="12" spans="2:52">
      <c r="B12" s="18" t="s">
        <v>90</v>
      </c>
      <c r="C12" s="17">
        <v>0.20561811065458999</v>
      </c>
      <c r="D12" s="17">
        <v>0.236377587062369</v>
      </c>
      <c r="E12" s="17">
        <v>0.176040083582544</v>
      </c>
      <c r="F12" s="17"/>
      <c r="G12" s="17">
        <v>0.159194478823765</v>
      </c>
      <c r="H12" s="17">
        <v>0.17418278311868299</v>
      </c>
      <c r="I12" s="17">
        <v>0.19424321052076601</v>
      </c>
      <c r="J12" s="17">
        <v>0.21822134084099601</v>
      </c>
      <c r="K12" s="17">
        <v>0.216947702616205</v>
      </c>
      <c r="L12" s="17">
        <v>0.25357030620002402</v>
      </c>
      <c r="M12" s="17"/>
      <c r="N12" s="17">
        <v>0.25879343407272298</v>
      </c>
      <c r="O12" s="17">
        <v>0.23318180616699599</v>
      </c>
      <c r="P12" s="17">
        <v>0.16726848733542801</v>
      </c>
      <c r="Q12" s="17">
        <v>0.15463266044347099</v>
      </c>
      <c r="R12" s="17"/>
      <c r="S12" s="17">
        <v>0.17789276088969699</v>
      </c>
      <c r="T12" s="17">
        <v>0.205548232649854</v>
      </c>
      <c r="U12" s="17">
        <v>0.288294583952456</v>
      </c>
      <c r="V12" s="17">
        <v>0.19607563390062299</v>
      </c>
      <c r="W12" s="17">
        <v>0.199980687186286</v>
      </c>
      <c r="X12" s="17">
        <v>0.16864668538069499</v>
      </c>
      <c r="Y12" s="17">
        <v>0.19849877877659</v>
      </c>
      <c r="Z12" s="17">
        <v>0.201322476788346</v>
      </c>
      <c r="AA12" s="17">
        <v>0.194564964870583</v>
      </c>
      <c r="AB12" s="17">
        <v>0.26238089435292</v>
      </c>
      <c r="AC12" s="17">
        <v>0.161477456480074</v>
      </c>
      <c r="AD12" s="17">
        <v>0.23605972741987399</v>
      </c>
      <c r="AE12" s="17"/>
      <c r="AF12" s="17">
        <v>0.17911186864577</v>
      </c>
      <c r="AG12" s="17">
        <v>0.253106662974243</v>
      </c>
      <c r="AH12" s="17">
        <v>0.15796340297238901</v>
      </c>
      <c r="AI12" s="17"/>
      <c r="AJ12" s="17">
        <v>0.216652361683905</v>
      </c>
      <c r="AK12" s="17">
        <v>0.19928800410016601</v>
      </c>
      <c r="AL12" s="17">
        <v>0.29575115203510799</v>
      </c>
      <c r="AM12" s="17">
        <v>0.18068910839011801</v>
      </c>
      <c r="AN12" s="17">
        <v>0.16057351623866301</v>
      </c>
      <c r="AO12" s="17"/>
      <c r="AP12" s="17">
        <v>0.21680060355515199</v>
      </c>
      <c r="AQ12" s="17">
        <v>0.20699015418470201</v>
      </c>
      <c r="AR12" s="17">
        <v>0.30390537321538802</v>
      </c>
      <c r="AS12" s="17">
        <v>0.188237014834504</v>
      </c>
      <c r="AT12" s="17">
        <v>0.14822645062362899</v>
      </c>
      <c r="AU12" s="17"/>
      <c r="AV12" s="17">
        <v>0.145052394261969</v>
      </c>
      <c r="AW12" s="17">
        <v>0.210637274910876</v>
      </c>
      <c r="AX12" s="17">
        <v>0.25826008093240799</v>
      </c>
      <c r="AY12" s="17">
        <v>0.22592700543656399</v>
      </c>
      <c r="AZ12" s="17">
        <v>0.23971741586285999</v>
      </c>
    </row>
    <row r="13" spans="2:52">
      <c r="B13" s="18" t="s">
        <v>91</v>
      </c>
      <c r="C13" s="17">
        <v>5.47372109431968E-2</v>
      </c>
      <c r="D13" s="17">
        <v>7.1570434531131599E-2</v>
      </c>
      <c r="E13" s="17">
        <v>3.8661140850864702E-2</v>
      </c>
      <c r="F13" s="17"/>
      <c r="G13" s="17">
        <v>3.9961249234614103E-2</v>
      </c>
      <c r="H13" s="17">
        <v>4.3225844764430699E-2</v>
      </c>
      <c r="I13" s="17">
        <v>5.6275930509429098E-2</v>
      </c>
      <c r="J13" s="17">
        <v>5.6389241838796997E-2</v>
      </c>
      <c r="K13" s="17">
        <v>6.3176620935984307E-2</v>
      </c>
      <c r="L13" s="17">
        <v>6.5695912989305105E-2</v>
      </c>
      <c r="M13" s="17"/>
      <c r="N13" s="17">
        <v>7.1068072439776198E-2</v>
      </c>
      <c r="O13" s="17">
        <v>5.7142071292297598E-2</v>
      </c>
      <c r="P13" s="17">
        <v>4.1310989579673101E-2</v>
      </c>
      <c r="Q13" s="17">
        <v>4.4109029998180699E-2</v>
      </c>
      <c r="R13" s="17"/>
      <c r="S13" s="17">
        <v>5.0587510862334401E-2</v>
      </c>
      <c r="T13" s="17">
        <v>6.4839584901244293E-2</v>
      </c>
      <c r="U13" s="17">
        <v>5.291836060183E-2</v>
      </c>
      <c r="V13" s="17">
        <v>4.2173736544583201E-2</v>
      </c>
      <c r="W13" s="17">
        <v>3.5860142938458302E-2</v>
      </c>
      <c r="X13" s="17">
        <v>6.3812062610826406E-2</v>
      </c>
      <c r="Y13" s="17">
        <v>4.91874821980414E-2</v>
      </c>
      <c r="Z13" s="17">
        <v>6.4089152113047998E-2</v>
      </c>
      <c r="AA13" s="17">
        <v>4.3785571921068099E-2</v>
      </c>
      <c r="AB13" s="17">
        <v>5.3681784014077701E-2</v>
      </c>
      <c r="AC13" s="17">
        <v>0.100847333253958</v>
      </c>
      <c r="AD13" s="17">
        <v>5.8490745392580097E-2</v>
      </c>
      <c r="AE13" s="17"/>
      <c r="AF13" s="17">
        <v>5.2950267088293902E-2</v>
      </c>
      <c r="AG13" s="17">
        <v>6.2593212184107502E-2</v>
      </c>
      <c r="AH13" s="17">
        <v>3.8055525725758897E-2</v>
      </c>
      <c r="AI13" s="17"/>
      <c r="AJ13" s="17">
        <v>5.4858912135588203E-2</v>
      </c>
      <c r="AK13" s="17">
        <v>6.0417938775238003E-2</v>
      </c>
      <c r="AL13" s="17">
        <v>7.1428701669230502E-2</v>
      </c>
      <c r="AM13" s="17">
        <v>3.8537709598374097E-2</v>
      </c>
      <c r="AN13" s="17">
        <v>3.2087625447321001E-2</v>
      </c>
      <c r="AO13" s="17"/>
      <c r="AP13" s="17">
        <v>5.8961493140424398E-2</v>
      </c>
      <c r="AQ13" s="17">
        <v>5.7612577360860499E-2</v>
      </c>
      <c r="AR13" s="17">
        <v>5.9162968494307702E-2</v>
      </c>
      <c r="AS13" s="17">
        <v>4.2651823085916397E-2</v>
      </c>
      <c r="AT13" s="17">
        <v>3.5461769184998201E-2</v>
      </c>
      <c r="AU13" s="17"/>
      <c r="AV13" s="17">
        <v>3.5352415928824397E-2</v>
      </c>
      <c r="AW13" s="17">
        <v>5.6935897985157198E-2</v>
      </c>
      <c r="AX13" s="17">
        <v>5.7820244240937103E-2</v>
      </c>
      <c r="AY13" s="17">
        <v>8.5333318946158698E-2</v>
      </c>
      <c r="AZ13" s="17">
        <v>7.6822997788085295E-2</v>
      </c>
    </row>
    <row r="14" spans="2:52">
      <c r="B14" s="18" t="s">
        <v>107</v>
      </c>
      <c r="C14" s="17">
        <v>5.1130851956656398E-2</v>
      </c>
      <c r="D14" s="17">
        <v>3.6170407845457199E-2</v>
      </c>
      <c r="E14" s="17">
        <v>6.4120141593615607E-2</v>
      </c>
      <c r="F14" s="17"/>
      <c r="G14" s="17">
        <v>4.2708809995670803E-2</v>
      </c>
      <c r="H14" s="17">
        <v>5.4866244074219597E-2</v>
      </c>
      <c r="I14" s="17">
        <v>4.7963008403239298E-2</v>
      </c>
      <c r="J14" s="17">
        <v>7.4170562067183601E-2</v>
      </c>
      <c r="K14" s="17">
        <v>3.8664876413496203E-2</v>
      </c>
      <c r="L14" s="17">
        <v>4.5919095926025999E-2</v>
      </c>
      <c r="M14" s="17"/>
      <c r="N14" s="17">
        <v>4.2752216094045697E-2</v>
      </c>
      <c r="O14" s="17">
        <v>4.6931168463373397E-2</v>
      </c>
      <c r="P14" s="17">
        <v>4.4924635620439302E-2</v>
      </c>
      <c r="Q14" s="17">
        <v>6.9562624192358105E-2</v>
      </c>
      <c r="R14" s="17"/>
      <c r="S14" s="17">
        <v>4.3906135425943703E-2</v>
      </c>
      <c r="T14" s="17">
        <v>6.3858262827413401E-2</v>
      </c>
      <c r="U14" s="17">
        <v>5.4826129431099997E-2</v>
      </c>
      <c r="V14" s="17">
        <v>5.2186507643538202E-2</v>
      </c>
      <c r="W14" s="17">
        <v>3.2808442203130103E-2</v>
      </c>
      <c r="X14" s="17">
        <v>4.8133191687546498E-2</v>
      </c>
      <c r="Y14" s="17">
        <v>5.6685312332618698E-2</v>
      </c>
      <c r="Z14" s="17">
        <v>4.38572061279459E-2</v>
      </c>
      <c r="AA14" s="17">
        <v>4.7916917335188401E-2</v>
      </c>
      <c r="AB14" s="17">
        <v>5.3004125561817099E-2</v>
      </c>
      <c r="AC14" s="17">
        <v>5.4700473227564501E-2</v>
      </c>
      <c r="AD14" s="17">
        <v>6.3520833862302298E-2</v>
      </c>
      <c r="AE14" s="17"/>
      <c r="AF14" s="17">
        <v>4.3308285473081798E-2</v>
      </c>
      <c r="AG14" s="17">
        <v>4.5970572542666399E-2</v>
      </c>
      <c r="AH14" s="17">
        <v>6.9798926356450602E-2</v>
      </c>
      <c r="AI14" s="17"/>
      <c r="AJ14" s="17">
        <v>3.8709001485443803E-2</v>
      </c>
      <c r="AK14" s="17">
        <v>4.5292804464917603E-2</v>
      </c>
      <c r="AL14" s="17">
        <v>6.0264164230994302E-2</v>
      </c>
      <c r="AM14" s="17">
        <v>3.9364479673692297E-2</v>
      </c>
      <c r="AN14" s="17">
        <v>7.2411172307689703E-2</v>
      </c>
      <c r="AO14" s="17"/>
      <c r="AP14" s="17">
        <v>3.9607404713094901E-2</v>
      </c>
      <c r="AQ14" s="17">
        <v>3.92346292552214E-2</v>
      </c>
      <c r="AR14" s="17">
        <v>4.8279351909877498E-2</v>
      </c>
      <c r="AS14" s="17">
        <v>3.35218837643542E-2</v>
      </c>
      <c r="AT14" s="17">
        <v>0.114235629559052</v>
      </c>
      <c r="AU14" s="17"/>
      <c r="AV14" s="17">
        <v>6.6080522360613694E-2</v>
      </c>
      <c r="AW14" s="17">
        <v>4.8946592880816403E-2</v>
      </c>
      <c r="AX14" s="17">
        <v>4.4206141983443997E-2</v>
      </c>
      <c r="AY14" s="17">
        <v>2.1909315190405801E-2</v>
      </c>
      <c r="AZ14" s="17">
        <v>6.5778018756669596E-2</v>
      </c>
    </row>
    <row r="15" spans="2:52">
      <c r="B15" s="18" t="s">
        <v>92</v>
      </c>
      <c r="C15" s="21">
        <v>0.38697127026238498</v>
      </c>
      <c r="D15" s="21">
        <v>0.37323502527763602</v>
      </c>
      <c r="E15" s="21">
        <v>0.40137394141666799</v>
      </c>
      <c r="F15" s="21"/>
      <c r="G15" s="21">
        <v>0.463715533223097</v>
      </c>
      <c r="H15" s="21">
        <v>0.43019197643752999</v>
      </c>
      <c r="I15" s="21">
        <v>0.42402843976561</v>
      </c>
      <c r="J15" s="21">
        <v>0.358197968276386</v>
      </c>
      <c r="K15" s="21">
        <v>0.33183344241569901</v>
      </c>
      <c r="L15" s="21">
        <v>0.33085558477593702</v>
      </c>
      <c r="M15" s="21"/>
      <c r="N15" s="21">
        <v>0.35642960145381503</v>
      </c>
      <c r="O15" s="21">
        <v>0.34572579834816503</v>
      </c>
      <c r="P15" s="21">
        <v>0.43871790288814599</v>
      </c>
      <c r="Q15" s="21">
        <v>0.41803368173966399</v>
      </c>
      <c r="R15" s="21"/>
      <c r="S15" s="21">
        <v>0.42691670597118803</v>
      </c>
      <c r="T15" s="21">
        <v>0.37823265343301099</v>
      </c>
      <c r="U15" s="21">
        <v>0.30166862230214597</v>
      </c>
      <c r="V15" s="21">
        <v>0.36872630981731203</v>
      </c>
      <c r="W15" s="21">
        <v>0.40626404360344598</v>
      </c>
      <c r="X15" s="21">
        <v>0.42318817153321497</v>
      </c>
      <c r="Y15" s="21">
        <v>0.34909105672445501</v>
      </c>
      <c r="Z15" s="21">
        <v>0.37626595985313399</v>
      </c>
      <c r="AA15" s="21">
        <v>0.42604358512237001</v>
      </c>
      <c r="AB15" s="21">
        <v>0.33588604248959802</v>
      </c>
      <c r="AC15" s="21">
        <v>0.40420627449900698</v>
      </c>
      <c r="AD15" s="21">
        <v>0.46351610063401799</v>
      </c>
      <c r="AE15" s="21"/>
      <c r="AF15" s="21">
        <v>0.41682106463276303</v>
      </c>
      <c r="AG15" s="21">
        <v>0.35932677673135799</v>
      </c>
      <c r="AH15" s="21">
        <v>0.396070738499678</v>
      </c>
      <c r="AI15" s="21"/>
      <c r="AJ15" s="21">
        <v>0.39445638252175402</v>
      </c>
      <c r="AK15" s="21">
        <v>0.41529295762763702</v>
      </c>
      <c r="AL15" s="21">
        <v>0.25568537709379502</v>
      </c>
      <c r="AM15" s="21">
        <v>0.38201831755711302</v>
      </c>
      <c r="AN15" s="21">
        <v>0.38222928832216302</v>
      </c>
      <c r="AO15" s="21"/>
      <c r="AP15" s="21">
        <v>0.38540352414638801</v>
      </c>
      <c r="AQ15" s="21">
        <v>0.39803990802489397</v>
      </c>
      <c r="AR15" s="21">
        <v>0.327817492926049</v>
      </c>
      <c r="AS15" s="21">
        <v>0.43062273565724002</v>
      </c>
      <c r="AT15" s="21">
        <v>0.35243867619362401</v>
      </c>
      <c r="AU15" s="21"/>
      <c r="AV15" s="21">
        <v>0.41979154434473198</v>
      </c>
      <c r="AW15" s="21">
        <v>0.36899938425213902</v>
      </c>
      <c r="AX15" s="21">
        <v>0.36621124609425298</v>
      </c>
      <c r="AY15" s="21">
        <v>0.394510187826493</v>
      </c>
      <c r="AZ15" s="21">
        <v>0.35510402609569602</v>
      </c>
    </row>
    <row r="16" spans="2:52">
      <c r="B16" s="18" t="s">
        <v>93</v>
      </c>
      <c r="C16" s="21">
        <v>0.26035532159778701</v>
      </c>
      <c r="D16" s="21">
        <v>0.30794802159349999</v>
      </c>
      <c r="E16" s="21">
        <v>0.214701224433408</v>
      </c>
      <c r="F16" s="21"/>
      <c r="G16" s="21">
        <v>0.199155728058379</v>
      </c>
      <c r="H16" s="21">
        <v>0.21740862788311399</v>
      </c>
      <c r="I16" s="21">
        <v>0.25051914103019501</v>
      </c>
      <c r="J16" s="21">
        <v>0.27461058267979299</v>
      </c>
      <c r="K16" s="21">
        <v>0.28012432355218903</v>
      </c>
      <c r="L16" s="21">
        <v>0.31926621918932901</v>
      </c>
      <c r="M16" s="21"/>
      <c r="N16" s="21">
        <v>0.32986150651250001</v>
      </c>
      <c r="O16" s="21">
        <v>0.290323877459294</v>
      </c>
      <c r="P16" s="21">
        <v>0.20857947691510101</v>
      </c>
      <c r="Q16" s="21">
        <v>0.19874169044165199</v>
      </c>
      <c r="R16" s="21"/>
      <c r="S16" s="21">
        <v>0.22848027175203101</v>
      </c>
      <c r="T16" s="21">
        <v>0.27038781755109798</v>
      </c>
      <c r="U16" s="21">
        <v>0.34121294455428602</v>
      </c>
      <c r="V16" s="21">
        <v>0.238249370445206</v>
      </c>
      <c r="W16" s="21">
        <v>0.23584083012474399</v>
      </c>
      <c r="X16" s="21">
        <v>0.232458747991521</v>
      </c>
      <c r="Y16" s="21">
        <v>0.24768626097463101</v>
      </c>
      <c r="Z16" s="21">
        <v>0.26541162890139403</v>
      </c>
      <c r="AA16" s="21">
        <v>0.238350536791651</v>
      </c>
      <c r="AB16" s="21">
        <v>0.31606267836699797</v>
      </c>
      <c r="AC16" s="21">
        <v>0.26232478973403101</v>
      </c>
      <c r="AD16" s="21">
        <v>0.294550472812454</v>
      </c>
      <c r="AE16" s="21"/>
      <c r="AF16" s="21">
        <v>0.23206213573406401</v>
      </c>
      <c r="AG16" s="21">
        <v>0.31569987515835102</v>
      </c>
      <c r="AH16" s="21">
        <v>0.19601892869814799</v>
      </c>
      <c r="AI16" s="21"/>
      <c r="AJ16" s="21">
        <v>0.27151127381949303</v>
      </c>
      <c r="AK16" s="21">
        <v>0.25970594287540399</v>
      </c>
      <c r="AL16" s="21">
        <v>0.36717985370433898</v>
      </c>
      <c r="AM16" s="21">
        <v>0.219226817988492</v>
      </c>
      <c r="AN16" s="21">
        <v>0.192661141685984</v>
      </c>
      <c r="AO16" s="21"/>
      <c r="AP16" s="21">
        <v>0.275762096695576</v>
      </c>
      <c r="AQ16" s="21">
        <v>0.26460273154556202</v>
      </c>
      <c r="AR16" s="21">
        <v>0.36306834170969499</v>
      </c>
      <c r="AS16" s="21">
        <v>0.230888837920421</v>
      </c>
      <c r="AT16" s="21">
        <v>0.18368821980862701</v>
      </c>
      <c r="AU16" s="21"/>
      <c r="AV16" s="21">
        <v>0.18040481019079299</v>
      </c>
      <c r="AW16" s="21">
        <v>0.267573172896034</v>
      </c>
      <c r="AX16" s="21">
        <v>0.316080325173345</v>
      </c>
      <c r="AY16" s="21">
        <v>0.311260324382723</v>
      </c>
      <c r="AZ16" s="21">
        <v>0.31654041365094499</v>
      </c>
    </row>
    <row r="17" spans="2:52">
      <c r="B17" s="18" t="s">
        <v>94</v>
      </c>
      <c r="C17" s="22">
        <v>0.12661594866459899</v>
      </c>
      <c r="D17" s="22">
        <v>6.5287003684135606E-2</v>
      </c>
      <c r="E17" s="22">
        <v>0.18667271698325899</v>
      </c>
      <c r="F17" s="22"/>
      <c r="G17" s="22">
        <v>0.264559805164718</v>
      </c>
      <c r="H17" s="22">
        <v>0.212783348554417</v>
      </c>
      <c r="I17" s="22">
        <v>0.17350929873541501</v>
      </c>
      <c r="J17" s="22">
        <v>8.3587385596593206E-2</v>
      </c>
      <c r="K17" s="22">
        <v>5.17091188635097E-2</v>
      </c>
      <c r="L17" s="22">
        <v>1.15893655866073E-2</v>
      </c>
      <c r="M17" s="22"/>
      <c r="N17" s="22">
        <v>2.6568094941315699E-2</v>
      </c>
      <c r="O17" s="22">
        <v>5.5401920888871498E-2</v>
      </c>
      <c r="P17" s="22">
        <v>0.23013842597304601</v>
      </c>
      <c r="Q17" s="22">
        <v>0.21929199129801299</v>
      </c>
      <c r="R17" s="22"/>
      <c r="S17" s="22">
        <v>0.19843643421915699</v>
      </c>
      <c r="T17" s="22">
        <v>0.107844835881914</v>
      </c>
      <c r="U17" s="22">
        <v>-3.95443222521401E-2</v>
      </c>
      <c r="V17" s="22">
        <v>0.130476939372106</v>
      </c>
      <c r="W17" s="22">
        <v>0.17042321347870101</v>
      </c>
      <c r="X17" s="22">
        <v>0.190729423541694</v>
      </c>
      <c r="Y17" s="22">
        <v>0.101404795749824</v>
      </c>
      <c r="Z17" s="22">
        <v>0.11085433095173999</v>
      </c>
      <c r="AA17" s="22">
        <v>0.18769304833071901</v>
      </c>
      <c r="AB17" s="22">
        <v>1.98233641226001E-2</v>
      </c>
      <c r="AC17" s="22">
        <v>0.141881484764976</v>
      </c>
      <c r="AD17" s="22">
        <v>0.16896562782156499</v>
      </c>
      <c r="AE17" s="22"/>
      <c r="AF17" s="22">
        <v>0.18475892889869899</v>
      </c>
      <c r="AG17" s="22">
        <v>4.3626901573007699E-2</v>
      </c>
      <c r="AH17" s="22">
        <v>0.20005180980153001</v>
      </c>
      <c r="AI17" s="22"/>
      <c r="AJ17" s="22">
        <v>0.122945108702261</v>
      </c>
      <c r="AK17" s="22">
        <v>0.15558701475223299</v>
      </c>
      <c r="AL17" s="22">
        <v>-0.111494476610544</v>
      </c>
      <c r="AM17" s="22">
        <v>0.16279149956862099</v>
      </c>
      <c r="AN17" s="22">
        <v>0.18956814663617899</v>
      </c>
      <c r="AO17" s="22"/>
      <c r="AP17" s="22">
        <v>0.109641427450812</v>
      </c>
      <c r="AQ17" s="22">
        <v>0.13343717647933201</v>
      </c>
      <c r="AR17" s="22">
        <v>-3.5250848783646302E-2</v>
      </c>
      <c r="AS17" s="22">
        <v>0.19973389773681899</v>
      </c>
      <c r="AT17" s="22">
        <v>0.168750456384997</v>
      </c>
      <c r="AU17" s="22"/>
      <c r="AV17" s="22">
        <v>0.23938673415393899</v>
      </c>
      <c r="AW17" s="22">
        <v>0.10142621135610499</v>
      </c>
      <c r="AX17" s="22">
        <v>5.0130920920908199E-2</v>
      </c>
      <c r="AY17" s="22">
        <v>8.3249863443769903E-2</v>
      </c>
      <c r="AZ17" s="22">
        <v>3.8563612444751101E-2</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0.14562428883077499</v>
      </c>
      <c r="D9" s="17">
        <v>0.169862499661975</v>
      </c>
      <c r="E9" s="17">
        <v>0.122896253202621</v>
      </c>
      <c r="F9" s="17"/>
      <c r="G9" s="17">
        <v>0.17959607292620899</v>
      </c>
      <c r="H9" s="17">
        <v>0.13741924296365499</v>
      </c>
      <c r="I9" s="17">
        <v>0.179329649123735</v>
      </c>
      <c r="J9" s="17">
        <v>0.15593334160925401</v>
      </c>
      <c r="K9" s="17">
        <v>0.12405587858886299</v>
      </c>
      <c r="L9" s="17">
        <v>0.108364932784504</v>
      </c>
      <c r="M9" s="17"/>
      <c r="N9" s="17">
        <v>0.140848897771368</v>
      </c>
      <c r="O9" s="17">
        <v>0.124180155826442</v>
      </c>
      <c r="P9" s="17">
        <v>0.162357320012712</v>
      </c>
      <c r="Q9" s="17">
        <v>0.16007794983527501</v>
      </c>
      <c r="R9" s="17"/>
      <c r="S9" s="17">
        <v>0.16157662752917601</v>
      </c>
      <c r="T9" s="17">
        <v>0.12944313279328101</v>
      </c>
      <c r="U9" s="17">
        <v>0.138056800812071</v>
      </c>
      <c r="V9" s="17">
        <v>0.18600027579040099</v>
      </c>
      <c r="W9" s="17">
        <v>0.15220426760533401</v>
      </c>
      <c r="X9" s="17">
        <v>0.13712594575516601</v>
      </c>
      <c r="Y9" s="17">
        <v>0.10881803339329101</v>
      </c>
      <c r="Z9" s="17">
        <v>0.12106635966373699</v>
      </c>
      <c r="AA9" s="17">
        <v>0.169511024879898</v>
      </c>
      <c r="AB9" s="17">
        <v>0.107138661137959</v>
      </c>
      <c r="AC9" s="17">
        <v>0.13481709476568199</v>
      </c>
      <c r="AD9" s="17">
        <v>0.227265369700102</v>
      </c>
      <c r="AE9" s="17"/>
      <c r="AF9" s="17">
        <v>0.15801706862102499</v>
      </c>
      <c r="AG9" s="17">
        <v>0.13495299364666299</v>
      </c>
      <c r="AH9" s="17">
        <v>0.13045041381904199</v>
      </c>
      <c r="AI9" s="17"/>
      <c r="AJ9" s="17">
        <v>0.15156913410853101</v>
      </c>
      <c r="AK9" s="17">
        <v>0.14899083756133</v>
      </c>
      <c r="AL9" s="17">
        <v>0.13670020478254</v>
      </c>
      <c r="AM9" s="17">
        <v>0.26347726580895198</v>
      </c>
      <c r="AN9" s="17">
        <v>0.140277601693099</v>
      </c>
      <c r="AO9" s="17"/>
      <c r="AP9" s="17">
        <v>0.14161487398351799</v>
      </c>
      <c r="AQ9" s="17">
        <v>0.145799264729291</v>
      </c>
      <c r="AR9" s="17">
        <v>0.179326405181019</v>
      </c>
      <c r="AS9" s="17">
        <v>0.18669040768591799</v>
      </c>
      <c r="AT9" s="17">
        <v>0.109497743089224</v>
      </c>
      <c r="AU9" s="17"/>
      <c r="AV9" s="17">
        <v>0.14236618634843801</v>
      </c>
      <c r="AW9" s="17">
        <v>0.14343580738895401</v>
      </c>
      <c r="AX9" s="17">
        <v>0.139054526813253</v>
      </c>
      <c r="AY9" s="17">
        <v>0.15916854992752699</v>
      </c>
      <c r="AZ9" s="17">
        <v>0.234841465856267</v>
      </c>
    </row>
    <row r="10" spans="2:52">
      <c r="B10" s="18" t="s">
        <v>88</v>
      </c>
      <c r="C10" s="17">
        <v>0.47663901683308402</v>
      </c>
      <c r="D10" s="17">
        <v>0.45210973600814702</v>
      </c>
      <c r="E10" s="17">
        <v>0.49921903615671698</v>
      </c>
      <c r="F10" s="17"/>
      <c r="G10" s="17">
        <v>0.49562925797058999</v>
      </c>
      <c r="H10" s="17">
        <v>0.47310999204707799</v>
      </c>
      <c r="I10" s="17">
        <v>0.47788084253000102</v>
      </c>
      <c r="J10" s="17">
        <v>0.45619406686456998</v>
      </c>
      <c r="K10" s="17">
        <v>0.50174878015423197</v>
      </c>
      <c r="L10" s="17">
        <v>0.46562626652950101</v>
      </c>
      <c r="M10" s="17"/>
      <c r="N10" s="17">
        <v>0.45589024989413601</v>
      </c>
      <c r="O10" s="17">
        <v>0.491283690115418</v>
      </c>
      <c r="P10" s="17">
        <v>0.49734804630260798</v>
      </c>
      <c r="Q10" s="17">
        <v>0.46524220998117799</v>
      </c>
      <c r="R10" s="17"/>
      <c r="S10" s="17">
        <v>0.41091991818898899</v>
      </c>
      <c r="T10" s="17">
        <v>0.497518086335687</v>
      </c>
      <c r="U10" s="17">
        <v>0.502501406215492</v>
      </c>
      <c r="V10" s="17">
        <v>0.40724393649938001</v>
      </c>
      <c r="W10" s="17">
        <v>0.46152524653889299</v>
      </c>
      <c r="X10" s="17">
        <v>0.49814799241539198</v>
      </c>
      <c r="Y10" s="17">
        <v>0.52498011307835801</v>
      </c>
      <c r="Z10" s="17">
        <v>0.49963824023963399</v>
      </c>
      <c r="AA10" s="17">
        <v>0.44427569521497701</v>
      </c>
      <c r="AB10" s="17">
        <v>0.52865149174748305</v>
      </c>
      <c r="AC10" s="17">
        <v>0.57137461811980805</v>
      </c>
      <c r="AD10" s="17">
        <v>0.44797040362317397</v>
      </c>
      <c r="AE10" s="17"/>
      <c r="AF10" s="17">
        <v>0.47120574079150901</v>
      </c>
      <c r="AG10" s="17">
        <v>0.48844977336495499</v>
      </c>
      <c r="AH10" s="17">
        <v>0.44175455680318998</v>
      </c>
      <c r="AI10" s="17"/>
      <c r="AJ10" s="17">
        <v>0.473003836811069</v>
      </c>
      <c r="AK10" s="17">
        <v>0.48779856374277097</v>
      </c>
      <c r="AL10" s="17">
        <v>0.473600635980573</v>
      </c>
      <c r="AM10" s="17">
        <v>0.43933887105486802</v>
      </c>
      <c r="AN10" s="17">
        <v>0.43629295436264598</v>
      </c>
      <c r="AO10" s="17"/>
      <c r="AP10" s="17">
        <v>0.45869148688834499</v>
      </c>
      <c r="AQ10" s="17">
        <v>0.49812091336085901</v>
      </c>
      <c r="AR10" s="17">
        <v>0.454295969132199</v>
      </c>
      <c r="AS10" s="17">
        <v>0.47275938101698101</v>
      </c>
      <c r="AT10" s="17">
        <v>0.47011774190627897</v>
      </c>
      <c r="AU10" s="17"/>
      <c r="AV10" s="17">
        <v>0.506804378741748</v>
      </c>
      <c r="AW10" s="17">
        <v>0.49665800714486802</v>
      </c>
      <c r="AX10" s="17">
        <v>0.47994611017615102</v>
      </c>
      <c r="AY10" s="17">
        <v>0.43374774062819399</v>
      </c>
      <c r="AZ10" s="17">
        <v>0.42403781440605998</v>
      </c>
    </row>
    <row r="11" spans="2:52">
      <c r="B11" s="18" t="s">
        <v>89</v>
      </c>
      <c r="C11" s="17">
        <v>0.245188573954641</v>
      </c>
      <c r="D11" s="17">
        <v>0.24911324489240899</v>
      </c>
      <c r="E11" s="17">
        <v>0.24198141725003999</v>
      </c>
      <c r="F11" s="17"/>
      <c r="G11" s="17">
        <v>0.21084322908386899</v>
      </c>
      <c r="H11" s="17">
        <v>0.248881146953849</v>
      </c>
      <c r="I11" s="17">
        <v>0.224817973257703</v>
      </c>
      <c r="J11" s="17">
        <v>0.24361781954598799</v>
      </c>
      <c r="K11" s="17">
        <v>0.24716509123272001</v>
      </c>
      <c r="L11" s="17">
        <v>0.28156738352474198</v>
      </c>
      <c r="M11" s="17"/>
      <c r="N11" s="17">
        <v>0.255375795797605</v>
      </c>
      <c r="O11" s="17">
        <v>0.25073977535448499</v>
      </c>
      <c r="P11" s="17">
        <v>0.23110488451755601</v>
      </c>
      <c r="Q11" s="17">
        <v>0.24085586734297801</v>
      </c>
      <c r="R11" s="17"/>
      <c r="S11" s="17">
        <v>0.27459562317671499</v>
      </c>
      <c r="T11" s="17">
        <v>0.24564962770458501</v>
      </c>
      <c r="U11" s="17">
        <v>0.20904455161434199</v>
      </c>
      <c r="V11" s="17">
        <v>0.29819307639849901</v>
      </c>
      <c r="W11" s="17">
        <v>0.26697273048311698</v>
      </c>
      <c r="X11" s="17">
        <v>0.24149833543746799</v>
      </c>
      <c r="Y11" s="17">
        <v>0.22201217009594301</v>
      </c>
      <c r="Z11" s="17">
        <v>0.24046318945964701</v>
      </c>
      <c r="AA11" s="17">
        <v>0.252994644905847</v>
      </c>
      <c r="AB11" s="17">
        <v>0.202905082279</v>
      </c>
      <c r="AC11" s="17">
        <v>0.19255802864999499</v>
      </c>
      <c r="AD11" s="17">
        <v>0.25761588255484202</v>
      </c>
      <c r="AE11" s="17"/>
      <c r="AF11" s="17">
        <v>0.24702684171060099</v>
      </c>
      <c r="AG11" s="17">
        <v>0.24726251862934601</v>
      </c>
      <c r="AH11" s="17">
        <v>0.26104241176724802</v>
      </c>
      <c r="AI11" s="17"/>
      <c r="AJ11" s="17">
        <v>0.24409987101740699</v>
      </c>
      <c r="AK11" s="17">
        <v>0.240271495767169</v>
      </c>
      <c r="AL11" s="17">
        <v>0.27600788024448297</v>
      </c>
      <c r="AM11" s="17">
        <v>0.15894491054271701</v>
      </c>
      <c r="AN11" s="17">
        <v>0.26318908447716</v>
      </c>
      <c r="AO11" s="17"/>
      <c r="AP11" s="17">
        <v>0.26522327115143801</v>
      </c>
      <c r="AQ11" s="17">
        <v>0.23219817504969201</v>
      </c>
      <c r="AR11" s="17">
        <v>0.231451220093564</v>
      </c>
      <c r="AS11" s="17">
        <v>0.23455166934060301</v>
      </c>
      <c r="AT11" s="17">
        <v>0.26732924420273202</v>
      </c>
      <c r="AU11" s="17"/>
      <c r="AV11" s="17">
        <v>0.236050275465059</v>
      </c>
      <c r="AW11" s="17">
        <v>0.22965150692574099</v>
      </c>
      <c r="AX11" s="17">
        <v>0.25204731154899201</v>
      </c>
      <c r="AY11" s="17">
        <v>0.28327870074608902</v>
      </c>
      <c r="AZ11" s="17">
        <v>0.17332454750395199</v>
      </c>
    </row>
    <row r="12" spans="2:52">
      <c r="B12" s="18" t="s">
        <v>90</v>
      </c>
      <c r="C12" s="17">
        <v>7.3913620189259802E-2</v>
      </c>
      <c r="D12" s="17">
        <v>7.6688960697718897E-2</v>
      </c>
      <c r="E12" s="17">
        <v>7.1670998198965996E-2</v>
      </c>
      <c r="F12" s="17"/>
      <c r="G12" s="17">
        <v>5.7577860041299299E-2</v>
      </c>
      <c r="H12" s="17">
        <v>7.9985281960129398E-2</v>
      </c>
      <c r="I12" s="17">
        <v>6.5385382259835603E-2</v>
      </c>
      <c r="J12" s="17">
        <v>7.5165465269884296E-2</v>
      </c>
      <c r="K12" s="17">
        <v>6.1937383639185301E-2</v>
      </c>
      <c r="L12" s="17">
        <v>9.3797445569227506E-2</v>
      </c>
      <c r="M12" s="17"/>
      <c r="N12" s="17">
        <v>9.4835507189628701E-2</v>
      </c>
      <c r="O12" s="17">
        <v>7.4706951196481505E-2</v>
      </c>
      <c r="P12" s="17">
        <v>6.0689797278120398E-2</v>
      </c>
      <c r="Q12" s="17">
        <v>6.2004101802201401E-2</v>
      </c>
      <c r="R12" s="17"/>
      <c r="S12" s="17">
        <v>8.6494444952971594E-2</v>
      </c>
      <c r="T12" s="17">
        <v>6.9184722328446399E-2</v>
      </c>
      <c r="U12" s="17">
        <v>8.7162269088823796E-2</v>
      </c>
      <c r="V12" s="17">
        <v>4.6056950692871003E-2</v>
      </c>
      <c r="W12" s="17">
        <v>7.5948096196748499E-2</v>
      </c>
      <c r="X12" s="17">
        <v>7.0579693896905701E-2</v>
      </c>
      <c r="Y12" s="17">
        <v>8.0560824701285602E-2</v>
      </c>
      <c r="Z12" s="17">
        <v>8.9817866490048706E-2</v>
      </c>
      <c r="AA12" s="17">
        <v>7.5565990463931795E-2</v>
      </c>
      <c r="AB12" s="17">
        <v>9.3886316742310905E-2</v>
      </c>
      <c r="AC12" s="17">
        <v>3.9116081176842399E-2</v>
      </c>
      <c r="AD12" s="17">
        <v>4.2282468555838802E-2</v>
      </c>
      <c r="AE12" s="17"/>
      <c r="AF12" s="17">
        <v>6.6823225325565103E-2</v>
      </c>
      <c r="AG12" s="17">
        <v>8.3372713308785595E-2</v>
      </c>
      <c r="AH12" s="17">
        <v>7.7177301099788195E-2</v>
      </c>
      <c r="AI12" s="17"/>
      <c r="AJ12" s="17">
        <v>8.4034986776857695E-2</v>
      </c>
      <c r="AK12" s="17">
        <v>7.2787349381361596E-2</v>
      </c>
      <c r="AL12" s="17">
        <v>7.5350445686106299E-2</v>
      </c>
      <c r="AM12" s="17">
        <v>3.1603551337018802E-2</v>
      </c>
      <c r="AN12" s="17">
        <v>6.6862198697833095E-2</v>
      </c>
      <c r="AO12" s="17"/>
      <c r="AP12" s="17">
        <v>8.6629285218779994E-2</v>
      </c>
      <c r="AQ12" s="17">
        <v>7.7308231452367301E-2</v>
      </c>
      <c r="AR12" s="17">
        <v>8.9451681030922103E-2</v>
      </c>
      <c r="AS12" s="17">
        <v>5.7514913289383601E-2</v>
      </c>
      <c r="AT12" s="17">
        <v>5.7743275086707201E-2</v>
      </c>
      <c r="AU12" s="17"/>
      <c r="AV12" s="17">
        <v>4.9050751315584999E-2</v>
      </c>
      <c r="AW12" s="17">
        <v>7.1132724043812101E-2</v>
      </c>
      <c r="AX12" s="17">
        <v>7.9944312466162404E-2</v>
      </c>
      <c r="AY12" s="17">
        <v>9.2369573153639001E-2</v>
      </c>
      <c r="AZ12" s="17">
        <v>7.4178083925119598E-2</v>
      </c>
    </row>
    <row r="13" spans="2:52">
      <c r="B13" s="18" t="s">
        <v>91</v>
      </c>
      <c r="C13" s="17">
        <v>1.2882649655923201E-2</v>
      </c>
      <c r="D13" s="17">
        <v>1.45003936133119E-2</v>
      </c>
      <c r="E13" s="17">
        <v>1.1385583457518099E-2</v>
      </c>
      <c r="F13" s="17"/>
      <c r="G13" s="17">
        <v>8.7807888836268395E-3</v>
      </c>
      <c r="H13" s="17">
        <v>1.4904376133435201E-2</v>
      </c>
      <c r="I13" s="17">
        <v>9.7225075015395894E-3</v>
      </c>
      <c r="J13" s="17">
        <v>1.54787558997708E-2</v>
      </c>
      <c r="K13" s="17">
        <v>2.0282079411649501E-2</v>
      </c>
      <c r="L13" s="17">
        <v>9.4594251737675304E-3</v>
      </c>
      <c r="M13" s="17"/>
      <c r="N13" s="17">
        <v>1.55794008624934E-2</v>
      </c>
      <c r="O13" s="17">
        <v>1.38610341024651E-2</v>
      </c>
      <c r="P13" s="17">
        <v>9.0823736678290294E-3</v>
      </c>
      <c r="Q13" s="17">
        <v>1.1515180988331399E-2</v>
      </c>
      <c r="R13" s="17"/>
      <c r="S13" s="17">
        <v>2.0088291923648801E-2</v>
      </c>
      <c r="T13" s="17">
        <v>1.3491721986403801E-2</v>
      </c>
      <c r="U13" s="17">
        <v>6.0080078474903697E-3</v>
      </c>
      <c r="V13" s="17">
        <v>1.2788612103625E-2</v>
      </c>
      <c r="W13" s="17">
        <v>1.35909812189459E-2</v>
      </c>
      <c r="X13" s="17">
        <v>5.6262460542170897E-3</v>
      </c>
      <c r="Y13" s="17">
        <v>1.3787974933991601E-2</v>
      </c>
      <c r="Z13" s="17">
        <v>1.66839031641518E-2</v>
      </c>
      <c r="AA13" s="17">
        <v>6.7156337269908203E-3</v>
      </c>
      <c r="AB13" s="17">
        <v>1.8038590298557498E-2</v>
      </c>
      <c r="AC13" s="17">
        <v>1.34775002793272E-2</v>
      </c>
      <c r="AD13" s="17">
        <v>1.4021181454877201E-2</v>
      </c>
      <c r="AE13" s="17"/>
      <c r="AF13" s="17">
        <v>1.3204100913004901E-2</v>
      </c>
      <c r="AG13" s="17">
        <v>1.27179585357741E-2</v>
      </c>
      <c r="AH13" s="17">
        <v>1.6257834197001799E-2</v>
      </c>
      <c r="AI13" s="17"/>
      <c r="AJ13" s="17">
        <v>1.4927029949721501E-2</v>
      </c>
      <c r="AK13" s="17">
        <v>1.03801505764839E-2</v>
      </c>
      <c r="AL13" s="17">
        <v>1.08014466630201E-2</v>
      </c>
      <c r="AM13" s="17">
        <v>1.8443584590310501E-2</v>
      </c>
      <c r="AN13" s="17">
        <v>7.1174450011382701E-3</v>
      </c>
      <c r="AO13" s="17"/>
      <c r="AP13" s="17">
        <v>1.7678177323698401E-2</v>
      </c>
      <c r="AQ13" s="17">
        <v>1.19884981373868E-2</v>
      </c>
      <c r="AR13" s="17">
        <v>6.3169630138633498E-3</v>
      </c>
      <c r="AS13" s="17">
        <v>9.33240234413742E-3</v>
      </c>
      <c r="AT13" s="17">
        <v>2.42138941305684E-3</v>
      </c>
      <c r="AU13" s="17"/>
      <c r="AV13" s="17">
        <v>9.6797834920821606E-3</v>
      </c>
      <c r="AW13" s="17">
        <v>5.54396656947419E-3</v>
      </c>
      <c r="AX13" s="17">
        <v>1.7628041445493198E-2</v>
      </c>
      <c r="AY13" s="17">
        <v>1.03286577751462E-2</v>
      </c>
      <c r="AZ13" s="17">
        <v>5.23015118791407E-2</v>
      </c>
    </row>
    <row r="14" spans="2:52">
      <c r="B14" s="18" t="s">
        <v>107</v>
      </c>
      <c r="C14" s="17">
        <v>4.5751850536316599E-2</v>
      </c>
      <c r="D14" s="17">
        <v>3.7725165126437102E-2</v>
      </c>
      <c r="E14" s="17">
        <v>5.2846711734138498E-2</v>
      </c>
      <c r="F14" s="17"/>
      <c r="G14" s="17">
        <v>4.7572791094405299E-2</v>
      </c>
      <c r="H14" s="17">
        <v>4.5699959941853503E-2</v>
      </c>
      <c r="I14" s="17">
        <v>4.2863645327184799E-2</v>
      </c>
      <c r="J14" s="17">
        <v>5.3610550810533397E-2</v>
      </c>
      <c r="K14" s="17">
        <v>4.4810786973350399E-2</v>
      </c>
      <c r="L14" s="17">
        <v>4.11845464182585E-2</v>
      </c>
      <c r="M14" s="17"/>
      <c r="N14" s="17">
        <v>3.7470148484768803E-2</v>
      </c>
      <c r="O14" s="17">
        <v>4.52283934047088E-2</v>
      </c>
      <c r="P14" s="17">
        <v>3.9417578221174698E-2</v>
      </c>
      <c r="Q14" s="17">
        <v>6.0304690050036802E-2</v>
      </c>
      <c r="R14" s="17"/>
      <c r="S14" s="17">
        <v>4.6325094228499897E-2</v>
      </c>
      <c r="T14" s="17">
        <v>4.4712708851597602E-2</v>
      </c>
      <c r="U14" s="17">
        <v>5.7226964421780997E-2</v>
      </c>
      <c r="V14" s="17">
        <v>4.9717148515222902E-2</v>
      </c>
      <c r="W14" s="17">
        <v>2.9758677956962E-2</v>
      </c>
      <c r="X14" s="17">
        <v>4.7021786440850803E-2</v>
      </c>
      <c r="Y14" s="17">
        <v>4.9840883797129802E-2</v>
      </c>
      <c r="Z14" s="17">
        <v>3.2330440982780997E-2</v>
      </c>
      <c r="AA14" s="17">
        <v>5.0937010808355797E-2</v>
      </c>
      <c r="AB14" s="17">
        <v>4.9379857794689799E-2</v>
      </c>
      <c r="AC14" s="17">
        <v>4.8656677008346E-2</v>
      </c>
      <c r="AD14" s="17">
        <v>1.08446941111668E-2</v>
      </c>
      <c r="AE14" s="17"/>
      <c r="AF14" s="17">
        <v>4.3723022638294903E-2</v>
      </c>
      <c r="AG14" s="17">
        <v>3.32440425144764E-2</v>
      </c>
      <c r="AH14" s="17">
        <v>7.3317482313729407E-2</v>
      </c>
      <c r="AI14" s="17"/>
      <c r="AJ14" s="17">
        <v>3.2365141336413002E-2</v>
      </c>
      <c r="AK14" s="17">
        <v>3.9771602970884501E-2</v>
      </c>
      <c r="AL14" s="17">
        <v>2.7539386643277701E-2</v>
      </c>
      <c r="AM14" s="17">
        <v>8.8191816666133294E-2</v>
      </c>
      <c r="AN14" s="17">
        <v>8.6260715768124302E-2</v>
      </c>
      <c r="AO14" s="17"/>
      <c r="AP14" s="17">
        <v>3.0162905434220798E-2</v>
      </c>
      <c r="AQ14" s="17">
        <v>3.4584917270404601E-2</v>
      </c>
      <c r="AR14" s="17">
        <v>3.9157761548433402E-2</v>
      </c>
      <c r="AS14" s="17">
        <v>3.9151226322976303E-2</v>
      </c>
      <c r="AT14" s="17">
        <v>9.2890606302001702E-2</v>
      </c>
      <c r="AU14" s="17"/>
      <c r="AV14" s="17">
        <v>5.6048624637087797E-2</v>
      </c>
      <c r="AW14" s="17">
        <v>5.3577987927150503E-2</v>
      </c>
      <c r="AX14" s="17">
        <v>3.1379697549948099E-2</v>
      </c>
      <c r="AY14" s="17">
        <v>2.1106777769405199E-2</v>
      </c>
      <c r="AZ14" s="17">
        <v>4.1316576429461398E-2</v>
      </c>
    </row>
    <row r="15" spans="2:52">
      <c r="B15" s="18" t="s">
        <v>92</v>
      </c>
      <c r="C15" s="21">
        <v>0.62226330566385901</v>
      </c>
      <c r="D15" s="21">
        <v>0.62197223567012205</v>
      </c>
      <c r="E15" s="21">
        <v>0.62211528935933802</v>
      </c>
      <c r="F15" s="21"/>
      <c r="G15" s="21">
        <v>0.67522533089679904</v>
      </c>
      <c r="H15" s="21">
        <v>0.61052923501073297</v>
      </c>
      <c r="I15" s="21">
        <v>0.65721049165373702</v>
      </c>
      <c r="J15" s="21">
        <v>0.61212740847382396</v>
      </c>
      <c r="K15" s="21">
        <v>0.62580465874309499</v>
      </c>
      <c r="L15" s="21">
        <v>0.573991199314005</v>
      </c>
      <c r="M15" s="21"/>
      <c r="N15" s="21">
        <v>0.59673914766550396</v>
      </c>
      <c r="O15" s="21">
        <v>0.61546384594185999</v>
      </c>
      <c r="P15" s="21">
        <v>0.65970536631531995</v>
      </c>
      <c r="Q15" s="21">
        <v>0.62532015981645295</v>
      </c>
      <c r="R15" s="21"/>
      <c r="S15" s="21">
        <v>0.572496545718165</v>
      </c>
      <c r="T15" s="21">
        <v>0.62696121912896696</v>
      </c>
      <c r="U15" s="21">
        <v>0.64055820702756305</v>
      </c>
      <c r="V15" s="21">
        <v>0.59324421228978197</v>
      </c>
      <c r="W15" s="21">
        <v>0.61372951414422705</v>
      </c>
      <c r="X15" s="21">
        <v>0.63527393817055899</v>
      </c>
      <c r="Y15" s="21">
        <v>0.63379814647165</v>
      </c>
      <c r="Z15" s="21">
        <v>0.62070459990337101</v>
      </c>
      <c r="AA15" s="21">
        <v>0.613786720094875</v>
      </c>
      <c r="AB15" s="21">
        <v>0.63579015288544205</v>
      </c>
      <c r="AC15" s="21">
        <v>0.70619171288548999</v>
      </c>
      <c r="AD15" s="21">
        <v>0.675235773323275</v>
      </c>
      <c r="AE15" s="21"/>
      <c r="AF15" s="21">
        <v>0.62922280941253395</v>
      </c>
      <c r="AG15" s="21">
        <v>0.62340276701161801</v>
      </c>
      <c r="AH15" s="21">
        <v>0.57220497062223197</v>
      </c>
      <c r="AI15" s="21"/>
      <c r="AJ15" s="21">
        <v>0.62457297091960096</v>
      </c>
      <c r="AK15" s="21">
        <v>0.636789401304101</v>
      </c>
      <c r="AL15" s="21">
        <v>0.61030084076311297</v>
      </c>
      <c r="AM15" s="21">
        <v>0.70281613686382005</v>
      </c>
      <c r="AN15" s="21">
        <v>0.57657055605574503</v>
      </c>
      <c r="AO15" s="21"/>
      <c r="AP15" s="21">
        <v>0.60030636087186295</v>
      </c>
      <c r="AQ15" s="21">
        <v>0.64392017809014901</v>
      </c>
      <c r="AR15" s="21">
        <v>0.633622374313217</v>
      </c>
      <c r="AS15" s="21">
        <v>0.65944978870290005</v>
      </c>
      <c r="AT15" s="21">
        <v>0.57961548499550297</v>
      </c>
      <c r="AU15" s="21"/>
      <c r="AV15" s="21">
        <v>0.649170565090186</v>
      </c>
      <c r="AW15" s="21">
        <v>0.64009381453382197</v>
      </c>
      <c r="AX15" s="21">
        <v>0.619000636989404</v>
      </c>
      <c r="AY15" s="21">
        <v>0.59291629055572104</v>
      </c>
      <c r="AZ15" s="21">
        <v>0.65887928026232701</v>
      </c>
    </row>
    <row r="16" spans="2:52">
      <c r="B16" s="18" t="s">
        <v>93</v>
      </c>
      <c r="C16" s="21">
        <v>8.6796269845183099E-2</v>
      </c>
      <c r="D16" s="21">
        <v>9.1189354311030799E-2</v>
      </c>
      <c r="E16" s="21">
        <v>8.3056581656484094E-2</v>
      </c>
      <c r="F16" s="21"/>
      <c r="G16" s="21">
        <v>6.6358648924926197E-2</v>
      </c>
      <c r="H16" s="21">
        <v>9.4889658093564602E-2</v>
      </c>
      <c r="I16" s="21">
        <v>7.5107889761375196E-2</v>
      </c>
      <c r="J16" s="21">
        <v>9.0644221169655106E-2</v>
      </c>
      <c r="K16" s="21">
        <v>8.2219463050834801E-2</v>
      </c>
      <c r="L16" s="21">
        <v>0.103256870742995</v>
      </c>
      <c r="M16" s="21"/>
      <c r="N16" s="21">
        <v>0.11041490805212199</v>
      </c>
      <c r="O16" s="21">
        <v>8.8567985298946494E-2</v>
      </c>
      <c r="P16" s="21">
        <v>6.9772170945949494E-2</v>
      </c>
      <c r="Q16" s="21">
        <v>7.3519282790532797E-2</v>
      </c>
      <c r="R16" s="21"/>
      <c r="S16" s="21">
        <v>0.10658273687662</v>
      </c>
      <c r="T16" s="21">
        <v>8.2676444314850203E-2</v>
      </c>
      <c r="U16" s="21">
        <v>9.3170276936314203E-2</v>
      </c>
      <c r="V16" s="21">
        <v>5.8845562796495998E-2</v>
      </c>
      <c r="W16" s="21">
        <v>8.9539077415694404E-2</v>
      </c>
      <c r="X16" s="21">
        <v>7.6205939951122806E-2</v>
      </c>
      <c r="Y16" s="21">
        <v>9.4348799635277106E-2</v>
      </c>
      <c r="Z16" s="21">
        <v>0.1065017696542</v>
      </c>
      <c r="AA16" s="21">
        <v>8.2281624190922595E-2</v>
      </c>
      <c r="AB16" s="21">
        <v>0.11192490704086799</v>
      </c>
      <c r="AC16" s="21">
        <v>5.25935814561697E-2</v>
      </c>
      <c r="AD16" s="21">
        <v>5.6303650010716001E-2</v>
      </c>
      <c r="AE16" s="21"/>
      <c r="AF16" s="21">
        <v>8.0027326238570007E-2</v>
      </c>
      <c r="AG16" s="21">
        <v>9.60906718445598E-2</v>
      </c>
      <c r="AH16" s="21">
        <v>9.3435135296789901E-2</v>
      </c>
      <c r="AI16" s="21"/>
      <c r="AJ16" s="21">
        <v>9.8962016726579199E-2</v>
      </c>
      <c r="AK16" s="21">
        <v>8.3167499957845406E-2</v>
      </c>
      <c r="AL16" s="21">
        <v>8.6151892349126402E-2</v>
      </c>
      <c r="AM16" s="21">
        <v>5.0047135927329303E-2</v>
      </c>
      <c r="AN16" s="21">
        <v>7.3979643698971295E-2</v>
      </c>
      <c r="AO16" s="21"/>
      <c r="AP16" s="21">
        <v>0.104307462542478</v>
      </c>
      <c r="AQ16" s="21">
        <v>8.9296729589754098E-2</v>
      </c>
      <c r="AR16" s="21">
        <v>9.5768644044785398E-2</v>
      </c>
      <c r="AS16" s="21">
        <v>6.6847315633521004E-2</v>
      </c>
      <c r="AT16" s="21">
        <v>6.0164664499764001E-2</v>
      </c>
      <c r="AU16" s="21"/>
      <c r="AV16" s="21">
        <v>5.8730534807667101E-2</v>
      </c>
      <c r="AW16" s="21">
        <v>7.6676690613286302E-2</v>
      </c>
      <c r="AX16" s="21">
        <v>9.7572353911655599E-2</v>
      </c>
      <c r="AY16" s="21">
        <v>0.10269823092878499</v>
      </c>
      <c r="AZ16" s="21">
        <v>0.12647959580425999</v>
      </c>
    </row>
    <row r="17" spans="2:52">
      <c r="B17" s="18" t="s">
        <v>94</v>
      </c>
      <c r="C17" s="22">
        <v>0.53546703581867605</v>
      </c>
      <c r="D17" s="22">
        <v>0.53078288135909202</v>
      </c>
      <c r="E17" s="22">
        <v>0.53905870770285402</v>
      </c>
      <c r="F17" s="22"/>
      <c r="G17" s="22">
        <v>0.60886668197187299</v>
      </c>
      <c r="H17" s="22">
        <v>0.515639576917168</v>
      </c>
      <c r="I17" s="22">
        <v>0.58210260189236196</v>
      </c>
      <c r="J17" s="22">
        <v>0.52148318730416798</v>
      </c>
      <c r="K17" s="22">
        <v>0.54358519569226005</v>
      </c>
      <c r="L17" s="22">
        <v>0.47073432857101</v>
      </c>
      <c r="M17" s="22"/>
      <c r="N17" s="22">
        <v>0.486324239613382</v>
      </c>
      <c r="O17" s="22">
        <v>0.52689586064291305</v>
      </c>
      <c r="P17" s="22">
        <v>0.58993319536936994</v>
      </c>
      <c r="Q17" s="22">
        <v>0.55180087702591996</v>
      </c>
      <c r="R17" s="22"/>
      <c r="S17" s="22">
        <v>0.46591380884154499</v>
      </c>
      <c r="T17" s="22">
        <v>0.54428477481411697</v>
      </c>
      <c r="U17" s="22">
        <v>0.54738793009124898</v>
      </c>
      <c r="V17" s="22">
        <v>0.53439864949328597</v>
      </c>
      <c r="W17" s="22">
        <v>0.52419043672853205</v>
      </c>
      <c r="X17" s="22">
        <v>0.55906799821943598</v>
      </c>
      <c r="Y17" s="22">
        <v>0.53944934683637202</v>
      </c>
      <c r="Z17" s="22">
        <v>0.51420283024917102</v>
      </c>
      <c r="AA17" s="22">
        <v>0.53150509590395201</v>
      </c>
      <c r="AB17" s="22">
        <v>0.52386524584457295</v>
      </c>
      <c r="AC17" s="22">
        <v>0.65359813142932</v>
      </c>
      <c r="AD17" s="22">
        <v>0.61893212331255898</v>
      </c>
      <c r="AE17" s="22"/>
      <c r="AF17" s="22">
        <v>0.54919548317396405</v>
      </c>
      <c r="AG17" s="22">
        <v>0.52731209516705901</v>
      </c>
      <c r="AH17" s="22">
        <v>0.47876983532544198</v>
      </c>
      <c r="AI17" s="22"/>
      <c r="AJ17" s="22">
        <v>0.52561095419302095</v>
      </c>
      <c r="AK17" s="22">
        <v>0.553621901346256</v>
      </c>
      <c r="AL17" s="22">
        <v>0.52414894841398596</v>
      </c>
      <c r="AM17" s="22">
        <v>0.65276900093649104</v>
      </c>
      <c r="AN17" s="22">
        <v>0.502590912356773</v>
      </c>
      <c r="AO17" s="22"/>
      <c r="AP17" s="22">
        <v>0.49599889832938499</v>
      </c>
      <c r="AQ17" s="22">
        <v>0.55462344850039502</v>
      </c>
      <c r="AR17" s="22">
        <v>0.53785373026843197</v>
      </c>
      <c r="AS17" s="22">
        <v>0.59260247306937897</v>
      </c>
      <c r="AT17" s="22">
        <v>0.51945082049573899</v>
      </c>
      <c r="AU17" s="22"/>
      <c r="AV17" s="22">
        <v>0.59044003028251901</v>
      </c>
      <c r="AW17" s="22">
        <v>0.563417123920536</v>
      </c>
      <c r="AX17" s="22">
        <v>0.52142828307774802</v>
      </c>
      <c r="AY17" s="22">
        <v>0.49021805962693599</v>
      </c>
      <c r="AZ17" s="22">
        <v>0.53239968445806596</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Z30"/>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70</v>
      </c>
      <c r="C9" s="17">
        <v>0.66613954033062595</v>
      </c>
      <c r="D9" s="17">
        <v>0.63214598645960096</v>
      </c>
      <c r="E9" s="17">
        <v>0.69913964765367698</v>
      </c>
      <c r="F9" s="17"/>
      <c r="G9" s="17">
        <v>0.70747895078108003</v>
      </c>
      <c r="H9" s="17">
        <v>0.75420015956583997</v>
      </c>
      <c r="I9" s="17">
        <v>0.77219013124081803</v>
      </c>
      <c r="J9" s="17">
        <v>0.70800502528868803</v>
      </c>
      <c r="K9" s="17">
        <v>0.61246797954601595</v>
      </c>
      <c r="L9" s="17">
        <v>0.48239210929840898</v>
      </c>
      <c r="M9" s="17"/>
      <c r="N9" s="17">
        <v>0.57976100359915905</v>
      </c>
      <c r="O9" s="17">
        <v>0.69369933455715904</v>
      </c>
      <c r="P9" s="17">
        <v>0.67505096145843102</v>
      </c>
      <c r="Q9" s="17">
        <v>0.72397667882278505</v>
      </c>
      <c r="R9" s="17"/>
      <c r="S9" s="17">
        <v>0.66623336675788503</v>
      </c>
      <c r="T9" s="17">
        <v>0.65838804897605296</v>
      </c>
      <c r="U9" s="17">
        <v>0.58725714037871801</v>
      </c>
      <c r="V9" s="17">
        <v>0.62911495077789503</v>
      </c>
      <c r="W9" s="17">
        <v>0.70284748297691002</v>
      </c>
      <c r="X9" s="17">
        <v>0.66724175256390805</v>
      </c>
      <c r="Y9" s="17">
        <v>0.67427809988117104</v>
      </c>
      <c r="Z9" s="17">
        <v>0.65767796484221197</v>
      </c>
      <c r="AA9" s="17">
        <v>0.70697712527095902</v>
      </c>
      <c r="AB9" s="17">
        <v>0.65969958676434004</v>
      </c>
      <c r="AC9" s="17">
        <v>0.65288755422816902</v>
      </c>
      <c r="AD9" s="17">
        <v>0.81300625801820103</v>
      </c>
      <c r="AE9" s="17"/>
      <c r="AF9" s="17">
        <v>0.58304809575479499</v>
      </c>
      <c r="AG9" s="17">
        <v>0.67415947362374296</v>
      </c>
      <c r="AH9" s="17">
        <v>0.76674473854626501</v>
      </c>
      <c r="AI9" s="17"/>
      <c r="AJ9" s="17">
        <v>0.56503134757484197</v>
      </c>
      <c r="AK9" s="17">
        <v>0.73351597640743305</v>
      </c>
      <c r="AL9" s="17">
        <v>0.57236537316170599</v>
      </c>
      <c r="AM9" s="17">
        <v>0.47323662948626599</v>
      </c>
      <c r="AN9" s="17">
        <v>0.78932662995807301</v>
      </c>
      <c r="AO9" s="17"/>
      <c r="AP9" s="17">
        <v>0.54944322274591795</v>
      </c>
      <c r="AQ9" s="17">
        <v>0.75112957529026303</v>
      </c>
      <c r="AR9" s="17">
        <v>0.598035765954256</v>
      </c>
      <c r="AS9" s="17">
        <v>0.524001739180463</v>
      </c>
      <c r="AT9" s="17">
        <v>0.67563983136439698</v>
      </c>
      <c r="AU9" s="17"/>
      <c r="AV9" s="17">
        <v>0.67010984555379804</v>
      </c>
      <c r="AW9" s="17">
        <v>0.70646567638952595</v>
      </c>
      <c r="AX9" s="17">
        <v>0.66064323869913699</v>
      </c>
      <c r="AY9" s="17">
        <v>0.64769486247653696</v>
      </c>
      <c r="AZ9" s="17">
        <v>0.53968206560402399</v>
      </c>
    </row>
    <row r="10" spans="2:52">
      <c r="B10" s="18" t="s">
        <v>71</v>
      </c>
      <c r="C10" s="17">
        <v>0.58099125424991604</v>
      </c>
      <c r="D10" s="17">
        <v>0.52162227223184399</v>
      </c>
      <c r="E10" s="17">
        <v>0.63848518252714004</v>
      </c>
      <c r="F10" s="17"/>
      <c r="G10" s="17">
        <v>0.4843477504714</v>
      </c>
      <c r="H10" s="17">
        <v>0.50464872897567603</v>
      </c>
      <c r="I10" s="17">
        <v>0.57828324429381806</v>
      </c>
      <c r="J10" s="17">
        <v>0.59488334223586004</v>
      </c>
      <c r="K10" s="17">
        <v>0.60544847997488205</v>
      </c>
      <c r="L10" s="17">
        <v>0.682065516630322</v>
      </c>
      <c r="M10" s="17"/>
      <c r="N10" s="17">
        <v>0.57108884795947501</v>
      </c>
      <c r="O10" s="17">
        <v>0.59888941624412895</v>
      </c>
      <c r="P10" s="17">
        <v>0.56307227951762495</v>
      </c>
      <c r="Q10" s="17">
        <v>0.58977358061233898</v>
      </c>
      <c r="R10" s="17"/>
      <c r="S10" s="17">
        <v>0.42735996208018301</v>
      </c>
      <c r="T10" s="17">
        <v>0.61510195731856598</v>
      </c>
      <c r="U10" s="17">
        <v>0.64358406642203703</v>
      </c>
      <c r="V10" s="17">
        <v>0.58919386148050501</v>
      </c>
      <c r="W10" s="17">
        <v>0.60222955523588295</v>
      </c>
      <c r="X10" s="17">
        <v>0.54823971886410405</v>
      </c>
      <c r="Y10" s="17">
        <v>0.58275147540626204</v>
      </c>
      <c r="Z10" s="17">
        <v>0.555657094470555</v>
      </c>
      <c r="AA10" s="17">
        <v>0.59893193883115303</v>
      </c>
      <c r="AB10" s="17">
        <v>0.644301843555246</v>
      </c>
      <c r="AC10" s="17">
        <v>0.63253031847138896</v>
      </c>
      <c r="AD10" s="17">
        <v>0.69476555642405202</v>
      </c>
      <c r="AE10" s="17"/>
      <c r="AF10" s="17">
        <v>0.55072195014365799</v>
      </c>
      <c r="AG10" s="17">
        <v>0.62312337960431696</v>
      </c>
      <c r="AH10" s="17">
        <v>0.53824110424870797</v>
      </c>
      <c r="AI10" s="17"/>
      <c r="AJ10" s="17">
        <v>0.55369593864031097</v>
      </c>
      <c r="AK10" s="17">
        <v>0.60984010972426705</v>
      </c>
      <c r="AL10" s="17">
        <v>0.60709465822117803</v>
      </c>
      <c r="AM10" s="17">
        <v>0.46415282280432102</v>
      </c>
      <c r="AN10" s="17">
        <v>0.55415039541396605</v>
      </c>
      <c r="AO10" s="17"/>
      <c r="AP10" s="17">
        <v>0.51761528800594503</v>
      </c>
      <c r="AQ10" s="17">
        <v>0.62362953165010304</v>
      </c>
      <c r="AR10" s="17">
        <v>0.62595174739562698</v>
      </c>
      <c r="AS10" s="17">
        <v>0.47752782241130998</v>
      </c>
      <c r="AT10" s="17">
        <v>0.59643088814342604</v>
      </c>
      <c r="AU10" s="17"/>
      <c r="AV10" s="17">
        <v>0.59020566758820503</v>
      </c>
      <c r="AW10" s="17">
        <v>0.59992885471361201</v>
      </c>
      <c r="AX10" s="17">
        <v>0.57684990206384501</v>
      </c>
      <c r="AY10" s="17">
        <v>0.55101808498898996</v>
      </c>
      <c r="AZ10" s="17">
        <v>0.492890416045205</v>
      </c>
    </row>
    <row r="11" spans="2:52">
      <c r="B11" s="18" t="s">
        <v>72</v>
      </c>
      <c r="C11" s="17">
        <v>0.376072558504781</v>
      </c>
      <c r="D11" s="17">
        <v>0.38916389031600102</v>
      </c>
      <c r="E11" s="17">
        <v>0.36321943472226098</v>
      </c>
      <c r="F11" s="17"/>
      <c r="G11" s="17">
        <v>0.34667802193626801</v>
      </c>
      <c r="H11" s="17">
        <v>0.39781904084660002</v>
      </c>
      <c r="I11" s="17">
        <v>0.367231909058372</v>
      </c>
      <c r="J11" s="17">
        <v>0.36224590911156701</v>
      </c>
      <c r="K11" s="17">
        <v>0.38221727514169401</v>
      </c>
      <c r="L11" s="17">
        <v>0.39218834344175102</v>
      </c>
      <c r="M11" s="17"/>
      <c r="N11" s="17">
        <v>0.440828602463264</v>
      </c>
      <c r="O11" s="17">
        <v>0.39246943397299899</v>
      </c>
      <c r="P11" s="17">
        <v>0.33052571413731602</v>
      </c>
      <c r="Q11" s="17">
        <v>0.33253257402367498</v>
      </c>
      <c r="R11" s="17"/>
      <c r="S11" s="17">
        <v>0.40136005490062898</v>
      </c>
      <c r="T11" s="17">
        <v>0.382624254403575</v>
      </c>
      <c r="U11" s="17">
        <v>0.38515311396310498</v>
      </c>
      <c r="V11" s="17">
        <v>0.341808420911071</v>
      </c>
      <c r="W11" s="17">
        <v>0.329491992990743</v>
      </c>
      <c r="X11" s="17">
        <v>0.34542861943139203</v>
      </c>
      <c r="Y11" s="17">
        <v>0.356044786741741</v>
      </c>
      <c r="Z11" s="17">
        <v>0.386197463487225</v>
      </c>
      <c r="AA11" s="17">
        <v>0.37214846030602799</v>
      </c>
      <c r="AB11" s="17">
        <v>0.43794123520891198</v>
      </c>
      <c r="AC11" s="17">
        <v>0.35872992498043899</v>
      </c>
      <c r="AD11" s="17">
        <v>0.40648341549065198</v>
      </c>
      <c r="AE11" s="17"/>
      <c r="AF11" s="17">
        <v>0.34963084960359098</v>
      </c>
      <c r="AG11" s="17">
        <v>0.41360569194689001</v>
      </c>
      <c r="AH11" s="17">
        <v>0.35195719473891302</v>
      </c>
      <c r="AI11" s="17"/>
      <c r="AJ11" s="17">
        <v>0.37945974087833401</v>
      </c>
      <c r="AK11" s="17">
        <v>0.385180395805303</v>
      </c>
      <c r="AL11" s="17">
        <v>0.417715872629981</v>
      </c>
      <c r="AM11" s="17">
        <v>0.286488195160714</v>
      </c>
      <c r="AN11" s="17">
        <v>0.33487511555975902</v>
      </c>
      <c r="AO11" s="17"/>
      <c r="AP11" s="17">
        <v>0.397646775168779</v>
      </c>
      <c r="AQ11" s="17">
        <v>0.39718095178903801</v>
      </c>
      <c r="AR11" s="17">
        <v>0.39955046745543399</v>
      </c>
      <c r="AS11" s="17">
        <v>0.31414240402632898</v>
      </c>
      <c r="AT11" s="17">
        <v>0.37369504874415599</v>
      </c>
      <c r="AU11" s="17"/>
      <c r="AV11" s="17">
        <v>0.34022907807182301</v>
      </c>
      <c r="AW11" s="17">
        <v>0.36570187349567301</v>
      </c>
      <c r="AX11" s="17">
        <v>0.432028582973155</v>
      </c>
      <c r="AY11" s="17">
        <v>0.42091351361253798</v>
      </c>
      <c r="AZ11" s="17">
        <v>0.354771778439671</v>
      </c>
    </row>
    <row r="12" spans="2:52">
      <c r="B12" s="18" t="s">
        <v>73</v>
      </c>
      <c r="C12" s="17">
        <v>0.32646013454202699</v>
      </c>
      <c r="D12" s="17">
        <v>0.34200612589967799</v>
      </c>
      <c r="E12" s="17">
        <v>0.31293005869163398</v>
      </c>
      <c r="F12" s="17"/>
      <c r="G12" s="17">
        <v>0.16187319914387599</v>
      </c>
      <c r="H12" s="17">
        <v>0.22469805525365899</v>
      </c>
      <c r="I12" s="17">
        <v>0.27424873813525003</v>
      </c>
      <c r="J12" s="17">
        <v>0.34686910066542498</v>
      </c>
      <c r="K12" s="17">
        <v>0.42304034741908803</v>
      </c>
      <c r="L12" s="17">
        <v>0.48008950264985001</v>
      </c>
      <c r="M12" s="17"/>
      <c r="N12" s="17">
        <v>0.27815588212636799</v>
      </c>
      <c r="O12" s="17">
        <v>0.32252852488614803</v>
      </c>
      <c r="P12" s="17">
        <v>0.35444372896014997</v>
      </c>
      <c r="Q12" s="17">
        <v>0.35799790686518701</v>
      </c>
      <c r="R12" s="17"/>
      <c r="S12" s="17">
        <v>0.22016058699112501</v>
      </c>
      <c r="T12" s="17">
        <v>0.34735246844828899</v>
      </c>
      <c r="U12" s="17">
        <v>0.323815294939853</v>
      </c>
      <c r="V12" s="17">
        <v>0.40966268217003698</v>
      </c>
      <c r="W12" s="17">
        <v>0.38703132343311197</v>
      </c>
      <c r="X12" s="17">
        <v>0.31017343151131799</v>
      </c>
      <c r="Y12" s="17">
        <v>0.36204396443581799</v>
      </c>
      <c r="Z12" s="17">
        <v>0.39665922664835201</v>
      </c>
      <c r="AA12" s="17">
        <v>0.35235524252261902</v>
      </c>
      <c r="AB12" s="17">
        <v>0.266455419982502</v>
      </c>
      <c r="AC12" s="17">
        <v>0.31886582776961903</v>
      </c>
      <c r="AD12" s="17">
        <v>0.30616885461508597</v>
      </c>
      <c r="AE12" s="17"/>
      <c r="AF12" s="17">
        <v>0.55684552044166102</v>
      </c>
      <c r="AG12" s="17">
        <v>0.19543993662866899</v>
      </c>
      <c r="AH12" s="17">
        <v>0.28373338986917701</v>
      </c>
      <c r="AI12" s="17"/>
      <c r="AJ12" s="17">
        <v>0.51955258678786698</v>
      </c>
      <c r="AK12" s="17">
        <v>0.19060855076706501</v>
      </c>
      <c r="AL12" s="17">
        <v>0.13481903207214199</v>
      </c>
      <c r="AM12" s="17">
        <v>0.76275030923244802</v>
      </c>
      <c r="AN12" s="17">
        <v>0.32094584576989299</v>
      </c>
      <c r="AO12" s="17"/>
      <c r="AP12" s="17">
        <v>0.46418029716484099</v>
      </c>
      <c r="AQ12" s="17">
        <v>0.19767151531166399</v>
      </c>
      <c r="AR12" s="17">
        <v>0.19178620632285401</v>
      </c>
      <c r="AS12" s="17">
        <v>0.74914765516414905</v>
      </c>
      <c r="AT12" s="17">
        <v>0.33704687750102402</v>
      </c>
      <c r="AU12" s="17"/>
      <c r="AV12" s="17">
        <v>0.43987146373942498</v>
      </c>
      <c r="AW12" s="17">
        <v>0.308724307174708</v>
      </c>
      <c r="AX12" s="17">
        <v>0.235237396067704</v>
      </c>
      <c r="AY12" s="17">
        <v>0.20950832140899101</v>
      </c>
      <c r="AZ12" s="17">
        <v>0.22448915817329701</v>
      </c>
    </row>
    <row r="13" spans="2:52">
      <c r="B13" s="18" t="s">
        <v>74</v>
      </c>
      <c r="C13" s="17">
        <v>0.182034550046827</v>
      </c>
      <c r="D13" s="17">
        <v>0.17288023872932701</v>
      </c>
      <c r="E13" s="17">
        <v>0.19048399679195099</v>
      </c>
      <c r="F13" s="17"/>
      <c r="G13" s="17">
        <v>0.20776920904975901</v>
      </c>
      <c r="H13" s="17">
        <v>0.179627850977436</v>
      </c>
      <c r="I13" s="17">
        <v>0.15556674986720401</v>
      </c>
      <c r="J13" s="17">
        <v>0.16286597733539501</v>
      </c>
      <c r="K13" s="17">
        <v>0.20432171994690301</v>
      </c>
      <c r="L13" s="17">
        <v>0.18905902382704801</v>
      </c>
      <c r="M13" s="17"/>
      <c r="N13" s="17">
        <v>0.21793057350966499</v>
      </c>
      <c r="O13" s="17">
        <v>0.177747057791864</v>
      </c>
      <c r="P13" s="17">
        <v>0.155801856931091</v>
      </c>
      <c r="Q13" s="17">
        <v>0.169088883089904</v>
      </c>
      <c r="R13" s="17"/>
      <c r="S13" s="17">
        <v>0.170969343934645</v>
      </c>
      <c r="T13" s="17">
        <v>0.19679298785940399</v>
      </c>
      <c r="U13" s="17">
        <v>0.21787449838278899</v>
      </c>
      <c r="V13" s="17">
        <v>0.17708879191968799</v>
      </c>
      <c r="W13" s="17">
        <v>0.18022939480657599</v>
      </c>
      <c r="X13" s="17">
        <v>0.18522289753660801</v>
      </c>
      <c r="Y13" s="17">
        <v>0.15875995552219899</v>
      </c>
      <c r="Z13" s="17">
        <v>0.172011267209883</v>
      </c>
      <c r="AA13" s="17">
        <v>0.15678792798823901</v>
      </c>
      <c r="AB13" s="17">
        <v>0.20168198391370201</v>
      </c>
      <c r="AC13" s="17">
        <v>0.197759605524923</v>
      </c>
      <c r="AD13" s="17">
        <v>0.16648452372362399</v>
      </c>
      <c r="AE13" s="17"/>
      <c r="AF13" s="17">
        <v>0.12552092277901</v>
      </c>
      <c r="AG13" s="17">
        <v>0.22788523946049599</v>
      </c>
      <c r="AH13" s="17">
        <v>0.16678506893105499</v>
      </c>
      <c r="AI13" s="17"/>
      <c r="AJ13" s="17">
        <v>0.13858373320376399</v>
      </c>
      <c r="AK13" s="17">
        <v>0.200957262235583</v>
      </c>
      <c r="AL13" s="17">
        <v>0.29913024133777</v>
      </c>
      <c r="AM13" s="17">
        <v>0.11039097599961201</v>
      </c>
      <c r="AN13" s="17">
        <v>0.17227151879182201</v>
      </c>
      <c r="AO13" s="17"/>
      <c r="AP13" s="17">
        <v>0.164305786876624</v>
      </c>
      <c r="AQ13" s="17">
        <v>0.19543074230723201</v>
      </c>
      <c r="AR13" s="17">
        <v>0.28179385320323902</v>
      </c>
      <c r="AS13" s="17">
        <v>5.9148867112039101E-2</v>
      </c>
      <c r="AT13" s="17">
        <v>0.13724729955359799</v>
      </c>
      <c r="AU13" s="17"/>
      <c r="AV13" s="17">
        <v>0.141277494386055</v>
      </c>
      <c r="AW13" s="17">
        <v>0.18201242227217301</v>
      </c>
      <c r="AX13" s="17">
        <v>0.21348286956705401</v>
      </c>
      <c r="AY13" s="17">
        <v>0.26177587599660401</v>
      </c>
      <c r="AZ13" s="17">
        <v>0.15264584685459101</v>
      </c>
    </row>
    <row r="14" spans="2:52">
      <c r="B14" s="18" t="s">
        <v>75</v>
      </c>
      <c r="C14" s="17">
        <v>0.16884141105574399</v>
      </c>
      <c r="D14" s="17">
        <v>0.17506290610458899</v>
      </c>
      <c r="E14" s="17">
        <v>0.163379180703488</v>
      </c>
      <c r="F14" s="17"/>
      <c r="G14" s="17">
        <v>0.24054947724421299</v>
      </c>
      <c r="H14" s="17">
        <v>0.22388193008313401</v>
      </c>
      <c r="I14" s="17">
        <v>0.179048170044144</v>
      </c>
      <c r="J14" s="17">
        <v>0.13714193437484601</v>
      </c>
      <c r="K14" s="17">
        <v>0.140043922800622</v>
      </c>
      <c r="L14" s="17">
        <v>0.113003102223283</v>
      </c>
      <c r="M14" s="17"/>
      <c r="N14" s="17">
        <v>0.15760561333808701</v>
      </c>
      <c r="O14" s="17">
        <v>0.15972597131522101</v>
      </c>
      <c r="P14" s="17">
        <v>0.17771067514450301</v>
      </c>
      <c r="Q14" s="17">
        <v>0.183709615314671</v>
      </c>
      <c r="R14" s="17"/>
      <c r="S14" s="17">
        <v>0.22708470796289501</v>
      </c>
      <c r="T14" s="17">
        <v>0.173854835913512</v>
      </c>
      <c r="U14" s="17">
        <v>0.16656737121592</v>
      </c>
      <c r="V14" s="17">
        <v>0.15846572493001801</v>
      </c>
      <c r="W14" s="17">
        <v>0.12637570375212001</v>
      </c>
      <c r="X14" s="17">
        <v>0.14988911996242399</v>
      </c>
      <c r="Y14" s="17">
        <v>0.14919834595422601</v>
      </c>
      <c r="Z14" s="17">
        <v>0.19168807783674499</v>
      </c>
      <c r="AA14" s="17">
        <v>0.169090585224763</v>
      </c>
      <c r="AB14" s="17">
        <v>0.16524892727016899</v>
      </c>
      <c r="AC14" s="17">
        <v>0.122599204902801</v>
      </c>
      <c r="AD14" s="17">
        <v>0.17731345793539499</v>
      </c>
      <c r="AE14" s="17"/>
      <c r="AF14" s="17">
        <v>0.12416175228648201</v>
      </c>
      <c r="AG14" s="17">
        <v>0.17640309263933299</v>
      </c>
      <c r="AH14" s="17">
        <v>0.19093520401501701</v>
      </c>
      <c r="AI14" s="17"/>
      <c r="AJ14" s="17">
        <v>0.112387655101947</v>
      </c>
      <c r="AK14" s="17">
        <v>0.20610073910813301</v>
      </c>
      <c r="AL14" s="17">
        <v>0.17507614575046701</v>
      </c>
      <c r="AM14" s="17">
        <v>9.4836708600201394E-2</v>
      </c>
      <c r="AN14" s="17">
        <v>0.20883502598650999</v>
      </c>
      <c r="AO14" s="17"/>
      <c r="AP14" s="17">
        <v>0.11089185304311699</v>
      </c>
      <c r="AQ14" s="17">
        <v>0.19228057793745601</v>
      </c>
      <c r="AR14" s="17">
        <v>0.235190095298899</v>
      </c>
      <c r="AS14" s="17">
        <v>0.12296454866531099</v>
      </c>
      <c r="AT14" s="17">
        <v>0.14564279309497999</v>
      </c>
      <c r="AU14" s="17"/>
      <c r="AV14" s="17">
        <v>0.14792620321870101</v>
      </c>
      <c r="AW14" s="17">
        <v>0.17451954145024101</v>
      </c>
      <c r="AX14" s="17">
        <v>0.186266565296727</v>
      </c>
      <c r="AY14" s="17">
        <v>0.177389992036632</v>
      </c>
      <c r="AZ14" s="17">
        <v>0.160132248558916</v>
      </c>
    </row>
    <row r="15" spans="2:52">
      <c r="B15" s="18" t="s">
        <v>76</v>
      </c>
      <c r="C15" s="17">
        <v>0.16701469564088001</v>
      </c>
      <c r="D15" s="17">
        <v>0.17061972402772899</v>
      </c>
      <c r="E15" s="17">
        <v>0.164093242217457</v>
      </c>
      <c r="F15" s="17"/>
      <c r="G15" s="17">
        <v>0.237985953273987</v>
      </c>
      <c r="H15" s="17">
        <v>0.162790198844494</v>
      </c>
      <c r="I15" s="17">
        <v>0.14510364891022201</v>
      </c>
      <c r="J15" s="17">
        <v>0.18957648323335299</v>
      </c>
      <c r="K15" s="17">
        <v>0.158096786380414</v>
      </c>
      <c r="L15" s="17">
        <v>0.128773852801468</v>
      </c>
      <c r="M15" s="17"/>
      <c r="N15" s="17">
        <v>0.15111134088893</v>
      </c>
      <c r="O15" s="17">
        <v>0.15247680818034301</v>
      </c>
      <c r="P15" s="17">
        <v>0.20755299721956599</v>
      </c>
      <c r="Q15" s="17">
        <v>0.16464998305294001</v>
      </c>
      <c r="R15" s="17"/>
      <c r="S15" s="17">
        <v>0.220814398747536</v>
      </c>
      <c r="T15" s="17">
        <v>0.194017070440622</v>
      </c>
      <c r="U15" s="17">
        <v>0.124286911193842</v>
      </c>
      <c r="V15" s="17">
        <v>0.16508848557966199</v>
      </c>
      <c r="W15" s="17">
        <v>0.175454207902383</v>
      </c>
      <c r="X15" s="17">
        <v>0.20078071153079</v>
      </c>
      <c r="Y15" s="17">
        <v>0.168623498098043</v>
      </c>
      <c r="Z15" s="17">
        <v>0.14417191372568899</v>
      </c>
      <c r="AA15" s="17">
        <v>0.17510731942723801</v>
      </c>
      <c r="AB15" s="17">
        <v>9.1542516269923199E-2</v>
      </c>
      <c r="AC15" s="17">
        <v>0.10940942533546</v>
      </c>
      <c r="AD15" s="17">
        <v>0.116583853208909</v>
      </c>
      <c r="AE15" s="17"/>
      <c r="AF15" s="17">
        <v>0.18000232612183101</v>
      </c>
      <c r="AG15" s="17">
        <v>0.136877790618564</v>
      </c>
      <c r="AH15" s="17">
        <v>0.188309194692453</v>
      </c>
      <c r="AI15" s="17"/>
      <c r="AJ15" s="17">
        <v>0.192442826940769</v>
      </c>
      <c r="AK15" s="17">
        <v>0.150274901518268</v>
      </c>
      <c r="AL15" s="17">
        <v>0.12952378255876801</v>
      </c>
      <c r="AM15" s="17">
        <v>0.28420031607107199</v>
      </c>
      <c r="AN15" s="17">
        <v>0.16939891431944501</v>
      </c>
      <c r="AO15" s="17"/>
      <c r="AP15" s="17">
        <v>0.18101395844305501</v>
      </c>
      <c r="AQ15" s="17">
        <v>0.135570507750052</v>
      </c>
      <c r="AR15" s="17">
        <v>0.16313117164226401</v>
      </c>
      <c r="AS15" s="17">
        <v>0.25607637034619302</v>
      </c>
      <c r="AT15" s="17">
        <v>0.19848938051071</v>
      </c>
      <c r="AU15" s="17"/>
      <c r="AV15" s="17">
        <v>0.179407634296361</v>
      </c>
      <c r="AW15" s="17">
        <v>0.17100028730806899</v>
      </c>
      <c r="AX15" s="17">
        <v>0.15137583503017801</v>
      </c>
      <c r="AY15" s="17">
        <v>0.138546051662324</v>
      </c>
      <c r="AZ15" s="17">
        <v>0.18955626230209699</v>
      </c>
    </row>
    <row r="16" spans="2:52">
      <c r="B16" s="18" t="s">
        <v>77</v>
      </c>
      <c r="C16" s="17">
        <v>0.14290027698805599</v>
      </c>
      <c r="D16" s="17">
        <v>0.15424570516557001</v>
      </c>
      <c r="E16" s="17">
        <v>0.13273151665400601</v>
      </c>
      <c r="F16" s="17"/>
      <c r="G16" s="17">
        <v>0.22555646958157</v>
      </c>
      <c r="H16" s="17">
        <v>0.20928683174735099</v>
      </c>
      <c r="I16" s="17">
        <v>0.15917406942458101</v>
      </c>
      <c r="J16" s="17">
        <v>0.12041750138674601</v>
      </c>
      <c r="K16" s="17">
        <v>6.3078211666621906E-2</v>
      </c>
      <c r="L16" s="17">
        <v>9.2348227201935307E-2</v>
      </c>
      <c r="M16" s="17"/>
      <c r="N16" s="17">
        <v>0.15659921789598799</v>
      </c>
      <c r="O16" s="17">
        <v>0.15358119500531001</v>
      </c>
      <c r="P16" s="17">
        <v>0.15451651261562899</v>
      </c>
      <c r="Q16" s="17">
        <v>0.10752282544998699</v>
      </c>
      <c r="R16" s="17"/>
      <c r="S16" s="17">
        <v>0.174171290330314</v>
      </c>
      <c r="T16" s="17">
        <v>0.13017859341742799</v>
      </c>
      <c r="U16" s="17">
        <v>0.12060959095997199</v>
      </c>
      <c r="V16" s="17">
        <v>0.122602349042949</v>
      </c>
      <c r="W16" s="17">
        <v>0.13448013150750601</v>
      </c>
      <c r="X16" s="17">
        <v>0.14193438793729499</v>
      </c>
      <c r="Y16" s="17">
        <v>0.16770532855619499</v>
      </c>
      <c r="Z16" s="17">
        <v>0.174302303743815</v>
      </c>
      <c r="AA16" s="17">
        <v>0.13440821812588499</v>
      </c>
      <c r="AB16" s="17">
        <v>0.140844540381795</v>
      </c>
      <c r="AC16" s="17">
        <v>0.111531464086486</v>
      </c>
      <c r="AD16" s="17">
        <v>0.17654979027142401</v>
      </c>
      <c r="AE16" s="17"/>
      <c r="AF16" s="17">
        <v>0.11158657713148901</v>
      </c>
      <c r="AG16" s="17">
        <v>0.13707723240375899</v>
      </c>
      <c r="AH16" s="17">
        <v>0.18280119823996199</v>
      </c>
      <c r="AI16" s="17"/>
      <c r="AJ16" s="17">
        <v>0.144239777624564</v>
      </c>
      <c r="AK16" s="17">
        <v>0.143531106397322</v>
      </c>
      <c r="AL16" s="17">
        <v>0.11151496226964</v>
      </c>
      <c r="AM16" s="17">
        <v>6.7166408589493701E-2</v>
      </c>
      <c r="AN16" s="17">
        <v>0.16269298742993099</v>
      </c>
      <c r="AO16" s="17"/>
      <c r="AP16" s="17">
        <v>0.152000707907712</v>
      </c>
      <c r="AQ16" s="17">
        <v>0.15785554264540799</v>
      </c>
      <c r="AR16" s="17">
        <v>0.10090503910982</v>
      </c>
      <c r="AS16" s="17">
        <v>0.12014553338647201</v>
      </c>
      <c r="AT16" s="17">
        <v>0.13612295197788399</v>
      </c>
      <c r="AU16" s="17"/>
      <c r="AV16" s="17">
        <v>9.9144686430510401E-2</v>
      </c>
      <c r="AW16" s="17">
        <v>0.14383555843993601</v>
      </c>
      <c r="AX16" s="17">
        <v>0.17322715032495001</v>
      </c>
      <c r="AY16" s="17">
        <v>0.181738023618842</v>
      </c>
      <c r="AZ16" s="17">
        <v>0.226291286327018</v>
      </c>
    </row>
    <row r="17" spans="2:52">
      <c r="B17" s="18" t="s">
        <v>78</v>
      </c>
      <c r="C17" s="17">
        <v>0.11687973482476401</v>
      </c>
      <c r="D17" s="17">
        <v>0.140143006436626</v>
      </c>
      <c r="E17" s="17">
        <v>9.3443276134442296E-2</v>
      </c>
      <c r="F17" s="17"/>
      <c r="G17" s="17">
        <v>0.117292129694411</v>
      </c>
      <c r="H17" s="17">
        <v>0.13338009788577401</v>
      </c>
      <c r="I17" s="17">
        <v>0.13801662753090299</v>
      </c>
      <c r="J17" s="17">
        <v>0.113205090465541</v>
      </c>
      <c r="K17" s="17">
        <v>0.111979336083449</v>
      </c>
      <c r="L17" s="17">
        <v>9.2191852113521502E-2</v>
      </c>
      <c r="M17" s="17"/>
      <c r="N17" s="17">
        <v>0.130429594140268</v>
      </c>
      <c r="O17" s="17">
        <v>0.12789366044132899</v>
      </c>
      <c r="P17" s="17">
        <v>0.116925338105851</v>
      </c>
      <c r="Q17" s="17">
        <v>9.0111325747052204E-2</v>
      </c>
      <c r="R17" s="17"/>
      <c r="S17" s="17">
        <v>0.165296275710998</v>
      </c>
      <c r="T17" s="17">
        <v>0.11329239901570499</v>
      </c>
      <c r="U17" s="17">
        <v>0.131394391747339</v>
      </c>
      <c r="V17" s="17">
        <v>8.66714476987369E-2</v>
      </c>
      <c r="W17" s="17">
        <v>0.11936363456084099</v>
      </c>
      <c r="X17" s="17">
        <v>0.102546570321222</v>
      </c>
      <c r="Y17" s="17">
        <v>7.2876813304126195E-2</v>
      </c>
      <c r="Z17" s="17">
        <v>8.9360064581298596E-2</v>
      </c>
      <c r="AA17" s="17">
        <v>0.109039346890549</v>
      </c>
      <c r="AB17" s="17">
        <v>0.14612683791803699</v>
      </c>
      <c r="AC17" s="17">
        <v>0.102723312787025</v>
      </c>
      <c r="AD17" s="17">
        <v>0.114254083898676</v>
      </c>
      <c r="AE17" s="17"/>
      <c r="AF17" s="17">
        <v>5.2442606884072498E-2</v>
      </c>
      <c r="AG17" s="17">
        <v>0.185035581122974</v>
      </c>
      <c r="AH17" s="17">
        <v>9.2588587595252694E-2</v>
      </c>
      <c r="AI17" s="17"/>
      <c r="AJ17" s="17">
        <v>6.8675237901204195E-2</v>
      </c>
      <c r="AK17" s="17">
        <v>0.14434665665302401</v>
      </c>
      <c r="AL17" s="17">
        <v>0.23600115488964901</v>
      </c>
      <c r="AM17" s="17">
        <v>0.111280482077125</v>
      </c>
      <c r="AN17" s="17">
        <v>9.4876781067694399E-2</v>
      </c>
      <c r="AO17" s="17"/>
      <c r="AP17" s="17">
        <v>8.45340129851887E-2</v>
      </c>
      <c r="AQ17" s="17">
        <v>0.138571278204458</v>
      </c>
      <c r="AR17" s="17">
        <v>0.17619837774595501</v>
      </c>
      <c r="AS17" s="17">
        <v>4.5578166195435602E-2</v>
      </c>
      <c r="AT17" s="17">
        <v>8.6224443499465495E-2</v>
      </c>
      <c r="AU17" s="17"/>
      <c r="AV17" s="17">
        <v>9.4039172770148102E-2</v>
      </c>
      <c r="AW17" s="17">
        <v>9.7496831167560805E-2</v>
      </c>
      <c r="AX17" s="17">
        <v>0.136872712527389</v>
      </c>
      <c r="AY17" s="17">
        <v>0.153184143493201</v>
      </c>
      <c r="AZ17" s="17">
        <v>0.227892734878053</v>
      </c>
    </row>
    <row r="18" spans="2:52" ht="30">
      <c r="B18" s="18" t="s">
        <v>79</v>
      </c>
      <c r="C18" s="17">
        <v>8.0652167256181004E-2</v>
      </c>
      <c r="D18" s="17">
        <v>7.2840298746171303E-2</v>
      </c>
      <c r="E18" s="17">
        <v>8.8779305490745905E-2</v>
      </c>
      <c r="F18" s="17"/>
      <c r="G18" s="17">
        <v>6.7847490401330895E-2</v>
      </c>
      <c r="H18" s="17">
        <v>6.8516105373393393E-2</v>
      </c>
      <c r="I18" s="17">
        <v>7.7898354866625594E-2</v>
      </c>
      <c r="J18" s="17">
        <v>8.0950789365730094E-2</v>
      </c>
      <c r="K18" s="17">
        <v>7.7425956625378503E-2</v>
      </c>
      <c r="L18" s="17">
        <v>0.10323910722617299</v>
      </c>
      <c r="M18" s="17"/>
      <c r="N18" s="17">
        <v>9.1650459582994004E-2</v>
      </c>
      <c r="O18" s="17">
        <v>8.5280671279367906E-2</v>
      </c>
      <c r="P18" s="17">
        <v>8.1465720185573298E-2</v>
      </c>
      <c r="Q18" s="17">
        <v>6.3221805131005199E-2</v>
      </c>
      <c r="R18" s="17"/>
      <c r="S18" s="17">
        <v>8.0726129653402007E-2</v>
      </c>
      <c r="T18" s="17">
        <v>7.1031806697591002E-2</v>
      </c>
      <c r="U18" s="17">
        <v>9.6794502873569305E-2</v>
      </c>
      <c r="V18" s="17">
        <v>9.1283053825539806E-2</v>
      </c>
      <c r="W18" s="17">
        <v>8.5632393536975507E-2</v>
      </c>
      <c r="X18" s="17">
        <v>7.07365974425153E-2</v>
      </c>
      <c r="Y18" s="17">
        <v>9.2319790957822695E-2</v>
      </c>
      <c r="Z18" s="17">
        <v>5.2210205244780497E-2</v>
      </c>
      <c r="AA18" s="17">
        <v>7.7740459848954196E-2</v>
      </c>
      <c r="AB18" s="17">
        <v>7.1590143440438403E-2</v>
      </c>
      <c r="AC18" s="17">
        <v>0.109145618494793</v>
      </c>
      <c r="AD18" s="17">
        <v>6.2363370635953097E-2</v>
      </c>
      <c r="AE18" s="17"/>
      <c r="AF18" s="17">
        <v>0.115894363330341</v>
      </c>
      <c r="AG18" s="17">
        <v>6.7545445001281595E-2</v>
      </c>
      <c r="AH18" s="17">
        <v>6.1313779245599699E-2</v>
      </c>
      <c r="AI18" s="17"/>
      <c r="AJ18" s="17">
        <v>0.10874451687928501</v>
      </c>
      <c r="AK18" s="17">
        <v>6.4564783252118105E-2</v>
      </c>
      <c r="AL18" s="17">
        <v>0.102047231464967</v>
      </c>
      <c r="AM18" s="17">
        <v>0.156240634108855</v>
      </c>
      <c r="AN18" s="17">
        <v>4.0778563957634399E-2</v>
      </c>
      <c r="AO18" s="17"/>
      <c r="AP18" s="17">
        <v>0.115399518329537</v>
      </c>
      <c r="AQ18" s="17">
        <v>5.9251019600919198E-2</v>
      </c>
      <c r="AR18" s="17">
        <v>7.4533424439943499E-2</v>
      </c>
      <c r="AS18" s="17">
        <v>0.107486417314595</v>
      </c>
      <c r="AT18" s="17">
        <v>7.7711768515368596E-2</v>
      </c>
      <c r="AU18" s="17"/>
      <c r="AV18" s="17">
        <v>8.4016945490084399E-2</v>
      </c>
      <c r="AW18" s="17">
        <v>7.6687766477313402E-2</v>
      </c>
      <c r="AX18" s="17">
        <v>6.7462025784030002E-2</v>
      </c>
      <c r="AY18" s="17">
        <v>6.7714774080764303E-2</v>
      </c>
      <c r="AZ18" s="17">
        <v>5.58606577971065E-2</v>
      </c>
    </row>
    <row r="19" spans="2:52" ht="30">
      <c r="B19" s="18" t="s">
        <v>80</v>
      </c>
      <c r="C19" s="17">
        <v>5.9396929320892203E-2</v>
      </c>
      <c r="D19" s="17">
        <v>5.0895567601905001E-2</v>
      </c>
      <c r="E19" s="17">
        <v>6.7163156566849097E-2</v>
      </c>
      <c r="F19" s="17"/>
      <c r="G19" s="17">
        <v>0.11876402491266499</v>
      </c>
      <c r="H19" s="17">
        <v>7.5464480679935095E-2</v>
      </c>
      <c r="I19" s="17">
        <v>6.07630248311197E-2</v>
      </c>
      <c r="J19" s="17">
        <v>4.4036572251749201E-2</v>
      </c>
      <c r="K19" s="17">
        <v>3.8321539066133302E-2</v>
      </c>
      <c r="L19" s="17">
        <v>3.2315313949261702E-2</v>
      </c>
      <c r="M19" s="17"/>
      <c r="N19" s="17">
        <v>7.2156722014130995E-2</v>
      </c>
      <c r="O19" s="17">
        <v>5.0999978874272302E-2</v>
      </c>
      <c r="P19" s="17">
        <v>6.8167987958662302E-2</v>
      </c>
      <c r="Q19" s="17">
        <v>4.73291491133742E-2</v>
      </c>
      <c r="R19" s="17"/>
      <c r="S19" s="17">
        <v>8.4311562075938803E-2</v>
      </c>
      <c r="T19" s="17">
        <v>3.95122280175857E-2</v>
      </c>
      <c r="U19" s="17">
        <v>6.0335055935328903E-2</v>
      </c>
      <c r="V19" s="17">
        <v>6.3608040668676799E-2</v>
      </c>
      <c r="W19" s="17">
        <v>5.8622329293993698E-2</v>
      </c>
      <c r="X19" s="17">
        <v>6.5389085911728401E-2</v>
      </c>
      <c r="Y19" s="17">
        <v>4.2905145185763598E-2</v>
      </c>
      <c r="Z19" s="17">
        <v>5.14956298877483E-2</v>
      </c>
      <c r="AA19" s="17">
        <v>4.9615575652237801E-2</v>
      </c>
      <c r="AB19" s="17">
        <v>6.6685376991924894E-2</v>
      </c>
      <c r="AC19" s="17">
        <v>6.21668912079925E-2</v>
      </c>
      <c r="AD19" s="17">
        <v>6.1891014803193298E-2</v>
      </c>
      <c r="AE19" s="17"/>
      <c r="AF19" s="17">
        <v>4.0766339334011401E-2</v>
      </c>
      <c r="AG19" s="17">
        <v>6.1620119216408899E-2</v>
      </c>
      <c r="AH19" s="17">
        <v>4.7591865232995897E-2</v>
      </c>
      <c r="AI19" s="17"/>
      <c r="AJ19" s="17">
        <v>4.59209577785663E-2</v>
      </c>
      <c r="AK19" s="17">
        <v>6.7375609833408998E-2</v>
      </c>
      <c r="AL19" s="17">
        <v>8.0938344279887803E-2</v>
      </c>
      <c r="AM19" s="17">
        <v>6.1029645608166198E-2</v>
      </c>
      <c r="AN19" s="17">
        <v>4.6116553392332102E-2</v>
      </c>
      <c r="AO19" s="17"/>
      <c r="AP19" s="17">
        <v>4.5363448288413502E-2</v>
      </c>
      <c r="AQ19" s="17">
        <v>7.1496136507654004E-2</v>
      </c>
      <c r="AR19" s="17">
        <v>8.7647935566805502E-2</v>
      </c>
      <c r="AS19" s="17">
        <v>2.0520363847046599E-2</v>
      </c>
      <c r="AT19" s="17">
        <v>5.1830571609966597E-2</v>
      </c>
      <c r="AU19" s="17"/>
      <c r="AV19" s="17">
        <v>4.1031800956527698E-2</v>
      </c>
      <c r="AW19" s="17">
        <v>5.79152688630847E-2</v>
      </c>
      <c r="AX19" s="17">
        <v>7.0148510230253994E-2</v>
      </c>
      <c r="AY19" s="17">
        <v>9.7755832153169894E-2</v>
      </c>
      <c r="AZ19" s="17">
        <v>4.98513962248592E-2</v>
      </c>
    </row>
    <row r="20" spans="2:52" ht="30">
      <c r="B20" s="18" t="s">
        <v>81</v>
      </c>
      <c r="C20" s="17">
        <v>5.8626669509002499E-2</v>
      </c>
      <c r="D20" s="17">
        <v>5.58139300509135E-2</v>
      </c>
      <c r="E20" s="17">
        <v>6.1267145921222399E-2</v>
      </c>
      <c r="F20" s="17"/>
      <c r="G20" s="17">
        <v>0.10379313311282</v>
      </c>
      <c r="H20" s="17">
        <v>8.3790067973572593E-2</v>
      </c>
      <c r="I20" s="17">
        <v>7.3217816041718606E-2</v>
      </c>
      <c r="J20" s="17">
        <v>5.1281612043969298E-2</v>
      </c>
      <c r="K20" s="17">
        <v>3.6740365396113903E-2</v>
      </c>
      <c r="L20" s="17">
        <v>1.68238259759718E-2</v>
      </c>
      <c r="M20" s="17"/>
      <c r="N20" s="17">
        <v>6.4365037659966706E-2</v>
      </c>
      <c r="O20" s="17">
        <v>5.3417652294536801E-2</v>
      </c>
      <c r="P20" s="17">
        <v>4.7795402313223503E-2</v>
      </c>
      <c r="Q20" s="17">
        <v>6.7131071871729397E-2</v>
      </c>
      <c r="R20" s="17"/>
      <c r="S20" s="17">
        <v>8.9798879235182705E-2</v>
      </c>
      <c r="T20" s="17">
        <v>4.60858806812703E-2</v>
      </c>
      <c r="U20" s="17">
        <v>5.17725426329168E-2</v>
      </c>
      <c r="V20" s="17">
        <v>4.1723037652966297E-2</v>
      </c>
      <c r="W20" s="17">
        <v>3.4777746855534399E-2</v>
      </c>
      <c r="X20" s="17">
        <v>6.5554448235392401E-2</v>
      </c>
      <c r="Y20" s="17">
        <v>6.2623083686383793E-2</v>
      </c>
      <c r="Z20" s="17">
        <v>4.5695963372076299E-2</v>
      </c>
      <c r="AA20" s="17">
        <v>5.2192660524211697E-2</v>
      </c>
      <c r="AB20" s="17">
        <v>6.4937494446021607E-2</v>
      </c>
      <c r="AC20" s="17">
        <v>6.7496567970589394E-2</v>
      </c>
      <c r="AD20" s="17">
        <v>6.7817245708505794E-2</v>
      </c>
      <c r="AE20" s="17"/>
      <c r="AF20" s="17">
        <v>3.4339050474511898E-2</v>
      </c>
      <c r="AG20" s="17">
        <v>6.7832514266046098E-2</v>
      </c>
      <c r="AH20" s="17">
        <v>6.9413105391180396E-2</v>
      </c>
      <c r="AI20" s="17"/>
      <c r="AJ20" s="17">
        <v>4.13674946794007E-2</v>
      </c>
      <c r="AK20" s="17">
        <v>7.5561958646870694E-2</v>
      </c>
      <c r="AL20" s="17">
        <v>5.1120337493146699E-2</v>
      </c>
      <c r="AM20" s="17">
        <v>6.3981027821279596E-2</v>
      </c>
      <c r="AN20" s="17">
        <v>4.0783764079348202E-2</v>
      </c>
      <c r="AO20" s="17"/>
      <c r="AP20" s="17">
        <v>4.6171087258395499E-2</v>
      </c>
      <c r="AQ20" s="17">
        <v>7.0249072706919796E-2</v>
      </c>
      <c r="AR20" s="17">
        <v>5.9796925333462002E-2</v>
      </c>
      <c r="AS20" s="17">
        <v>3.8155358123788202E-2</v>
      </c>
      <c r="AT20" s="17">
        <v>3.47687271692039E-2</v>
      </c>
      <c r="AU20" s="17"/>
      <c r="AV20" s="17">
        <v>5.0515410826048997E-2</v>
      </c>
      <c r="AW20" s="17">
        <v>6.1943197135611201E-2</v>
      </c>
      <c r="AX20" s="17">
        <v>6.6426866031363496E-2</v>
      </c>
      <c r="AY20" s="17">
        <v>6.7889026334076799E-2</v>
      </c>
      <c r="AZ20" s="17">
        <v>6.2593625514197601E-2</v>
      </c>
    </row>
    <row r="21" spans="2:52" ht="30">
      <c r="B21" s="18" t="s">
        <v>82</v>
      </c>
      <c r="C21" s="17">
        <v>5.6546087328851198E-2</v>
      </c>
      <c r="D21" s="17">
        <v>7.2983512050931398E-2</v>
      </c>
      <c r="E21" s="17">
        <v>4.0867473722873797E-2</v>
      </c>
      <c r="F21" s="17"/>
      <c r="G21" s="17">
        <v>3.4953411619831301E-2</v>
      </c>
      <c r="H21" s="17">
        <v>3.8371022740462703E-2</v>
      </c>
      <c r="I21" s="17">
        <v>2.8604674053973701E-2</v>
      </c>
      <c r="J21" s="17">
        <v>4.98880929527937E-2</v>
      </c>
      <c r="K21" s="17">
        <v>6.5187415237028395E-2</v>
      </c>
      <c r="L21" s="17">
        <v>0.10811449928733601</v>
      </c>
      <c r="M21" s="17"/>
      <c r="N21" s="17">
        <v>6.0475261240485703E-2</v>
      </c>
      <c r="O21" s="17">
        <v>5.8349374686785499E-2</v>
      </c>
      <c r="P21" s="17">
        <v>4.9664690989049E-2</v>
      </c>
      <c r="Q21" s="17">
        <v>5.6120580942610097E-2</v>
      </c>
      <c r="R21" s="17"/>
      <c r="S21" s="17">
        <v>3.2082363885218901E-2</v>
      </c>
      <c r="T21" s="17">
        <v>5.9088699807801598E-2</v>
      </c>
      <c r="U21" s="17">
        <v>7.4592622336992695E-2</v>
      </c>
      <c r="V21" s="17">
        <v>7.6174121539901496E-2</v>
      </c>
      <c r="W21" s="17">
        <v>5.5042991371004601E-2</v>
      </c>
      <c r="X21" s="17">
        <v>7.4925353636316194E-2</v>
      </c>
      <c r="Y21" s="17">
        <v>5.9717821426933E-2</v>
      </c>
      <c r="Z21" s="17">
        <v>5.0512717660557198E-2</v>
      </c>
      <c r="AA21" s="17">
        <v>4.4869756094390999E-2</v>
      </c>
      <c r="AB21" s="17">
        <v>4.7808032387652397E-2</v>
      </c>
      <c r="AC21" s="17">
        <v>6.6327464763906899E-2</v>
      </c>
      <c r="AD21" s="17">
        <v>5.3358599541231198E-2</v>
      </c>
      <c r="AE21" s="17"/>
      <c r="AF21" s="17">
        <v>9.7375139297917399E-2</v>
      </c>
      <c r="AG21" s="17">
        <v>4.3211259240059897E-2</v>
      </c>
      <c r="AH21" s="17">
        <v>2.45783400151353E-2</v>
      </c>
      <c r="AI21" s="17"/>
      <c r="AJ21" s="17">
        <v>0.10013353677059</v>
      </c>
      <c r="AK21" s="17">
        <v>3.7288644340254098E-2</v>
      </c>
      <c r="AL21" s="17">
        <v>2.6291765649655598E-2</v>
      </c>
      <c r="AM21" s="17">
        <v>0.13399203190596501</v>
      </c>
      <c r="AN21" s="17">
        <v>2.5675193695598501E-2</v>
      </c>
      <c r="AO21" s="17"/>
      <c r="AP21" s="17">
        <v>7.8445575958424399E-2</v>
      </c>
      <c r="AQ21" s="17">
        <v>3.6670454150763303E-2</v>
      </c>
      <c r="AR21" s="17">
        <v>2.4993006348246499E-2</v>
      </c>
      <c r="AS21" s="17">
        <v>0.14153079014902101</v>
      </c>
      <c r="AT21" s="17">
        <v>5.7607767711685201E-2</v>
      </c>
      <c r="AU21" s="17"/>
      <c r="AV21" s="17">
        <v>5.5357374278943501E-2</v>
      </c>
      <c r="AW21" s="17">
        <v>6.1833389630721602E-2</v>
      </c>
      <c r="AX21" s="17">
        <v>4.6487311814003701E-2</v>
      </c>
      <c r="AY21" s="17">
        <v>4.9185491016951001E-2</v>
      </c>
      <c r="AZ21" s="17">
        <v>4.5759154056420802E-2</v>
      </c>
    </row>
    <row r="22" spans="2:52">
      <c r="B22" s="18" t="s">
        <v>83</v>
      </c>
      <c r="C22" s="17">
        <v>5.6147826231845499E-2</v>
      </c>
      <c r="D22" s="17">
        <v>6.2628720816413797E-2</v>
      </c>
      <c r="E22" s="17">
        <v>5.0178909453064503E-2</v>
      </c>
      <c r="F22" s="17"/>
      <c r="G22" s="17">
        <v>6.2812452304931696E-2</v>
      </c>
      <c r="H22" s="17">
        <v>5.9068701644332401E-2</v>
      </c>
      <c r="I22" s="17">
        <v>7.2790601471021996E-2</v>
      </c>
      <c r="J22" s="17">
        <v>4.6009882408859198E-2</v>
      </c>
      <c r="K22" s="17">
        <v>5.8352241788617198E-2</v>
      </c>
      <c r="L22" s="17">
        <v>4.2525051676410901E-2</v>
      </c>
      <c r="M22" s="17"/>
      <c r="N22" s="17">
        <v>5.6269173533680897E-2</v>
      </c>
      <c r="O22" s="17">
        <v>4.78709437714386E-2</v>
      </c>
      <c r="P22" s="17">
        <v>6.6180002449646003E-2</v>
      </c>
      <c r="Q22" s="17">
        <v>5.6460160996195601E-2</v>
      </c>
      <c r="R22" s="17"/>
      <c r="S22" s="17">
        <v>5.9416876952170197E-2</v>
      </c>
      <c r="T22" s="17">
        <v>4.0449518906791097E-2</v>
      </c>
      <c r="U22" s="17">
        <v>4.6606511193693703E-2</v>
      </c>
      <c r="V22" s="17">
        <v>5.9109869969383097E-2</v>
      </c>
      <c r="W22" s="17">
        <v>5.8559846121799597E-2</v>
      </c>
      <c r="X22" s="17">
        <v>5.6250813429537097E-2</v>
      </c>
      <c r="Y22" s="17">
        <v>6.05458042003073E-2</v>
      </c>
      <c r="Z22" s="17">
        <v>7.7770246024332301E-2</v>
      </c>
      <c r="AA22" s="17">
        <v>6.2825157951359997E-2</v>
      </c>
      <c r="AB22" s="17">
        <v>4.2145714214789298E-2</v>
      </c>
      <c r="AC22" s="17">
        <v>8.5499029092325193E-2</v>
      </c>
      <c r="AD22" s="17">
        <v>4.7580853770549499E-2</v>
      </c>
      <c r="AE22" s="17"/>
      <c r="AF22" s="17">
        <v>7.7626431949114102E-2</v>
      </c>
      <c r="AG22" s="17">
        <v>4.1951360910336299E-2</v>
      </c>
      <c r="AH22" s="17">
        <v>5.2834579920632403E-2</v>
      </c>
      <c r="AI22" s="17"/>
      <c r="AJ22" s="17">
        <v>7.5517883995213905E-2</v>
      </c>
      <c r="AK22" s="17">
        <v>4.9302159487385797E-2</v>
      </c>
      <c r="AL22" s="17">
        <v>4.6578755010876799E-2</v>
      </c>
      <c r="AM22" s="17">
        <v>7.2805553582186003E-2</v>
      </c>
      <c r="AN22" s="17">
        <v>4.0567631645983399E-2</v>
      </c>
      <c r="AO22" s="17"/>
      <c r="AP22" s="17">
        <v>7.7940271082546503E-2</v>
      </c>
      <c r="AQ22" s="17">
        <v>3.9648656281096303E-2</v>
      </c>
      <c r="AR22" s="17">
        <v>4.19536917968205E-2</v>
      </c>
      <c r="AS22" s="17">
        <v>9.9768423947837595E-2</v>
      </c>
      <c r="AT22" s="17">
        <v>3.8548043265609302E-2</v>
      </c>
      <c r="AU22" s="17"/>
      <c r="AV22" s="17">
        <v>5.4677545394064803E-2</v>
      </c>
      <c r="AW22" s="17">
        <v>5.3258826514297898E-2</v>
      </c>
      <c r="AX22" s="17">
        <v>4.10783994849016E-2</v>
      </c>
      <c r="AY22" s="17">
        <v>5.9753551168100598E-2</v>
      </c>
      <c r="AZ22" s="17">
        <v>6.4874944346031096E-2</v>
      </c>
    </row>
    <row r="23" spans="2:52">
      <c r="B23" s="18" t="s">
        <v>84</v>
      </c>
      <c r="C23" s="17">
        <v>5.06596509896617E-2</v>
      </c>
      <c r="D23" s="17">
        <v>5.32658603290488E-2</v>
      </c>
      <c r="E23" s="17">
        <v>4.8435837944350697E-2</v>
      </c>
      <c r="F23" s="17"/>
      <c r="G23" s="17">
        <v>5.2040395603683898E-2</v>
      </c>
      <c r="H23" s="17">
        <v>5.1446066306585297E-2</v>
      </c>
      <c r="I23" s="17">
        <v>3.1285090943199298E-2</v>
      </c>
      <c r="J23" s="17">
        <v>5.1273310577124101E-2</v>
      </c>
      <c r="K23" s="17">
        <v>6.1681987683622597E-2</v>
      </c>
      <c r="L23" s="17">
        <v>5.6989127694035899E-2</v>
      </c>
      <c r="M23" s="17"/>
      <c r="N23" s="17">
        <v>5.1995446956605802E-2</v>
      </c>
      <c r="O23" s="17">
        <v>5.4948098692381597E-2</v>
      </c>
      <c r="P23" s="17">
        <v>5.2760685004402799E-2</v>
      </c>
      <c r="Q23" s="17">
        <v>4.2541902951538903E-2</v>
      </c>
      <c r="R23" s="17"/>
      <c r="S23" s="17">
        <v>6.4692017885282393E-2</v>
      </c>
      <c r="T23" s="17">
        <v>4.7022128351346601E-2</v>
      </c>
      <c r="U23" s="17">
        <v>3.6565821702419003E-2</v>
      </c>
      <c r="V23" s="17">
        <v>4.6480583395476997E-2</v>
      </c>
      <c r="W23" s="17">
        <v>4.57987322613429E-2</v>
      </c>
      <c r="X23" s="17">
        <v>4.2757469051033802E-2</v>
      </c>
      <c r="Y23" s="17">
        <v>4.2941918699997403E-2</v>
      </c>
      <c r="Z23" s="17">
        <v>6.6570960247732097E-2</v>
      </c>
      <c r="AA23" s="17">
        <v>6.4739827317268697E-2</v>
      </c>
      <c r="AB23" s="17">
        <v>5.3789146065421997E-2</v>
      </c>
      <c r="AC23" s="17">
        <v>2.5224333899162999E-2</v>
      </c>
      <c r="AD23" s="17">
        <v>6.6851567308197704E-2</v>
      </c>
      <c r="AE23" s="17"/>
      <c r="AF23" s="17">
        <v>4.8368484724463402E-2</v>
      </c>
      <c r="AG23" s="17">
        <v>5.7545098334169001E-2</v>
      </c>
      <c r="AH23" s="17">
        <v>4.4791327622442902E-2</v>
      </c>
      <c r="AI23" s="17"/>
      <c r="AJ23" s="17">
        <v>5.3037540331814098E-2</v>
      </c>
      <c r="AK23" s="17">
        <v>6.0047926809775602E-2</v>
      </c>
      <c r="AL23" s="17">
        <v>5.9521502109258599E-2</v>
      </c>
      <c r="AM23" s="17">
        <v>2.0380624781768601E-2</v>
      </c>
      <c r="AN23" s="17">
        <v>3.3608962261669699E-2</v>
      </c>
      <c r="AO23" s="17"/>
      <c r="AP23" s="17">
        <v>5.9281907747178099E-2</v>
      </c>
      <c r="AQ23" s="17">
        <v>4.9690717846253001E-2</v>
      </c>
      <c r="AR23" s="17">
        <v>5.1920088958066102E-2</v>
      </c>
      <c r="AS23" s="17">
        <v>3.44260384403237E-2</v>
      </c>
      <c r="AT23" s="17">
        <v>4.7350180404206001E-2</v>
      </c>
      <c r="AU23" s="17"/>
      <c r="AV23" s="17">
        <v>5.3065373080375997E-2</v>
      </c>
      <c r="AW23" s="17">
        <v>3.6852026896113103E-2</v>
      </c>
      <c r="AX23" s="17">
        <v>4.10881635892714E-2</v>
      </c>
      <c r="AY23" s="17">
        <v>7.1533589458758706E-2</v>
      </c>
      <c r="AZ23" s="17">
        <v>6.5666228354130607E-2</v>
      </c>
    </row>
    <row r="24" spans="2:52">
      <c r="B24" s="18" t="s">
        <v>85</v>
      </c>
      <c r="C24" s="17">
        <v>2.4781815801867501E-3</v>
      </c>
      <c r="D24" s="17">
        <v>3.9530416988439697E-3</v>
      </c>
      <c r="E24" s="17">
        <v>1.0550915978650799E-3</v>
      </c>
      <c r="F24" s="17"/>
      <c r="G24" s="17">
        <v>0</v>
      </c>
      <c r="H24" s="17">
        <v>1.5836836547440101E-3</v>
      </c>
      <c r="I24" s="17">
        <v>4.5438927238708997E-3</v>
      </c>
      <c r="J24" s="17">
        <v>6.9052381328474797E-3</v>
      </c>
      <c r="K24" s="17">
        <v>1.84768732441409E-3</v>
      </c>
      <c r="L24" s="17">
        <v>0</v>
      </c>
      <c r="M24" s="17"/>
      <c r="N24" s="17">
        <v>3.6252823173266E-3</v>
      </c>
      <c r="O24" s="17">
        <v>7.6141862353417105E-4</v>
      </c>
      <c r="P24" s="17">
        <v>1.19504974567282E-3</v>
      </c>
      <c r="Q24" s="17">
        <v>4.1824805110180201E-3</v>
      </c>
      <c r="R24" s="17"/>
      <c r="S24" s="17">
        <v>3.4545962045634199E-3</v>
      </c>
      <c r="T24" s="17">
        <v>4.0567339019792099E-3</v>
      </c>
      <c r="U24" s="17">
        <v>3.2441999967712299E-3</v>
      </c>
      <c r="V24" s="17">
        <v>0</v>
      </c>
      <c r="W24" s="17">
        <v>2.8201434273247899E-3</v>
      </c>
      <c r="X24" s="17">
        <v>2.5307478349788602E-3</v>
      </c>
      <c r="Y24" s="17">
        <v>0</v>
      </c>
      <c r="Z24" s="17">
        <v>0</v>
      </c>
      <c r="AA24" s="17">
        <v>1.9650294125121001E-3</v>
      </c>
      <c r="AB24" s="17">
        <v>3.28830581464619E-3</v>
      </c>
      <c r="AC24" s="17">
        <v>0</v>
      </c>
      <c r="AD24" s="17">
        <v>9.0122920692553201E-3</v>
      </c>
      <c r="AE24" s="17"/>
      <c r="AF24" s="17">
        <v>1.4054287982021799E-3</v>
      </c>
      <c r="AG24" s="17">
        <v>3.0675053952487E-3</v>
      </c>
      <c r="AH24" s="17">
        <v>4.8271962023082402E-3</v>
      </c>
      <c r="AI24" s="17"/>
      <c r="AJ24" s="17">
        <v>7.1401194620031804E-4</v>
      </c>
      <c r="AK24" s="17">
        <v>1.6310757995173599E-3</v>
      </c>
      <c r="AL24" s="17">
        <v>3.0921004258667498E-3</v>
      </c>
      <c r="AM24" s="17">
        <v>0</v>
      </c>
      <c r="AN24" s="17">
        <v>5.1949989531355698E-3</v>
      </c>
      <c r="AO24" s="17"/>
      <c r="AP24" s="17">
        <v>1.26500928496853E-3</v>
      </c>
      <c r="AQ24" s="17">
        <v>1.2186372193522599E-3</v>
      </c>
      <c r="AR24" s="17">
        <v>0</v>
      </c>
      <c r="AS24" s="17">
        <v>0</v>
      </c>
      <c r="AT24" s="17">
        <v>2.9021613398338502E-3</v>
      </c>
      <c r="AU24" s="17"/>
      <c r="AV24" s="17">
        <v>2.9076870395017399E-3</v>
      </c>
      <c r="AW24" s="17">
        <v>9.1519097388031198E-4</v>
      </c>
      <c r="AX24" s="17">
        <v>2.51458261734339E-3</v>
      </c>
      <c r="AY24" s="17">
        <v>2.8862155764504899E-3</v>
      </c>
      <c r="AZ24" s="17">
        <v>0</v>
      </c>
    </row>
    <row r="25" spans="2:52">
      <c r="B25" s="18" t="s">
        <v>61</v>
      </c>
      <c r="C25" s="19">
        <v>7.4834701277146998E-3</v>
      </c>
      <c r="D25" s="19">
        <v>7.02368077076397E-3</v>
      </c>
      <c r="E25" s="19">
        <v>6.95657366435038E-3</v>
      </c>
      <c r="F25" s="19"/>
      <c r="G25" s="19">
        <v>8.63334003743986E-3</v>
      </c>
      <c r="H25" s="19">
        <v>1.52784379583838E-2</v>
      </c>
      <c r="I25" s="19">
        <v>5.9407885217740899E-3</v>
      </c>
      <c r="J25" s="19">
        <v>1.17952022573788E-2</v>
      </c>
      <c r="K25" s="19">
        <v>4.6721557860851396E-3</v>
      </c>
      <c r="L25" s="19">
        <v>0</v>
      </c>
      <c r="M25" s="19"/>
      <c r="N25" s="19">
        <v>2.1082718627475801E-3</v>
      </c>
      <c r="O25" s="19">
        <v>5.6786407878838402E-3</v>
      </c>
      <c r="P25" s="19">
        <v>7.66474232653362E-3</v>
      </c>
      <c r="Q25" s="19">
        <v>1.4048661298971201E-2</v>
      </c>
      <c r="R25" s="19"/>
      <c r="S25" s="19">
        <v>6.1591994580448197E-3</v>
      </c>
      <c r="T25" s="19">
        <v>1.0537601013703501E-2</v>
      </c>
      <c r="U25" s="19">
        <v>3.5493607092799201E-3</v>
      </c>
      <c r="V25" s="19">
        <v>9.81985585711408E-3</v>
      </c>
      <c r="W25" s="19">
        <v>9.1074605119722003E-3</v>
      </c>
      <c r="X25" s="19">
        <v>1.62134706464147E-2</v>
      </c>
      <c r="Y25" s="19">
        <v>1.43448082215424E-2</v>
      </c>
      <c r="Z25" s="19">
        <v>0</v>
      </c>
      <c r="AA25" s="19">
        <v>5.0016753220729904E-3</v>
      </c>
      <c r="AB25" s="19">
        <v>0</v>
      </c>
      <c r="AC25" s="19">
        <v>5.7800259599105402E-3</v>
      </c>
      <c r="AD25" s="19">
        <v>0</v>
      </c>
      <c r="AE25" s="19"/>
      <c r="AF25" s="19">
        <v>4.3153195786900999E-3</v>
      </c>
      <c r="AG25" s="19">
        <v>2.8686349114768902E-3</v>
      </c>
      <c r="AH25" s="19">
        <v>1.7651442829463002E-2</v>
      </c>
      <c r="AI25" s="19"/>
      <c r="AJ25" s="19">
        <v>2.4731889838698101E-3</v>
      </c>
      <c r="AK25" s="19">
        <v>2.41095225766247E-3</v>
      </c>
      <c r="AL25" s="19">
        <v>0</v>
      </c>
      <c r="AM25" s="19">
        <v>0</v>
      </c>
      <c r="AN25" s="19">
        <v>2.6911842515363799E-2</v>
      </c>
      <c r="AO25" s="19"/>
      <c r="AP25" s="19">
        <v>1.5200544266078999E-3</v>
      </c>
      <c r="AQ25" s="19">
        <v>1.80131184347056E-3</v>
      </c>
      <c r="AR25" s="19">
        <v>3.3061796561853398E-3</v>
      </c>
      <c r="AS25" s="19">
        <v>0</v>
      </c>
      <c r="AT25" s="19">
        <v>3.1417750727563303E-2</v>
      </c>
      <c r="AU25" s="19"/>
      <c r="AV25" s="19">
        <v>8.3160188896081108E-3</v>
      </c>
      <c r="AW25" s="19">
        <v>6.4495091975955796E-3</v>
      </c>
      <c r="AX25" s="19">
        <v>3.91283740304375E-3</v>
      </c>
      <c r="AY25" s="19">
        <v>2.5468676311365102E-3</v>
      </c>
      <c r="AZ25" s="19">
        <v>1.25890627539314E-2</v>
      </c>
    </row>
    <row r="26" spans="2:52">
      <c r="B26" s="16"/>
    </row>
    <row r="27" spans="2:52">
      <c r="B27" t="s">
        <v>433</v>
      </c>
    </row>
    <row r="28" spans="2:52">
      <c r="B28" t="s">
        <v>434</v>
      </c>
    </row>
    <row r="30" spans="2:52">
      <c r="B30"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0.116028881487007</v>
      </c>
      <c r="D9" s="17">
        <v>0.14590761081301501</v>
      </c>
      <c r="E9" s="17">
        <v>8.7612710422258197E-2</v>
      </c>
      <c r="F9" s="17"/>
      <c r="G9" s="17">
        <v>0.138316584931093</v>
      </c>
      <c r="H9" s="17">
        <v>0.14624032821632599</v>
      </c>
      <c r="I9" s="17">
        <v>0.12744322477681799</v>
      </c>
      <c r="J9" s="17">
        <v>0.11520352290654901</v>
      </c>
      <c r="K9" s="17">
        <v>8.8367481183095994E-2</v>
      </c>
      <c r="L9" s="17">
        <v>8.6493307862232999E-2</v>
      </c>
      <c r="M9" s="17"/>
      <c r="N9" s="17">
        <v>0.17565054870250801</v>
      </c>
      <c r="O9" s="17">
        <v>0.109118903562456</v>
      </c>
      <c r="P9" s="17">
        <v>0.104548431640825</v>
      </c>
      <c r="Q9" s="17">
        <v>6.8317049803745797E-2</v>
      </c>
      <c r="R9" s="17"/>
      <c r="S9" s="17">
        <v>0.143804140587554</v>
      </c>
      <c r="T9" s="17">
        <v>9.4604077301333606E-2</v>
      </c>
      <c r="U9" s="17">
        <v>0.116724164326191</v>
      </c>
      <c r="V9" s="17">
        <v>0.10518193782800001</v>
      </c>
      <c r="W9" s="17">
        <v>8.6362583643321902E-2</v>
      </c>
      <c r="X9" s="17">
        <v>0.13484721031042199</v>
      </c>
      <c r="Y9" s="17">
        <v>7.1659384260250703E-2</v>
      </c>
      <c r="Z9" s="17">
        <v>9.7500806509899299E-2</v>
      </c>
      <c r="AA9" s="17">
        <v>0.13844174595143599</v>
      </c>
      <c r="AB9" s="17">
        <v>0.132524374410287</v>
      </c>
      <c r="AC9" s="17">
        <v>0.13111220303056201</v>
      </c>
      <c r="AD9" s="17">
        <v>0.108925852674813</v>
      </c>
      <c r="AE9" s="17"/>
      <c r="AF9" s="17">
        <v>0.10624613947778</v>
      </c>
      <c r="AG9" s="17">
        <v>0.13844528606008599</v>
      </c>
      <c r="AH9" s="17">
        <v>7.4218569147102398E-2</v>
      </c>
      <c r="AI9" s="17"/>
      <c r="AJ9" s="17">
        <v>0.12622417435594199</v>
      </c>
      <c r="AK9" s="17">
        <v>0.137646041574711</v>
      </c>
      <c r="AL9" s="17">
        <v>0.10735694458191899</v>
      </c>
      <c r="AM9" s="17">
        <v>0.135643492334103</v>
      </c>
      <c r="AN9" s="17">
        <v>5.2967080703446898E-2</v>
      </c>
      <c r="AO9" s="17"/>
      <c r="AP9" s="17">
        <v>0.14563128696604599</v>
      </c>
      <c r="AQ9" s="17">
        <v>0.13667195797298701</v>
      </c>
      <c r="AR9" s="17">
        <v>0.116219528087099</v>
      </c>
      <c r="AS9" s="17">
        <v>9.1752750366755703E-2</v>
      </c>
      <c r="AT9" s="17">
        <v>4.76580892865738E-2</v>
      </c>
      <c r="AU9" s="17"/>
      <c r="AV9" s="17">
        <v>7.4666056398224406E-2</v>
      </c>
      <c r="AW9" s="17">
        <v>8.9286446111604398E-2</v>
      </c>
      <c r="AX9" s="17">
        <v>0.14878681114966899</v>
      </c>
      <c r="AY9" s="17">
        <v>0.21269983953346699</v>
      </c>
      <c r="AZ9" s="17">
        <v>0.32154882509659199</v>
      </c>
    </row>
    <row r="10" spans="2:52">
      <c r="B10" s="18" t="s">
        <v>88</v>
      </c>
      <c r="C10" s="17">
        <v>0.374117645867098</v>
      </c>
      <c r="D10" s="17">
        <v>0.40997123696332</v>
      </c>
      <c r="E10" s="17">
        <v>0.33872244673712498</v>
      </c>
      <c r="F10" s="17"/>
      <c r="G10" s="17">
        <v>0.347722368150643</v>
      </c>
      <c r="H10" s="17">
        <v>0.37105641587660299</v>
      </c>
      <c r="I10" s="17">
        <v>0.37344602134816302</v>
      </c>
      <c r="J10" s="17">
        <v>0.36966284022274298</v>
      </c>
      <c r="K10" s="17">
        <v>0.36297846013851198</v>
      </c>
      <c r="L10" s="17">
        <v>0.405815910247319</v>
      </c>
      <c r="M10" s="17"/>
      <c r="N10" s="17">
        <v>0.47373005717100902</v>
      </c>
      <c r="O10" s="17">
        <v>0.37931540206388997</v>
      </c>
      <c r="P10" s="17">
        <v>0.337692564993538</v>
      </c>
      <c r="Q10" s="17">
        <v>0.295653379459203</v>
      </c>
      <c r="R10" s="17"/>
      <c r="S10" s="17">
        <v>0.40691128206967497</v>
      </c>
      <c r="T10" s="17">
        <v>0.391848598026376</v>
      </c>
      <c r="U10" s="17">
        <v>0.34361662071578902</v>
      </c>
      <c r="V10" s="17">
        <v>0.34719912866468999</v>
      </c>
      <c r="W10" s="17">
        <v>0.37968744318308301</v>
      </c>
      <c r="X10" s="17">
        <v>0.368260025199588</v>
      </c>
      <c r="Y10" s="17">
        <v>0.40356934125299099</v>
      </c>
      <c r="Z10" s="17">
        <v>0.36200435831830602</v>
      </c>
      <c r="AA10" s="17">
        <v>0.36690744332217901</v>
      </c>
      <c r="AB10" s="17">
        <v>0.35236639601339198</v>
      </c>
      <c r="AC10" s="17">
        <v>0.35039072089684198</v>
      </c>
      <c r="AD10" s="17">
        <v>0.37976881468316098</v>
      </c>
      <c r="AE10" s="17"/>
      <c r="AF10" s="17">
        <v>0.35622771381121698</v>
      </c>
      <c r="AG10" s="17">
        <v>0.42394041676979299</v>
      </c>
      <c r="AH10" s="17">
        <v>0.30662587644600398</v>
      </c>
      <c r="AI10" s="17"/>
      <c r="AJ10" s="17">
        <v>0.404299738785945</v>
      </c>
      <c r="AK10" s="17">
        <v>0.40687181074406298</v>
      </c>
      <c r="AL10" s="17">
        <v>0.47999246873538798</v>
      </c>
      <c r="AM10" s="17">
        <v>0.23448691035067301</v>
      </c>
      <c r="AN10" s="17">
        <v>0.27226902176958701</v>
      </c>
      <c r="AO10" s="17"/>
      <c r="AP10" s="17">
        <v>0.43811537767001202</v>
      </c>
      <c r="AQ10" s="17">
        <v>0.410677330595273</v>
      </c>
      <c r="AR10" s="17">
        <v>0.47165960162128001</v>
      </c>
      <c r="AS10" s="17">
        <v>0.30322822874935401</v>
      </c>
      <c r="AT10" s="17">
        <v>0.29733658612490799</v>
      </c>
      <c r="AU10" s="17"/>
      <c r="AV10" s="17">
        <v>0.28968541906892098</v>
      </c>
      <c r="AW10" s="17">
        <v>0.37073205660764502</v>
      </c>
      <c r="AX10" s="17">
        <v>0.44130108975264898</v>
      </c>
      <c r="AY10" s="17">
        <v>0.48047761875480899</v>
      </c>
      <c r="AZ10" s="17">
        <v>0.41366948989839603</v>
      </c>
    </row>
    <row r="11" spans="2:52">
      <c r="B11" s="18" t="s">
        <v>89</v>
      </c>
      <c r="C11" s="17">
        <v>0.32782550884867601</v>
      </c>
      <c r="D11" s="17">
        <v>0.29609191947975999</v>
      </c>
      <c r="E11" s="17">
        <v>0.35964780117187301</v>
      </c>
      <c r="F11" s="17"/>
      <c r="G11" s="17">
        <v>0.335306667961497</v>
      </c>
      <c r="H11" s="17">
        <v>0.318722297269179</v>
      </c>
      <c r="I11" s="17">
        <v>0.305705999726749</v>
      </c>
      <c r="J11" s="17">
        <v>0.31867010981233401</v>
      </c>
      <c r="K11" s="17">
        <v>0.34482100578146502</v>
      </c>
      <c r="L11" s="17">
        <v>0.34432992969523601</v>
      </c>
      <c r="M11" s="17"/>
      <c r="N11" s="17">
        <v>0.23032266314181801</v>
      </c>
      <c r="O11" s="17">
        <v>0.32917858185128401</v>
      </c>
      <c r="P11" s="17">
        <v>0.38065875487554501</v>
      </c>
      <c r="Q11" s="17">
        <v>0.38323268813715999</v>
      </c>
      <c r="R11" s="17"/>
      <c r="S11" s="17">
        <v>0.28021595058253801</v>
      </c>
      <c r="T11" s="17">
        <v>0.34570244262591099</v>
      </c>
      <c r="U11" s="17">
        <v>0.346615691216621</v>
      </c>
      <c r="V11" s="17">
        <v>0.36540699210004302</v>
      </c>
      <c r="W11" s="17">
        <v>0.37154285937875903</v>
      </c>
      <c r="X11" s="17">
        <v>0.32180954048027599</v>
      </c>
      <c r="Y11" s="17">
        <v>0.338977422674625</v>
      </c>
      <c r="Z11" s="17">
        <v>0.33895861874300898</v>
      </c>
      <c r="AA11" s="17">
        <v>0.32857789075668498</v>
      </c>
      <c r="AB11" s="17">
        <v>0.31768619270907</v>
      </c>
      <c r="AC11" s="17">
        <v>0.286500183124198</v>
      </c>
      <c r="AD11" s="17">
        <v>0.27766900609746198</v>
      </c>
      <c r="AE11" s="17"/>
      <c r="AF11" s="17">
        <v>0.34198751526344801</v>
      </c>
      <c r="AG11" s="17">
        <v>0.29916702861871902</v>
      </c>
      <c r="AH11" s="17">
        <v>0.36712261895275899</v>
      </c>
      <c r="AI11" s="17"/>
      <c r="AJ11" s="17">
        <v>0.31082563899885501</v>
      </c>
      <c r="AK11" s="17">
        <v>0.31197893048932801</v>
      </c>
      <c r="AL11" s="17">
        <v>0.27572713427742102</v>
      </c>
      <c r="AM11" s="17">
        <v>0.31910070039147198</v>
      </c>
      <c r="AN11" s="17">
        <v>0.40437613173575498</v>
      </c>
      <c r="AO11" s="17"/>
      <c r="AP11" s="17">
        <v>0.29548745815352401</v>
      </c>
      <c r="AQ11" s="17">
        <v>0.31160985775146499</v>
      </c>
      <c r="AR11" s="17">
        <v>0.27267649333702298</v>
      </c>
      <c r="AS11" s="17">
        <v>0.34611611839213502</v>
      </c>
      <c r="AT11" s="17">
        <v>0.41104024128333899</v>
      </c>
      <c r="AU11" s="17"/>
      <c r="AV11" s="17">
        <v>0.40459197572863298</v>
      </c>
      <c r="AW11" s="17">
        <v>0.33701381393171598</v>
      </c>
      <c r="AX11" s="17">
        <v>0.27991844727017501</v>
      </c>
      <c r="AY11" s="17">
        <v>0.21625553213481399</v>
      </c>
      <c r="AZ11" s="17">
        <v>0.107780208037685</v>
      </c>
    </row>
    <row r="12" spans="2:52">
      <c r="B12" s="18" t="s">
        <v>90</v>
      </c>
      <c r="C12" s="17">
        <v>7.8787061266274896E-2</v>
      </c>
      <c r="D12" s="17">
        <v>6.2567902450653606E-2</v>
      </c>
      <c r="E12" s="17">
        <v>9.4709343982464306E-2</v>
      </c>
      <c r="F12" s="17"/>
      <c r="G12" s="17">
        <v>7.1856946902457294E-2</v>
      </c>
      <c r="H12" s="17">
        <v>8.1889658471588106E-2</v>
      </c>
      <c r="I12" s="17">
        <v>8.5477018186453396E-2</v>
      </c>
      <c r="J12" s="17">
        <v>7.8590360280747507E-2</v>
      </c>
      <c r="K12" s="17">
        <v>9.0209644569258202E-2</v>
      </c>
      <c r="L12" s="17">
        <v>6.7903691743518804E-2</v>
      </c>
      <c r="M12" s="17"/>
      <c r="N12" s="17">
        <v>4.5112766906427397E-2</v>
      </c>
      <c r="O12" s="17">
        <v>7.5330563969785699E-2</v>
      </c>
      <c r="P12" s="17">
        <v>8.8867583623883903E-2</v>
      </c>
      <c r="Q12" s="17">
        <v>0.109849365791826</v>
      </c>
      <c r="R12" s="17"/>
      <c r="S12" s="17">
        <v>5.9738969071253097E-2</v>
      </c>
      <c r="T12" s="17">
        <v>7.4407421982572997E-2</v>
      </c>
      <c r="U12" s="17">
        <v>9.0466311692779897E-2</v>
      </c>
      <c r="V12" s="17">
        <v>6.2648821341380098E-2</v>
      </c>
      <c r="W12" s="17">
        <v>7.0248334252355799E-2</v>
      </c>
      <c r="X12" s="17">
        <v>7.10237762738265E-2</v>
      </c>
      <c r="Y12" s="17">
        <v>6.9082455469784004E-2</v>
      </c>
      <c r="Z12" s="17">
        <v>9.5484675939686001E-2</v>
      </c>
      <c r="AA12" s="17">
        <v>9.0256288851922301E-2</v>
      </c>
      <c r="AB12" s="17">
        <v>9.9180676201323606E-2</v>
      </c>
      <c r="AC12" s="17">
        <v>0.12404556779764001</v>
      </c>
      <c r="AD12" s="17">
        <v>7.2090615754900306E-2</v>
      </c>
      <c r="AE12" s="17"/>
      <c r="AF12" s="17">
        <v>8.5794080225720201E-2</v>
      </c>
      <c r="AG12" s="17">
        <v>6.5821721698283805E-2</v>
      </c>
      <c r="AH12" s="17">
        <v>9.79393880680033E-2</v>
      </c>
      <c r="AI12" s="17"/>
      <c r="AJ12" s="17">
        <v>7.4758879821583801E-2</v>
      </c>
      <c r="AK12" s="17">
        <v>6.4943900859957798E-2</v>
      </c>
      <c r="AL12" s="17">
        <v>8.0835634341889506E-2</v>
      </c>
      <c r="AM12" s="17">
        <v>6.3758552454006204E-2</v>
      </c>
      <c r="AN12" s="17">
        <v>9.9533344213646804E-2</v>
      </c>
      <c r="AO12" s="17"/>
      <c r="AP12" s="17">
        <v>5.5011029877563199E-2</v>
      </c>
      <c r="AQ12" s="17">
        <v>6.7179699027252293E-2</v>
      </c>
      <c r="AR12" s="17">
        <v>6.9633890763846101E-2</v>
      </c>
      <c r="AS12" s="17">
        <v>0.13608014067631799</v>
      </c>
      <c r="AT12" s="17">
        <v>6.7954049451811202E-2</v>
      </c>
      <c r="AU12" s="17"/>
      <c r="AV12" s="17">
        <v>0.101694589297567</v>
      </c>
      <c r="AW12" s="17">
        <v>8.9122139404732001E-2</v>
      </c>
      <c r="AX12" s="17">
        <v>5.5563686812684199E-2</v>
      </c>
      <c r="AY12" s="17">
        <v>3.9194503428807898E-2</v>
      </c>
      <c r="AZ12" s="17">
        <v>2.8771208981355701E-2</v>
      </c>
    </row>
    <row r="13" spans="2:52">
      <c r="B13" s="18" t="s">
        <v>91</v>
      </c>
      <c r="C13" s="17">
        <v>2.9259233105952801E-2</v>
      </c>
      <c r="D13" s="17">
        <v>2.2610321094756601E-2</v>
      </c>
      <c r="E13" s="17">
        <v>3.5928903269686799E-2</v>
      </c>
      <c r="F13" s="17"/>
      <c r="G13" s="17">
        <v>3.0101469256880901E-2</v>
      </c>
      <c r="H13" s="17">
        <v>1.9473719708236598E-2</v>
      </c>
      <c r="I13" s="17">
        <v>3.5346040272920203E-2</v>
      </c>
      <c r="J13" s="17">
        <v>3.4228914222845699E-2</v>
      </c>
      <c r="K13" s="17">
        <v>3.7397093808529298E-2</v>
      </c>
      <c r="L13" s="17">
        <v>2.2223170462681401E-2</v>
      </c>
      <c r="M13" s="17"/>
      <c r="N13" s="17">
        <v>1.9944632720226601E-2</v>
      </c>
      <c r="O13" s="17">
        <v>2.1981324436179998E-2</v>
      </c>
      <c r="P13" s="17">
        <v>3.8737431566905803E-2</v>
      </c>
      <c r="Q13" s="17">
        <v>3.8897145163374301E-2</v>
      </c>
      <c r="R13" s="17"/>
      <c r="S13" s="17">
        <v>1.9131769396410502E-2</v>
      </c>
      <c r="T13" s="17">
        <v>2.6900096047863802E-2</v>
      </c>
      <c r="U13" s="17">
        <v>3.3247276441111397E-2</v>
      </c>
      <c r="V13" s="17">
        <v>3.8030482554323598E-2</v>
      </c>
      <c r="W13" s="17">
        <v>3.4464966184453799E-2</v>
      </c>
      <c r="X13" s="17">
        <v>3.5328297083522399E-2</v>
      </c>
      <c r="Y13" s="17">
        <v>3.43414706655987E-2</v>
      </c>
      <c r="Z13" s="17">
        <v>2.4292761277137101E-2</v>
      </c>
      <c r="AA13" s="17">
        <v>2.4890093296469702E-2</v>
      </c>
      <c r="AB13" s="17">
        <v>2.30852268094397E-2</v>
      </c>
      <c r="AC13" s="17">
        <v>1.5931964254041499E-2</v>
      </c>
      <c r="AD13" s="17">
        <v>6.9261786429037894E-2</v>
      </c>
      <c r="AE13" s="17"/>
      <c r="AF13" s="17">
        <v>3.5393968348037499E-2</v>
      </c>
      <c r="AG13" s="17">
        <v>2.1215389780989101E-2</v>
      </c>
      <c r="AH13" s="17">
        <v>4.6301500050801102E-2</v>
      </c>
      <c r="AI13" s="17"/>
      <c r="AJ13" s="17">
        <v>2.2836453880028001E-2</v>
      </c>
      <c r="AK13" s="17">
        <v>2.2291719602056202E-2</v>
      </c>
      <c r="AL13" s="17">
        <v>1.1726162479391899E-2</v>
      </c>
      <c r="AM13" s="17">
        <v>0.102226083609037</v>
      </c>
      <c r="AN13" s="17">
        <v>4.6318899353393402E-2</v>
      </c>
      <c r="AO13" s="17"/>
      <c r="AP13" s="17">
        <v>2.0312936318578001E-2</v>
      </c>
      <c r="AQ13" s="17">
        <v>1.8762265514674002E-2</v>
      </c>
      <c r="AR13" s="17">
        <v>1.9420078152998999E-2</v>
      </c>
      <c r="AS13" s="17">
        <v>4.0285674707363703E-2</v>
      </c>
      <c r="AT13" s="17">
        <v>3.1243393239939701E-2</v>
      </c>
      <c r="AU13" s="17"/>
      <c r="AV13" s="17">
        <v>3.8501579796085601E-2</v>
      </c>
      <c r="AW13" s="17">
        <v>3.5065443632899401E-2</v>
      </c>
      <c r="AX13" s="17">
        <v>1.4494185956290999E-2</v>
      </c>
      <c r="AY13" s="17">
        <v>2.1118652586807202E-2</v>
      </c>
      <c r="AZ13" s="17">
        <v>2.8104573357385601E-2</v>
      </c>
    </row>
    <row r="14" spans="2:52">
      <c r="B14" s="18" t="s">
        <v>107</v>
      </c>
      <c r="C14" s="17">
        <v>7.3981669424991001E-2</v>
      </c>
      <c r="D14" s="17">
        <v>6.2851009198494096E-2</v>
      </c>
      <c r="E14" s="17">
        <v>8.3378794416592697E-2</v>
      </c>
      <c r="F14" s="17"/>
      <c r="G14" s="17">
        <v>7.6695962797428102E-2</v>
      </c>
      <c r="H14" s="17">
        <v>6.2617580458066702E-2</v>
      </c>
      <c r="I14" s="17">
        <v>7.2581695688896497E-2</v>
      </c>
      <c r="J14" s="17">
        <v>8.3644252554780196E-2</v>
      </c>
      <c r="K14" s="17">
        <v>7.6226314519139901E-2</v>
      </c>
      <c r="L14" s="17">
        <v>7.3233989989011497E-2</v>
      </c>
      <c r="M14" s="17"/>
      <c r="N14" s="17">
        <v>5.52393313580107E-2</v>
      </c>
      <c r="O14" s="17">
        <v>8.50752241164041E-2</v>
      </c>
      <c r="P14" s="17">
        <v>4.9495233299302097E-2</v>
      </c>
      <c r="Q14" s="17">
        <v>0.104050371644692</v>
      </c>
      <c r="R14" s="17"/>
      <c r="S14" s="17">
        <v>9.0197888292568806E-2</v>
      </c>
      <c r="T14" s="17">
        <v>6.6537364015943096E-2</v>
      </c>
      <c r="U14" s="17">
        <v>6.9329935607508206E-2</v>
      </c>
      <c r="V14" s="17">
        <v>8.1532637511563102E-2</v>
      </c>
      <c r="W14" s="17">
        <v>5.7693813358026397E-2</v>
      </c>
      <c r="X14" s="17">
        <v>6.8731150652364806E-2</v>
      </c>
      <c r="Y14" s="17">
        <v>8.2369925676750194E-2</v>
      </c>
      <c r="Z14" s="17">
        <v>8.1758779211962299E-2</v>
      </c>
      <c r="AA14" s="17">
        <v>5.0926537821307703E-2</v>
      </c>
      <c r="AB14" s="17">
        <v>7.5157133856487701E-2</v>
      </c>
      <c r="AC14" s="17">
        <v>9.2019360896716001E-2</v>
      </c>
      <c r="AD14" s="17">
        <v>9.2283924360625505E-2</v>
      </c>
      <c r="AE14" s="17"/>
      <c r="AF14" s="17">
        <v>7.4350582873796894E-2</v>
      </c>
      <c r="AG14" s="17">
        <v>5.1410157072128898E-2</v>
      </c>
      <c r="AH14" s="17">
        <v>0.107792047335331</v>
      </c>
      <c r="AI14" s="17"/>
      <c r="AJ14" s="17">
        <v>6.1055114157646202E-2</v>
      </c>
      <c r="AK14" s="17">
        <v>5.6267596729883601E-2</v>
      </c>
      <c r="AL14" s="17">
        <v>4.4361655583990502E-2</v>
      </c>
      <c r="AM14" s="17">
        <v>0.144784260860708</v>
      </c>
      <c r="AN14" s="17">
        <v>0.124535522224171</v>
      </c>
      <c r="AO14" s="17"/>
      <c r="AP14" s="17">
        <v>4.5441911014276103E-2</v>
      </c>
      <c r="AQ14" s="17">
        <v>5.5098889138348803E-2</v>
      </c>
      <c r="AR14" s="17">
        <v>5.0390408037753402E-2</v>
      </c>
      <c r="AS14" s="17">
        <v>8.2537087108073295E-2</v>
      </c>
      <c r="AT14" s="17">
        <v>0.14476764061342801</v>
      </c>
      <c r="AU14" s="17"/>
      <c r="AV14" s="17">
        <v>9.08603797105694E-2</v>
      </c>
      <c r="AW14" s="17">
        <v>7.8780100311403797E-2</v>
      </c>
      <c r="AX14" s="17">
        <v>5.9935779058530599E-2</v>
      </c>
      <c r="AY14" s="17">
        <v>3.0253853561294501E-2</v>
      </c>
      <c r="AZ14" s="17">
        <v>0.100125694628585</v>
      </c>
    </row>
    <row r="15" spans="2:52">
      <c r="B15" s="18" t="s">
        <v>92</v>
      </c>
      <c r="C15" s="21">
        <v>0.49014652735410502</v>
      </c>
      <c r="D15" s="21">
        <v>0.555878847776336</v>
      </c>
      <c r="E15" s="21">
        <v>0.42633515715938303</v>
      </c>
      <c r="F15" s="21"/>
      <c r="G15" s="21">
        <v>0.486038953081737</v>
      </c>
      <c r="H15" s="21">
        <v>0.51729674409293003</v>
      </c>
      <c r="I15" s="21">
        <v>0.50088924612498098</v>
      </c>
      <c r="J15" s="21">
        <v>0.48486636312929199</v>
      </c>
      <c r="K15" s="21">
        <v>0.45134594132160799</v>
      </c>
      <c r="L15" s="21">
        <v>0.49230921810955203</v>
      </c>
      <c r="M15" s="21"/>
      <c r="N15" s="21">
        <v>0.64938060587351698</v>
      </c>
      <c r="O15" s="21">
        <v>0.48843430562634599</v>
      </c>
      <c r="P15" s="21">
        <v>0.442240996634363</v>
      </c>
      <c r="Q15" s="21">
        <v>0.36397042926294798</v>
      </c>
      <c r="R15" s="21"/>
      <c r="S15" s="21">
        <v>0.55071542265722895</v>
      </c>
      <c r="T15" s="21">
        <v>0.48645267532770903</v>
      </c>
      <c r="U15" s="21">
        <v>0.46034078504198001</v>
      </c>
      <c r="V15" s="21">
        <v>0.45238106649269</v>
      </c>
      <c r="W15" s="21">
        <v>0.46605002682640501</v>
      </c>
      <c r="X15" s="21">
        <v>0.50310723551001002</v>
      </c>
      <c r="Y15" s="21">
        <v>0.47522872551324202</v>
      </c>
      <c r="Z15" s="21">
        <v>0.45950516482820603</v>
      </c>
      <c r="AA15" s="21">
        <v>0.50534918927361505</v>
      </c>
      <c r="AB15" s="21">
        <v>0.48489077042367901</v>
      </c>
      <c r="AC15" s="21">
        <v>0.48150292392740401</v>
      </c>
      <c r="AD15" s="21">
        <v>0.48869466735797501</v>
      </c>
      <c r="AE15" s="21"/>
      <c r="AF15" s="21">
        <v>0.46247385328899698</v>
      </c>
      <c r="AG15" s="21">
        <v>0.56238570282987999</v>
      </c>
      <c r="AH15" s="21">
        <v>0.38084444559310598</v>
      </c>
      <c r="AI15" s="21"/>
      <c r="AJ15" s="21">
        <v>0.53052391314188696</v>
      </c>
      <c r="AK15" s="21">
        <v>0.54451785231877403</v>
      </c>
      <c r="AL15" s="21">
        <v>0.58734941331730695</v>
      </c>
      <c r="AM15" s="21">
        <v>0.37013040268477598</v>
      </c>
      <c r="AN15" s="21">
        <v>0.32523610247303397</v>
      </c>
      <c r="AO15" s="21"/>
      <c r="AP15" s="21">
        <v>0.58374666463605895</v>
      </c>
      <c r="AQ15" s="21">
        <v>0.54734928856826004</v>
      </c>
      <c r="AR15" s="21">
        <v>0.58787912970837897</v>
      </c>
      <c r="AS15" s="21">
        <v>0.39498097911611002</v>
      </c>
      <c r="AT15" s="21">
        <v>0.34499467541148199</v>
      </c>
      <c r="AU15" s="21"/>
      <c r="AV15" s="21">
        <v>0.36435147546714602</v>
      </c>
      <c r="AW15" s="21">
        <v>0.46001850271924899</v>
      </c>
      <c r="AX15" s="21">
        <v>0.590087900902319</v>
      </c>
      <c r="AY15" s="21">
        <v>0.69317745828827704</v>
      </c>
      <c r="AZ15" s="21">
        <v>0.73521831499498802</v>
      </c>
    </row>
    <row r="16" spans="2:52">
      <c r="B16" s="18" t="s">
        <v>93</v>
      </c>
      <c r="C16" s="21">
        <v>0.108046294372228</v>
      </c>
      <c r="D16" s="21">
        <v>8.51782235454102E-2</v>
      </c>
      <c r="E16" s="21">
        <v>0.13063824725215101</v>
      </c>
      <c r="F16" s="21"/>
      <c r="G16" s="21">
        <v>0.101958416159338</v>
      </c>
      <c r="H16" s="21">
        <v>0.10136337817982501</v>
      </c>
      <c r="I16" s="21">
        <v>0.12082305845937399</v>
      </c>
      <c r="J16" s="21">
        <v>0.112819274503593</v>
      </c>
      <c r="K16" s="21">
        <v>0.12760673837778799</v>
      </c>
      <c r="L16" s="21">
        <v>9.0126862206200198E-2</v>
      </c>
      <c r="M16" s="21"/>
      <c r="N16" s="21">
        <v>6.5057399626653994E-2</v>
      </c>
      <c r="O16" s="21">
        <v>9.7311888405965705E-2</v>
      </c>
      <c r="P16" s="21">
        <v>0.12760501519079001</v>
      </c>
      <c r="Q16" s="21">
        <v>0.1487465109552</v>
      </c>
      <c r="R16" s="21"/>
      <c r="S16" s="21">
        <v>7.8870738467663598E-2</v>
      </c>
      <c r="T16" s="21">
        <v>0.101307518030437</v>
      </c>
      <c r="U16" s="21">
        <v>0.12371358813389099</v>
      </c>
      <c r="V16" s="21">
        <v>0.10067930389570399</v>
      </c>
      <c r="W16" s="21">
        <v>0.10471330043681</v>
      </c>
      <c r="X16" s="21">
        <v>0.106352073357349</v>
      </c>
      <c r="Y16" s="21">
        <v>0.103423926135383</v>
      </c>
      <c r="Z16" s="21">
        <v>0.119777437216823</v>
      </c>
      <c r="AA16" s="21">
        <v>0.115146382148392</v>
      </c>
      <c r="AB16" s="21">
        <v>0.122265903010763</v>
      </c>
      <c r="AC16" s="21">
        <v>0.13997753205168201</v>
      </c>
      <c r="AD16" s="21">
        <v>0.14135240218393799</v>
      </c>
      <c r="AE16" s="21"/>
      <c r="AF16" s="21">
        <v>0.12118804857375801</v>
      </c>
      <c r="AG16" s="21">
        <v>8.7037111479272899E-2</v>
      </c>
      <c r="AH16" s="21">
        <v>0.14424088811880401</v>
      </c>
      <c r="AI16" s="21"/>
      <c r="AJ16" s="21">
        <v>9.75953337016119E-2</v>
      </c>
      <c r="AK16" s="21">
        <v>8.7235620462013899E-2</v>
      </c>
      <c r="AL16" s="21">
        <v>9.2561796821281406E-2</v>
      </c>
      <c r="AM16" s="21">
        <v>0.16598463606304301</v>
      </c>
      <c r="AN16" s="21">
        <v>0.14585224356703999</v>
      </c>
      <c r="AO16" s="21"/>
      <c r="AP16" s="21">
        <v>7.5323966196141207E-2</v>
      </c>
      <c r="AQ16" s="21">
        <v>8.5941964541926194E-2</v>
      </c>
      <c r="AR16" s="21">
        <v>8.9053968916845097E-2</v>
      </c>
      <c r="AS16" s="21">
        <v>0.17636581538368201</v>
      </c>
      <c r="AT16" s="21">
        <v>9.9197442691750903E-2</v>
      </c>
      <c r="AU16" s="21"/>
      <c r="AV16" s="21">
        <v>0.14019616909365201</v>
      </c>
      <c r="AW16" s="21">
        <v>0.124187583037631</v>
      </c>
      <c r="AX16" s="21">
        <v>7.0057872768975196E-2</v>
      </c>
      <c r="AY16" s="21">
        <v>6.0313156015615099E-2</v>
      </c>
      <c r="AZ16" s="21">
        <v>5.6875782338741299E-2</v>
      </c>
    </row>
    <row r="17" spans="2:52">
      <c r="B17" s="18" t="s">
        <v>94</v>
      </c>
      <c r="C17" s="22">
        <v>0.38210023298187701</v>
      </c>
      <c r="D17" s="22">
        <v>0.47070062423092601</v>
      </c>
      <c r="E17" s="22">
        <v>0.29569690990723202</v>
      </c>
      <c r="F17" s="22"/>
      <c r="G17" s="22">
        <v>0.38408053692239902</v>
      </c>
      <c r="H17" s="22">
        <v>0.41593336591310498</v>
      </c>
      <c r="I17" s="22">
        <v>0.38006618766560701</v>
      </c>
      <c r="J17" s="22">
        <v>0.37204708862569902</v>
      </c>
      <c r="K17" s="22">
        <v>0.32373920294382003</v>
      </c>
      <c r="L17" s="22">
        <v>0.402182355903352</v>
      </c>
      <c r="M17" s="22"/>
      <c r="N17" s="22">
        <v>0.58432320624686296</v>
      </c>
      <c r="O17" s="22">
        <v>0.39112241722037999</v>
      </c>
      <c r="P17" s="22">
        <v>0.31463598144357302</v>
      </c>
      <c r="Q17" s="22">
        <v>0.21522391830774801</v>
      </c>
      <c r="R17" s="22"/>
      <c r="S17" s="22">
        <v>0.47184468418956599</v>
      </c>
      <c r="T17" s="22">
        <v>0.385145157297273</v>
      </c>
      <c r="U17" s="22">
        <v>0.33662719690808801</v>
      </c>
      <c r="V17" s="22">
        <v>0.35170176259698599</v>
      </c>
      <c r="W17" s="22">
        <v>0.36133672638959502</v>
      </c>
      <c r="X17" s="22">
        <v>0.39675516215266099</v>
      </c>
      <c r="Y17" s="22">
        <v>0.37180479937785899</v>
      </c>
      <c r="Z17" s="22">
        <v>0.33972772761138298</v>
      </c>
      <c r="AA17" s="22">
        <v>0.39020280712522298</v>
      </c>
      <c r="AB17" s="22">
        <v>0.362624867412915</v>
      </c>
      <c r="AC17" s="22">
        <v>0.34152539187572301</v>
      </c>
      <c r="AD17" s="22">
        <v>0.34734226517403699</v>
      </c>
      <c r="AE17" s="22"/>
      <c r="AF17" s="22">
        <v>0.34128580471524</v>
      </c>
      <c r="AG17" s="22">
        <v>0.47534859135060697</v>
      </c>
      <c r="AH17" s="22">
        <v>0.23660355747430201</v>
      </c>
      <c r="AI17" s="22"/>
      <c r="AJ17" s="22">
        <v>0.43292857944027502</v>
      </c>
      <c r="AK17" s="22">
        <v>0.45728223185675998</v>
      </c>
      <c r="AL17" s="22">
        <v>0.49478761649602598</v>
      </c>
      <c r="AM17" s="22">
        <v>0.204145766621734</v>
      </c>
      <c r="AN17" s="22">
        <v>0.17938385890599401</v>
      </c>
      <c r="AO17" s="22"/>
      <c r="AP17" s="22">
        <v>0.50842269843991805</v>
      </c>
      <c r="AQ17" s="22">
        <v>0.461407324026333</v>
      </c>
      <c r="AR17" s="22">
        <v>0.49882516079153399</v>
      </c>
      <c r="AS17" s="22">
        <v>0.21861516373242901</v>
      </c>
      <c r="AT17" s="22">
        <v>0.245797232719731</v>
      </c>
      <c r="AU17" s="22"/>
      <c r="AV17" s="22">
        <v>0.22415530637349301</v>
      </c>
      <c r="AW17" s="22">
        <v>0.33583091968161799</v>
      </c>
      <c r="AX17" s="22">
        <v>0.52003002813334398</v>
      </c>
      <c r="AY17" s="22">
        <v>0.63286430227266199</v>
      </c>
      <c r="AZ17" s="22">
        <v>0.678342532656247</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0.18496084449661701</v>
      </c>
      <c r="D9" s="17">
        <v>0.21746394566314101</v>
      </c>
      <c r="E9" s="17">
        <v>0.15355213140572299</v>
      </c>
      <c r="F9" s="17"/>
      <c r="G9" s="17">
        <v>0.239248828490146</v>
      </c>
      <c r="H9" s="17">
        <v>0.23526107465945101</v>
      </c>
      <c r="I9" s="17">
        <v>0.191876376953038</v>
      </c>
      <c r="J9" s="17">
        <v>0.17191649031937301</v>
      </c>
      <c r="K9" s="17">
        <v>0.126496895458303</v>
      </c>
      <c r="L9" s="17">
        <v>0.15202207423578301</v>
      </c>
      <c r="M9" s="17"/>
      <c r="N9" s="17">
        <v>0.225799708814546</v>
      </c>
      <c r="O9" s="17">
        <v>0.19305768721948</v>
      </c>
      <c r="P9" s="17">
        <v>0.18363673967087399</v>
      </c>
      <c r="Q9" s="17">
        <v>0.133845247177937</v>
      </c>
      <c r="R9" s="17"/>
      <c r="S9" s="17">
        <v>0.219988416805311</v>
      </c>
      <c r="T9" s="17">
        <v>0.14337015278481799</v>
      </c>
      <c r="U9" s="17">
        <v>0.18214343288096199</v>
      </c>
      <c r="V9" s="17">
        <v>0.169400077913788</v>
      </c>
      <c r="W9" s="17">
        <v>0.133275597520635</v>
      </c>
      <c r="X9" s="17">
        <v>0.197320184101892</v>
      </c>
      <c r="Y9" s="17">
        <v>0.192917028310302</v>
      </c>
      <c r="Z9" s="17">
        <v>0.191481327566249</v>
      </c>
      <c r="AA9" s="17">
        <v>0.19913518826344201</v>
      </c>
      <c r="AB9" s="17">
        <v>0.18686238557506801</v>
      </c>
      <c r="AC9" s="17">
        <v>0.18267663767744899</v>
      </c>
      <c r="AD9" s="17">
        <v>0.25566191601219901</v>
      </c>
      <c r="AE9" s="17"/>
      <c r="AF9" s="17">
        <v>0.15752632329532101</v>
      </c>
      <c r="AG9" s="17">
        <v>0.21626260520195201</v>
      </c>
      <c r="AH9" s="17">
        <v>0.14943637629207099</v>
      </c>
      <c r="AI9" s="17"/>
      <c r="AJ9" s="17">
        <v>0.190596166656779</v>
      </c>
      <c r="AK9" s="17">
        <v>0.219230933478509</v>
      </c>
      <c r="AL9" s="17">
        <v>0.19954275076460001</v>
      </c>
      <c r="AM9" s="17">
        <v>0.21019394095579499</v>
      </c>
      <c r="AN9" s="17">
        <v>0.111974633419175</v>
      </c>
      <c r="AO9" s="17"/>
      <c r="AP9" s="17">
        <v>0.21136601479549899</v>
      </c>
      <c r="AQ9" s="17">
        <v>0.21510002711808399</v>
      </c>
      <c r="AR9" s="17">
        <v>0.208256635512168</v>
      </c>
      <c r="AS9" s="17">
        <v>0.175365010569104</v>
      </c>
      <c r="AT9" s="17">
        <v>8.9678110734024596E-2</v>
      </c>
      <c r="AU9" s="17"/>
      <c r="AV9" s="17">
        <v>0.12514486663061899</v>
      </c>
      <c r="AW9" s="17">
        <v>0.15703061752200301</v>
      </c>
      <c r="AX9" s="17">
        <v>0.22277935294801501</v>
      </c>
      <c r="AY9" s="17">
        <v>0.273935846152836</v>
      </c>
      <c r="AZ9" s="17">
        <v>0.406183061140035</v>
      </c>
    </row>
    <row r="10" spans="2:52">
      <c r="B10" s="18" t="s">
        <v>88</v>
      </c>
      <c r="C10" s="17">
        <v>0.51890284612801096</v>
      </c>
      <c r="D10" s="17">
        <v>0.50398768174878505</v>
      </c>
      <c r="E10" s="17">
        <v>0.53365388074744002</v>
      </c>
      <c r="F10" s="17"/>
      <c r="G10" s="17">
        <v>0.52287628408689801</v>
      </c>
      <c r="H10" s="17">
        <v>0.504622396547458</v>
      </c>
      <c r="I10" s="17">
        <v>0.51585817519685795</v>
      </c>
      <c r="J10" s="17">
        <v>0.51110554337500003</v>
      </c>
      <c r="K10" s="17">
        <v>0.52265554922064805</v>
      </c>
      <c r="L10" s="17">
        <v>0.53420864705349103</v>
      </c>
      <c r="M10" s="17"/>
      <c r="N10" s="17">
        <v>0.55869807900702395</v>
      </c>
      <c r="O10" s="17">
        <v>0.51373374185269705</v>
      </c>
      <c r="P10" s="17">
        <v>0.52237706979322596</v>
      </c>
      <c r="Q10" s="17">
        <v>0.478490149477521</v>
      </c>
      <c r="R10" s="17"/>
      <c r="S10" s="17">
        <v>0.53376344534808995</v>
      </c>
      <c r="T10" s="17">
        <v>0.52480413596515396</v>
      </c>
      <c r="U10" s="17">
        <v>0.51566641306030103</v>
      </c>
      <c r="V10" s="17">
        <v>0.495594628344667</v>
      </c>
      <c r="W10" s="17">
        <v>0.56225679786123495</v>
      </c>
      <c r="X10" s="17">
        <v>0.53889838714287597</v>
      </c>
      <c r="Y10" s="17">
        <v>0.48960202531989799</v>
      </c>
      <c r="Z10" s="17">
        <v>0.49417477972719298</v>
      </c>
      <c r="AA10" s="17">
        <v>0.53048004189548104</v>
      </c>
      <c r="AB10" s="17">
        <v>0.50074977263852405</v>
      </c>
      <c r="AC10" s="17">
        <v>0.53076015188288805</v>
      </c>
      <c r="AD10" s="17">
        <v>0.44474329682299502</v>
      </c>
      <c r="AE10" s="17"/>
      <c r="AF10" s="17">
        <v>0.51006580451929895</v>
      </c>
      <c r="AG10" s="17">
        <v>0.54561515000465599</v>
      </c>
      <c r="AH10" s="17">
        <v>0.46725529001835397</v>
      </c>
      <c r="AI10" s="17"/>
      <c r="AJ10" s="17">
        <v>0.53563233923581499</v>
      </c>
      <c r="AK10" s="17">
        <v>0.53250225153089703</v>
      </c>
      <c r="AL10" s="17">
        <v>0.53912016565474197</v>
      </c>
      <c r="AM10" s="17">
        <v>0.38992267765032201</v>
      </c>
      <c r="AN10" s="17">
        <v>0.44801490254592902</v>
      </c>
      <c r="AO10" s="17"/>
      <c r="AP10" s="17">
        <v>0.53682215072995498</v>
      </c>
      <c r="AQ10" s="17">
        <v>0.55020480655524195</v>
      </c>
      <c r="AR10" s="17">
        <v>0.58970282320283496</v>
      </c>
      <c r="AS10" s="17">
        <v>0.45811235202863898</v>
      </c>
      <c r="AT10" s="17">
        <v>0.48807815548157502</v>
      </c>
      <c r="AU10" s="17"/>
      <c r="AV10" s="17">
        <v>0.48305623370501299</v>
      </c>
      <c r="AW10" s="17">
        <v>0.54113120186442099</v>
      </c>
      <c r="AX10" s="17">
        <v>0.56185683406315701</v>
      </c>
      <c r="AY10" s="17">
        <v>0.53177651178256402</v>
      </c>
      <c r="AZ10" s="17">
        <v>0.49356915854821998</v>
      </c>
    </row>
    <row r="11" spans="2:52">
      <c r="B11" s="18" t="s">
        <v>89</v>
      </c>
      <c r="C11" s="17">
        <v>0.19589053442697499</v>
      </c>
      <c r="D11" s="17">
        <v>0.187866946463496</v>
      </c>
      <c r="E11" s="17">
        <v>0.20361087942412701</v>
      </c>
      <c r="F11" s="17"/>
      <c r="G11" s="17">
        <v>0.157150682260049</v>
      </c>
      <c r="H11" s="17">
        <v>0.1671261076003</v>
      </c>
      <c r="I11" s="17">
        <v>0.18174318633956901</v>
      </c>
      <c r="J11" s="17">
        <v>0.19880862647453501</v>
      </c>
      <c r="K11" s="17">
        <v>0.22437204941658001</v>
      </c>
      <c r="L11" s="17">
        <v>0.23516410878494201</v>
      </c>
      <c r="M11" s="17"/>
      <c r="N11" s="17">
        <v>0.14871501864997899</v>
      </c>
      <c r="O11" s="17">
        <v>0.20554622284027299</v>
      </c>
      <c r="P11" s="17">
        <v>0.18625118298592799</v>
      </c>
      <c r="Q11" s="17">
        <v>0.24561201500015201</v>
      </c>
      <c r="R11" s="17"/>
      <c r="S11" s="17">
        <v>0.15851066141071399</v>
      </c>
      <c r="T11" s="17">
        <v>0.22232967086858499</v>
      </c>
      <c r="U11" s="17">
        <v>0.20066298773340299</v>
      </c>
      <c r="V11" s="17">
        <v>0.228381238216638</v>
      </c>
      <c r="W11" s="17">
        <v>0.220873665008986</v>
      </c>
      <c r="X11" s="17">
        <v>0.17815321366862399</v>
      </c>
      <c r="Y11" s="17">
        <v>0.21176251742365301</v>
      </c>
      <c r="Z11" s="17">
        <v>0.199675405826162</v>
      </c>
      <c r="AA11" s="17">
        <v>0.17572906162031901</v>
      </c>
      <c r="AB11" s="17">
        <v>0.211639686231335</v>
      </c>
      <c r="AC11" s="17">
        <v>0.156515573100934</v>
      </c>
      <c r="AD11" s="17">
        <v>0.18541030292927899</v>
      </c>
      <c r="AE11" s="17"/>
      <c r="AF11" s="17">
        <v>0.22347594402474899</v>
      </c>
      <c r="AG11" s="17">
        <v>0.16364427015952701</v>
      </c>
      <c r="AH11" s="17">
        <v>0.23505197051169599</v>
      </c>
      <c r="AI11" s="17"/>
      <c r="AJ11" s="17">
        <v>0.18944232741376699</v>
      </c>
      <c r="AK11" s="17">
        <v>0.16672529939532599</v>
      </c>
      <c r="AL11" s="17">
        <v>0.182039008430536</v>
      </c>
      <c r="AM11" s="17">
        <v>0.173029425287894</v>
      </c>
      <c r="AN11" s="17">
        <v>0.270591438923245</v>
      </c>
      <c r="AO11" s="17"/>
      <c r="AP11" s="17">
        <v>0.17645088785529101</v>
      </c>
      <c r="AQ11" s="17">
        <v>0.16121157315808601</v>
      </c>
      <c r="AR11" s="17">
        <v>0.129432593071371</v>
      </c>
      <c r="AS11" s="17">
        <v>0.23924103235022101</v>
      </c>
      <c r="AT11" s="17">
        <v>0.29311600324721399</v>
      </c>
      <c r="AU11" s="17"/>
      <c r="AV11" s="17">
        <v>0.25104962724309399</v>
      </c>
      <c r="AW11" s="17">
        <v>0.207699597733664</v>
      </c>
      <c r="AX11" s="17">
        <v>0.141501839049229</v>
      </c>
      <c r="AY11" s="17">
        <v>0.14817710284469501</v>
      </c>
      <c r="AZ11" s="17">
        <v>4.1545639657992899E-2</v>
      </c>
    </row>
    <row r="12" spans="2:52">
      <c r="B12" s="18" t="s">
        <v>90</v>
      </c>
      <c r="C12" s="17">
        <v>5.5694621567500401E-2</v>
      </c>
      <c r="D12" s="17">
        <v>4.9050462030836302E-2</v>
      </c>
      <c r="E12" s="17">
        <v>6.2525825722346801E-2</v>
      </c>
      <c r="F12" s="17"/>
      <c r="G12" s="17">
        <v>5.3281845775850101E-2</v>
      </c>
      <c r="H12" s="17">
        <v>4.1981972556658802E-2</v>
      </c>
      <c r="I12" s="17">
        <v>5.6675878522898501E-2</v>
      </c>
      <c r="J12" s="17">
        <v>4.9690996133550401E-2</v>
      </c>
      <c r="K12" s="17">
        <v>7.9611887825965302E-2</v>
      </c>
      <c r="L12" s="17">
        <v>5.6508477207232802E-2</v>
      </c>
      <c r="M12" s="17"/>
      <c r="N12" s="17">
        <v>4.6750535974739098E-2</v>
      </c>
      <c r="O12" s="17">
        <v>5.4022913266694603E-2</v>
      </c>
      <c r="P12" s="17">
        <v>5.0671427877562701E-2</v>
      </c>
      <c r="Q12" s="17">
        <v>7.2167696914104296E-2</v>
      </c>
      <c r="R12" s="17"/>
      <c r="S12" s="17">
        <v>4.9808475144492499E-2</v>
      </c>
      <c r="T12" s="17">
        <v>5.3348094870981903E-2</v>
      </c>
      <c r="U12" s="17">
        <v>6.0081275529682898E-2</v>
      </c>
      <c r="V12" s="17">
        <v>5.3239595239277203E-2</v>
      </c>
      <c r="W12" s="17">
        <v>4.6895247963995301E-2</v>
      </c>
      <c r="X12" s="17">
        <v>4.1103179574698098E-2</v>
      </c>
      <c r="Y12" s="17">
        <v>5.9427028480499501E-2</v>
      </c>
      <c r="Z12" s="17">
        <v>8.5560587531264901E-2</v>
      </c>
      <c r="AA12" s="17">
        <v>5.7774715401541998E-2</v>
      </c>
      <c r="AB12" s="17">
        <v>5.7934687724217802E-2</v>
      </c>
      <c r="AC12" s="17">
        <v>7.0189549193146294E-2</v>
      </c>
      <c r="AD12" s="17">
        <v>6.5025202725431802E-2</v>
      </c>
      <c r="AE12" s="17"/>
      <c r="AF12" s="17">
        <v>5.7256669718220701E-2</v>
      </c>
      <c r="AG12" s="17">
        <v>4.77974933343185E-2</v>
      </c>
      <c r="AH12" s="17">
        <v>7.3783285798422804E-2</v>
      </c>
      <c r="AI12" s="17"/>
      <c r="AJ12" s="17">
        <v>5.47445650602634E-2</v>
      </c>
      <c r="AK12" s="17">
        <v>4.3135548137795403E-2</v>
      </c>
      <c r="AL12" s="17">
        <v>4.6826678600053899E-2</v>
      </c>
      <c r="AM12" s="17">
        <v>8.5759665829988493E-2</v>
      </c>
      <c r="AN12" s="17">
        <v>8.4918836406461307E-2</v>
      </c>
      <c r="AO12" s="17"/>
      <c r="AP12" s="17">
        <v>5.2258083731104701E-2</v>
      </c>
      <c r="AQ12" s="17">
        <v>4.3320081663808102E-2</v>
      </c>
      <c r="AR12" s="17">
        <v>4.8758562794025899E-2</v>
      </c>
      <c r="AS12" s="17">
        <v>7.1031680074427103E-2</v>
      </c>
      <c r="AT12" s="17">
        <v>6.0343887645674103E-2</v>
      </c>
      <c r="AU12" s="17"/>
      <c r="AV12" s="17">
        <v>7.5838949550392207E-2</v>
      </c>
      <c r="AW12" s="17">
        <v>5.5433674039827401E-2</v>
      </c>
      <c r="AX12" s="17">
        <v>4.4070089214810898E-2</v>
      </c>
      <c r="AY12" s="17">
        <v>3.3909354749418599E-2</v>
      </c>
      <c r="AZ12" s="17">
        <v>3.4827356984056299E-2</v>
      </c>
    </row>
    <row r="13" spans="2:52">
      <c r="B13" s="18" t="s">
        <v>91</v>
      </c>
      <c r="C13" s="17">
        <v>2.2202118275658999E-2</v>
      </c>
      <c r="D13" s="17">
        <v>2.1501549522456299E-2</v>
      </c>
      <c r="E13" s="17">
        <v>2.3025055295501601E-2</v>
      </c>
      <c r="F13" s="17"/>
      <c r="G13" s="17">
        <v>4.1788393468031202E-3</v>
      </c>
      <c r="H13" s="17">
        <v>1.6628033615679601E-2</v>
      </c>
      <c r="I13" s="17">
        <v>3.01183671502974E-2</v>
      </c>
      <c r="J13" s="17">
        <v>3.7593549659018302E-2</v>
      </c>
      <c r="K13" s="17">
        <v>2.8588207958986599E-2</v>
      </c>
      <c r="L13" s="17">
        <v>1.5496206850294399E-2</v>
      </c>
      <c r="M13" s="17"/>
      <c r="N13" s="17">
        <v>9.0098402036765703E-3</v>
      </c>
      <c r="O13" s="17">
        <v>1.41109123593518E-2</v>
      </c>
      <c r="P13" s="17">
        <v>2.9988580763351799E-2</v>
      </c>
      <c r="Q13" s="17">
        <v>3.7313238640966397E-2</v>
      </c>
      <c r="R13" s="17"/>
      <c r="S13" s="17">
        <v>1.40157868028406E-2</v>
      </c>
      <c r="T13" s="17">
        <v>3.2327924606770399E-2</v>
      </c>
      <c r="U13" s="17">
        <v>1.8708841567644199E-2</v>
      </c>
      <c r="V13" s="17">
        <v>2.44207182952919E-2</v>
      </c>
      <c r="W13" s="17">
        <v>1.96545886935653E-2</v>
      </c>
      <c r="X13" s="17">
        <v>1.7558480558904199E-2</v>
      </c>
      <c r="Y13" s="17">
        <v>1.5127844902719101E-2</v>
      </c>
      <c r="Z13" s="17">
        <v>5.9311247420129696E-3</v>
      </c>
      <c r="AA13" s="17">
        <v>2.7365501479921801E-2</v>
      </c>
      <c r="AB13" s="17">
        <v>2.62406164191635E-2</v>
      </c>
      <c r="AC13" s="17">
        <v>3.3720970263816902E-2</v>
      </c>
      <c r="AD13" s="17">
        <v>2.9375623870215601E-2</v>
      </c>
      <c r="AE13" s="17"/>
      <c r="AF13" s="17">
        <v>3.5084180648940699E-2</v>
      </c>
      <c r="AG13" s="17">
        <v>1.2444032367661799E-2</v>
      </c>
      <c r="AH13" s="17">
        <v>3.1644342143284501E-2</v>
      </c>
      <c r="AI13" s="17"/>
      <c r="AJ13" s="17">
        <v>2.0643548991214501E-2</v>
      </c>
      <c r="AK13" s="17">
        <v>1.9955028119338299E-2</v>
      </c>
      <c r="AL13" s="17">
        <v>1.48477371913856E-2</v>
      </c>
      <c r="AM13" s="17">
        <v>1.8443584590310501E-2</v>
      </c>
      <c r="AN13" s="17">
        <v>3.6063526676692298E-2</v>
      </c>
      <c r="AO13" s="17"/>
      <c r="AP13" s="17">
        <v>2.0288031108576299E-2</v>
      </c>
      <c r="AQ13" s="17">
        <v>1.6655623955235101E-2</v>
      </c>
      <c r="AR13" s="17">
        <v>7.0587624478114499E-3</v>
      </c>
      <c r="AS13" s="17">
        <v>2.8654610773877799E-2</v>
      </c>
      <c r="AT13" s="17">
        <v>8.1955674059748206E-3</v>
      </c>
      <c r="AU13" s="17"/>
      <c r="AV13" s="17">
        <v>3.4228163546279201E-2</v>
      </c>
      <c r="AW13" s="17">
        <v>2.5525032193718902E-2</v>
      </c>
      <c r="AX13" s="17">
        <v>1.00687176592348E-2</v>
      </c>
      <c r="AY13" s="17">
        <v>7.19645741802974E-3</v>
      </c>
      <c r="AZ13" s="17">
        <v>1.1285720915763501E-2</v>
      </c>
    </row>
    <row r="14" spans="2:52">
      <c r="B14" s="18" t="s">
        <v>107</v>
      </c>
      <c r="C14" s="17">
        <v>2.23490351052382E-2</v>
      </c>
      <c r="D14" s="17">
        <v>2.0129414571284501E-2</v>
      </c>
      <c r="E14" s="17">
        <v>2.3632227404861299E-2</v>
      </c>
      <c r="F14" s="17"/>
      <c r="G14" s="17">
        <v>2.32635200402533E-2</v>
      </c>
      <c r="H14" s="17">
        <v>3.4380415020451902E-2</v>
      </c>
      <c r="I14" s="17">
        <v>2.3728015837338402E-2</v>
      </c>
      <c r="J14" s="17">
        <v>3.08847940385223E-2</v>
      </c>
      <c r="K14" s="17">
        <v>1.8275410119516999E-2</v>
      </c>
      <c r="L14" s="17">
        <v>6.6004858682568697E-3</v>
      </c>
      <c r="M14" s="17"/>
      <c r="N14" s="17">
        <v>1.1026817350034499E-2</v>
      </c>
      <c r="O14" s="17">
        <v>1.9528522461503599E-2</v>
      </c>
      <c r="P14" s="17">
        <v>2.7074998909056899E-2</v>
      </c>
      <c r="Q14" s="17">
        <v>3.2571652789318797E-2</v>
      </c>
      <c r="R14" s="17"/>
      <c r="S14" s="17">
        <v>2.39132144885526E-2</v>
      </c>
      <c r="T14" s="17">
        <v>2.38200209036902E-2</v>
      </c>
      <c r="U14" s="17">
        <v>2.2737049228007601E-2</v>
      </c>
      <c r="V14" s="17">
        <v>2.8963741990337299E-2</v>
      </c>
      <c r="W14" s="17">
        <v>1.7044102951583699E-2</v>
      </c>
      <c r="X14" s="17">
        <v>2.6966554953006198E-2</v>
      </c>
      <c r="Y14" s="17">
        <v>3.11635555629272E-2</v>
      </c>
      <c r="Z14" s="17">
        <v>2.3176774607117999E-2</v>
      </c>
      <c r="AA14" s="17">
        <v>9.5154913392937399E-3</v>
      </c>
      <c r="AB14" s="17">
        <v>1.6572851411691899E-2</v>
      </c>
      <c r="AC14" s="17">
        <v>2.6137117881765499E-2</v>
      </c>
      <c r="AD14" s="17">
        <v>1.9783657639879701E-2</v>
      </c>
      <c r="AE14" s="17"/>
      <c r="AF14" s="17">
        <v>1.6591077793469699E-2</v>
      </c>
      <c r="AG14" s="17">
        <v>1.42364489318853E-2</v>
      </c>
      <c r="AH14" s="17">
        <v>4.2828735236172401E-2</v>
      </c>
      <c r="AI14" s="17"/>
      <c r="AJ14" s="17">
        <v>8.9410526421613793E-3</v>
      </c>
      <c r="AK14" s="17">
        <v>1.8450939338134398E-2</v>
      </c>
      <c r="AL14" s="17">
        <v>1.7623659358681199E-2</v>
      </c>
      <c r="AM14" s="17">
        <v>0.12265070568569</v>
      </c>
      <c r="AN14" s="17">
        <v>4.8436662028497099E-2</v>
      </c>
      <c r="AO14" s="17"/>
      <c r="AP14" s="17">
        <v>2.8148317795734E-3</v>
      </c>
      <c r="AQ14" s="17">
        <v>1.35078875495439E-2</v>
      </c>
      <c r="AR14" s="17">
        <v>1.67906229717898E-2</v>
      </c>
      <c r="AS14" s="17">
        <v>2.7595314203731E-2</v>
      </c>
      <c r="AT14" s="17">
        <v>6.0588275485537801E-2</v>
      </c>
      <c r="AU14" s="17"/>
      <c r="AV14" s="17">
        <v>3.0682159324602502E-2</v>
      </c>
      <c r="AW14" s="17">
        <v>1.31798766463658E-2</v>
      </c>
      <c r="AX14" s="17">
        <v>1.9723167065553701E-2</v>
      </c>
      <c r="AY14" s="17">
        <v>5.0047270524568302E-3</v>
      </c>
      <c r="AZ14" s="17">
        <v>1.25890627539314E-2</v>
      </c>
    </row>
    <row r="15" spans="2:52">
      <c r="B15" s="18" t="s">
        <v>92</v>
      </c>
      <c r="C15" s="21">
        <v>0.70386369062462795</v>
      </c>
      <c r="D15" s="21">
        <v>0.72145162741192603</v>
      </c>
      <c r="E15" s="21">
        <v>0.68720601215316302</v>
      </c>
      <c r="F15" s="21"/>
      <c r="G15" s="21">
        <v>0.76212511257704396</v>
      </c>
      <c r="H15" s="21">
        <v>0.73988347120691</v>
      </c>
      <c r="I15" s="21">
        <v>0.707734552149896</v>
      </c>
      <c r="J15" s="21">
        <v>0.68302203369437398</v>
      </c>
      <c r="K15" s="21">
        <v>0.64915244467895095</v>
      </c>
      <c r="L15" s="21">
        <v>0.68623072128927398</v>
      </c>
      <c r="M15" s="21"/>
      <c r="N15" s="21">
        <v>0.78449778782156998</v>
      </c>
      <c r="O15" s="21">
        <v>0.70679142907217696</v>
      </c>
      <c r="P15" s="21">
        <v>0.70601380946410097</v>
      </c>
      <c r="Q15" s="21">
        <v>0.612335396655459</v>
      </c>
      <c r="R15" s="21"/>
      <c r="S15" s="21">
        <v>0.75375186215340095</v>
      </c>
      <c r="T15" s="21">
        <v>0.66817428874997198</v>
      </c>
      <c r="U15" s="21">
        <v>0.69780984594126305</v>
      </c>
      <c r="V15" s="21">
        <v>0.66499470625845603</v>
      </c>
      <c r="W15" s="21">
        <v>0.69553239538186895</v>
      </c>
      <c r="X15" s="21">
        <v>0.73621857124476797</v>
      </c>
      <c r="Y15" s="21">
        <v>0.68251905363020104</v>
      </c>
      <c r="Z15" s="21">
        <v>0.68565610729344195</v>
      </c>
      <c r="AA15" s="21">
        <v>0.72961523015892304</v>
      </c>
      <c r="AB15" s="21">
        <v>0.68761215821359201</v>
      </c>
      <c r="AC15" s="21">
        <v>0.71343678956033696</v>
      </c>
      <c r="AD15" s="21">
        <v>0.70040521283519397</v>
      </c>
      <c r="AE15" s="21"/>
      <c r="AF15" s="21">
        <v>0.66759212781461996</v>
      </c>
      <c r="AG15" s="21">
        <v>0.76187775520660705</v>
      </c>
      <c r="AH15" s="21">
        <v>0.61669166631042405</v>
      </c>
      <c r="AI15" s="21"/>
      <c r="AJ15" s="21">
        <v>0.72622850589259402</v>
      </c>
      <c r="AK15" s="21">
        <v>0.751733185009406</v>
      </c>
      <c r="AL15" s="21">
        <v>0.73866291641934301</v>
      </c>
      <c r="AM15" s="21">
        <v>0.60011661860611698</v>
      </c>
      <c r="AN15" s="21">
        <v>0.55998953596510403</v>
      </c>
      <c r="AO15" s="21"/>
      <c r="AP15" s="21">
        <v>0.74818816552545497</v>
      </c>
      <c r="AQ15" s="21">
        <v>0.76530483367332702</v>
      </c>
      <c r="AR15" s="21">
        <v>0.79795945871500196</v>
      </c>
      <c r="AS15" s="21">
        <v>0.63347736259774301</v>
      </c>
      <c r="AT15" s="21">
        <v>0.57775626621559995</v>
      </c>
      <c r="AU15" s="21"/>
      <c r="AV15" s="21">
        <v>0.60820110033563202</v>
      </c>
      <c r="AW15" s="21">
        <v>0.69816181938642397</v>
      </c>
      <c r="AX15" s="21">
        <v>0.78463618701117199</v>
      </c>
      <c r="AY15" s="21">
        <v>0.80571235793539997</v>
      </c>
      <c r="AZ15" s="21">
        <v>0.89975221968825603</v>
      </c>
    </row>
    <row r="16" spans="2:52">
      <c r="B16" s="18" t="s">
        <v>93</v>
      </c>
      <c r="C16" s="21">
        <v>7.7896739843159493E-2</v>
      </c>
      <c r="D16" s="21">
        <v>7.0552011553292701E-2</v>
      </c>
      <c r="E16" s="21">
        <v>8.5550881017848399E-2</v>
      </c>
      <c r="F16" s="21"/>
      <c r="G16" s="21">
        <v>5.7460685122653302E-2</v>
      </c>
      <c r="H16" s="21">
        <v>5.86100061723384E-2</v>
      </c>
      <c r="I16" s="21">
        <v>8.6794245673195894E-2</v>
      </c>
      <c r="J16" s="21">
        <v>8.7284545792568696E-2</v>
      </c>
      <c r="K16" s="21">
        <v>0.108200095784952</v>
      </c>
      <c r="L16" s="21">
        <v>7.2004684057527205E-2</v>
      </c>
      <c r="M16" s="21"/>
      <c r="N16" s="21">
        <v>5.5760376178415699E-2</v>
      </c>
      <c r="O16" s="21">
        <v>6.8133825626046293E-2</v>
      </c>
      <c r="P16" s="21">
        <v>8.0660008640914493E-2</v>
      </c>
      <c r="Q16" s="21">
        <v>0.109480935555071</v>
      </c>
      <c r="R16" s="21"/>
      <c r="S16" s="21">
        <v>6.3824261947333094E-2</v>
      </c>
      <c r="T16" s="21">
        <v>8.5676019477752399E-2</v>
      </c>
      <c r="U16" s="21">
        <v>7.8790117097327098E-2</v>
      </c>
      <c r="V16" s="21">
        <v>7.7660313534568995E-2</v>
      </c>
      <c r="W16" s="21">
        <v>6.6549836657560604E-2</v>
      </c>
      <c r="X16" s="21">
        <v>5.86616601336023E-2</v>
      </c>
      <c r="Y16" s="21">
        <v>7.4554873383218603E-2</v>
      </c>
      <c r="Z16" s="21">
        <v>9.1491712273277903E-2</v>
      </c>
      <c r="AA16" s="21">
        <v>8.5140216881463907E-2</v>
      </c>
      <c r="AB16" s="21">
        <v>8.4175304143381299E-2</v>
      </c>
      <c r="AC16" s="21">
        <v>0.103910519456963</v>
      </c>
      <c r="AD16" s="21">
        <v>9.44008265956474E-2</v>
      </c>
      <c r="AE16" s="21"/>
      <c r="AF16" s="21">
        <v>9.2340850367161498E-2</v>
      </c>
      <c r="AG16" s="21">
        <v>6.0241525701980297E-2</v>
      </c>
      <c r="AH16" s="21">
        <v>0.105427627941707</v>
      </c>
      <c r="AI16" s="21"/>
      <c r="AJ16" s="21">
        <v>7.5388114051477897E-2</v>
      </c>
      <c r="AK16" s="21">
        <v>6.3090576257133699E-2</v>
      </c>
      <c r="AL16" s="21">
        <v>6.1674415791439501E-2</v>
      </c>
      <c r="AM16" s="21">
        <v>0.104203250420299</v>
      </c>
      <c r="AN16" s="21">
        <v>0.12098236308315399</v>
      </c>
      <c r="AO16" s="21"/>
      <c r="AP16" s="21">
        <v>7.2546114839680903E-2</v>
      </c>
      <c r="AQ16" s="21">
        <v>5.9975705619043203E-2</v>
      </c>
      <c r="AR16" s="21">
        <v>5.5817325241837398E-2</v>
      </c>
      <c r="AS16" s="21">
        <v>9.9686290848304895E-2</v>
      </c>
      <c r="AT16" s="21">
        <v>6.8539455051648907E-2</v>
      </c>
      <c r="AU16" s="21"/>
      <c r="AV16" s="21">
        <v>0.110067113096671</v>
      </c>
      <c r="AW16" s="21">
        <v>8.0958706233546396E-2</v>
      </c>
      <c r="AX16" s="21">
        <v>5.4138806874045702E-2</v>
      </c>
      <c r="AY16" s="21">
        <v>4.1105812167448297E-2</v>
      </c>
      <c r="AZ16" s="21">
        <v>4.6113077899819797E-2</v>
      </c>
    </row>
    <row r="17" spans="2:52">
      <c r="B17" s="18" t="s">
        <v>94</v>
      </c>
      <c r="C17" s="22">
        <v>0.62596695078146802</v>
      </c>
      <c r="D17" s="22">
        <v>0.65089961585863398</v>
      </c>
      <c r="E17" s="22">
        <v>0.60165513113531499</v>
      </c>
      <c r="F17" s="22"/>
      <c r="G17" s="22">
        <v>0.70466442745439095</v>
      </c>
      <c r="H17" s="22">
        <v>0.68127346503457098</v>
      </c>
      <c r="I17" s="22">
        <v>0.62094030647670095</v>
      </c>
      <c r="J17" s="22">
        <v>0.59573748790180503</v>
      </c>
      <c r="K17" s="22">
        <v>0.54095234889399901</v>
      </c>
      <c r="L17" s="22">
        <v>0.61422603723174696</v>
      </c>
      <c r="M17" s="22"/>
      <c r="N17" s="22">
        <v>0.72873741164315498</v>
      </c>
      <c r="O17" s="22">
        <v>0.63865760344612998</v>
      </c>
      <c r="P17" s="22">
        <v>0.62535380082318603</v>
      </c>
      <c r="Q17" s="22">
        <v>0.50285446110038801</v>
      </c>
      <c r="R17" s="22"/>
      <c r="S17" s="22">
        <v>0.68992760020606803</v>
      </c>
      <c r="T17" s="22">
        <v>0.58249826927222004</v>
      </c>
      <c r="U17" s="22">
        <v>0.61901972884393597</v>
      </c>
      <c r="V17" s="22">
        <v>0.58733439272388699</v>
      </c>
      <c r="W17" s="22">
        <v>0.62898255872430897</v>
      </c>
      <c r="X17" s="22">
        <v>0.67755691111116501</v>
      </c>
      <c r="Y17" s="22">
        <v>0.60796418024698196</v>
      </c>
      <c r="Z17" s="22">
        <v>0.59416439502016405</v>
      </c>
      <c r="AA17" s="22">
        <v>0.64447501327745904</v>
      </c>
      <c r="AB17" s="22">
        <v>0.60343685407021097</v>
      </c>
      <c r="AC17" s="22">
        <v>0.60952627010337401</v>
      </c>
      <c r="AD17" s="22">
        <v>0.606004386239547</v>
      </c>
      <c r="AE17" s="22"/>
      <c r="AF17" s="22">
        <v>0.57525127744745796</v>
      </c>
      <c r="AG17" s="22">
        <v>0.70163622950462701</v>
      </c>
      <c r="AH17" s="22">
        <v>0.51126403836871703</v>
      </c>
      <c r="AI17" s="22"/>
      <c r="AJ17" s="22">
        <v>0.65084039184111597</v>
      </c>
      <c r="AK17" s="22">
        <v>0.68864260875227201</v>
      </c>
      <c r="AL17" s="22">
        <v>0.67698850062790294</v>
      </c>
      <c r="AM17" s="22">
        <v>0.49591336818581799</v>
      </c>
      <c r="AN17" s="22">
        <v>0.43900717288195001</v>
      </c>
      <c r="AO17" s="22"/>
      <c r="AP17" s="22">
        <v>0.67564205068577399</v>
      </c>
      <c r="AQ17" s="22">
        <v>0.70532912805428305</v>
      </c>
      <c r="AR17" s="22">
        <v>0.74214213347316504</v>
      </c>
      <c r="AS17" s="22">
        <v>0.53379107174943796</v>
      </c>
      <c r="AT17" s="22">
        <v>0.50921681116395101</v>
      </c>
      <c r="AU17" s="22"/>
      <c r="AV17" s="22">
        <v>0.49813398723896102</v>
      </c>
      <c r="AW17" s="22">
        <v>0.61720311315287701</v>
      </c>
      <c r="AX17" s="22">
        <v>0.73049738013712595</v>
      </c>
      <c r="AY17" s="22">
        <v>0.76460654576795095</v>
      </c>
      <c r="AZ17" s="22">
        <v>0.85363914178843603</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45">
      <c r="B9" s="18" t="s">
        <v>145</v>
      </c>
      <c r="C9" s="17">
        <v>0.104030645530704</v>
      </c>
      <c r="D9" s="17">
        <v>0.13553112107584001</v>
      </c>
      <c r="E9" s="17">
        <v>7.3957105806327597E-2</v>
      </c>
      <c r="F9" s="17"/>
      <c r="G9" s="17">
        <v>0.12375544848979</v>
      </c>
      <c r="H9" s="17">
        <v>0.14784697955753601</v>
      </c>
      <c r="I9" s="17">
        <v>0.108404839615294</v>
      </c>
      <c r="J9" s="17">
        <v>9.9899961728493802E-2</v>
      </c>
      <c r="K9" s="17">
        <v>7.7747958050710803E-2</v>
      </c>
      <c r="L9" s="17">
        <v>7.2594454229303995E-2</v>
      </c>
      <c r="M9" s="17"/>
      <c r="N9" s="17">
        <v>0.16081943659652301</v>
      </c>
      <c r="O9" s="17">
        <v>8.8976710152258207E-2</v>
      </c>
      <c r="P9" s="17">
        <v>9.2639466265269602E-2</v>
      </c>
      <c r="Q9" s="17">
        <v>6.7630251185182302E-2</v>
      </c>
      <c r="R9" s="17"/>
      <c r="S9" s="17">
        <v>0.17116493514857001</v>
      </c>
      <c r="T9" s="17">
        <v>7.3416003698475396E-2</v>
      </c>
      <c r="U9" s="17">
        <v>6.97266631193907E-2</v>
      </c>
      <c r="V9" s="17">
        <v>9.5783971127342799E-2</v>
      </c>
      <c r="W9" s="17">
        <v>7.6734694597561007E-2</v>
      </c>
      <c r="X9" s="17">
        <v>0.113769962947098</v>
      </c>
      <c r="Y9" s="17">
        <v>6.5024662150937801E-2</v>
      </c>
      <c r="Z9" s="17">
        <v>9.2969034579390195E-2</v>
      </c>
      <c r="AA9" s="17">
        <v>0.114575262912839</v>
      </c>
      <c r="AB9" s="17">
        <v>9.8480028269221101E-2</v>
      </c>
      <c r="AC9" s="17">
        <v>0.129435326776904</v>
      </c>
      <c r="AD9" s="17">
        <v>0.128509327099389</v>
      </c>
      <c r="AE9" s="17"/>
      <c r="AF9" s="17">
        <v>8.9957753943323102E-2</v>
      </c>
      <c r="AG9" s="17">
        <v>0.120366564887376</v>
      </c>
      <c r="AH9" s="17">
        <v>8.5664658571467794E-2</v>
      </c>
      <c r="AI9" s="17"/>
      <c r="AJ9" s="17">
        <v>0.11942175035022499</v>
      </c>
      <c r="AK9" s="17">
        <v>0.116365385750808</v>
      </c>
      <c r="AL9" s="17">
        <v>7.5803505249549097E-2</v>
      </c>
      <c r="AM9" s="17">
        <v>7.2034303282532006E-2</v>
      </c>
      <c r="AN9" s="17">
        <v>6.0378107822666401E-2</v>
      </c>
      <c r="AO9" s="17"/>
      <c r="AP9" s="17">
        <v>0.13931265126261999</v>
      </c>
      <c r="AQ9" s="17">
        <v>0.12548409868968499</v>
      </c>
      <c r="AR9" s="17">
        <v>8.7634135716925299E-2</v>
      </c>
      <c r="AS9" s="17">
        <v>7.4210278141436006E-2</v>
      </c>
      <c r="AT9" s="17">
        <v>3.5727897093581699E-2</v>
      </c>
      <c r="AU9" s="17"/>
      <c r="AV9" s="17">
        <v>5.9762262058802598E-2</v>
      </c>
      <c r="AW9" s="17">
        <v>8.2887286087776194E-2</v>
      </c>
      <c r="AX9" s="17">
        <v>0.12868886390995499</v>
      </c>
      <c r="AY9" s="17">
        <v>0.20692859947294701</v>
      </c>
      <c r="AZ9" s="17">
        <v>0.29153122874669202</v>
      </c>
    </row>
    <row r="10" spans="2:52" ht="45">
      <c r="B10" s="18" t="s">
        <v>146</v>
      </c>
      <c r="C10" s="17">
        <v>0.35207759928831001</v>
      </c>
      <c r="D10" s="17">
        <v>0.39477036782645902</v>
      </c>
      <c r="E10" s="17">
        <v>0.30912783923374698</v>
      </c>
      <c r="F10" s="17"/>
      <c r="G10" s="17">
        <v>0.394364815857285</v>
      </c>
      <c r="H10" s="17">
        <v>0.36777788194100702</v>
      </c>
      <c r="I10" s="17">
        <v>0.36192689125641703</v>
      </c>
      <c r="J10" s="17">
        <v>0.31109222290502703</v>
      </c>
      <c r="K10" s="17">
        <v>0.304376508542827</v>
      </c>
      <c r="L10" s="17">
        <v>0.36843502154637098</v>
      </c>
      <c r="M10" s="17"/>
      <c r="N10" s="17">
        <v>0.44831128224519101</v>
      </c>
      <c r="O10" s="17">
        <v>0.37205847228095001</v>
      </c>
      <c r="P10" s="17">
        <v>0.34420532710910801</v>
      </c>
      <c r="Q10" s="17">
        <v>0.23639239631264899</v>
      </c>
      <c r="R10" s="17"/>
      <c r="S10" s="17">
        <v>0.37812388730839003</v>
      </c>
      <c r="T10" s="17">
        <v>0.34394106194826601</v>
      </c>
      <c r="U10" s="17">
        <v>0.38481577307266301</v>
      </c>
      <c r="V10" s="17">
        <v>0.29483198703645802</v>
      </c>
      <c r="W10" s="17">
        <v>0.38425861624464402</v>
      </c>
      <c r="X10" s="17">
        <v>0.33473425464001799</v>
      </c>
      <c r="Y10" s="17">
        <v>0.36594776702237097</v>
      </c>
      <c r="Z10" s="17">
        <v>0.38015458255039503</v>
      </c>
      <c r="AA10" s="17">
        <v>0.33580944288949799</v>
      </c>
      <c r="AB10" s="17">
        <v>0.382670848563744</v>
      </c>
      <c r="AC10" s="17">
        <v>0.29395297079275401</v>
      </c>
      <c r="AD10" s="17">
        <v>0.31749473219015001</v>
      </c>
      <c r="AE10" s="17"/>
      <c r="AF10" s="17">
        <v>0.30684002833627799</v>
      </c>
      <c r="AG10" s="17">
        <v>0.42327516381951202</v>
      </c>
      <c r="AH10" s="17">
        <v>0.26323034067235701</v>
      </c>
      <c r="AI10" s="17"/>
      <c r="AJ10" s="17">
        <v>0.36463147001913998</v>
      </c>
      <c r="AK10" s="17">
        <v>0.40965776747890298</v>
      </c>
      <c r="AL10" s="17">
        <v>0.47074513369295401</v>
      </c>
      <c r="AM10" s="17">
        <v>0.118052697163987</v>
      </c>
      <c r="AN10" s="17">
        <v>0.21016108900408401</v>
      </c>
      <c r="AO10" s="17"/>
      <c r="AP10" s="17">
        <v>0.42736146155191101</v>
      </c>
      <c r="AQ10" s="17">
        <v>0.38235635864741502</v>
      </c>
      <c r="AR10" s="17">
        <v>0.44064646774333799</v>
      </c>
      <c r="AS10" s="17">
        <v>0.27282783087996698</v>
      </c>
      <c r="AT10" s="17">
        <v>0.22534783037909201</v>
      </c>
      <c r="AU10" s="17"/>
      <c r="AV10" s="17">
        <v>0.25128837915381702</v>
      </c>
      <c r="AW10" s="17">
        <v>0.33096411324417602</v>
      </c>
      <c r="AX10" s="17">
        <v>0.42494419847062198</v>
      </c>
      <c r="AY10" s="17">
        <v>0.48000460944833601</v>
      </c>
      <c r="AZ10" s="17">
        <v>0.41558266453087001</v>
      </c>
    </row>
    <row r="11" spans="2:52" ht="45">
      <c r="B11" s="18" t="s">
        <v>147</v>
      </c>
      <c r="C11" s="17">
        <v>0.20756840985747799</v>
      </c>
      <c r="D11" s="17">
        <v>0.19909606626722801</v>
      </c>
      <c r="E11" s="17">
        <v>0.21631195389896599</v>
      </c>
      <c r="F11" s="17"/>
      <c r="G11" s="17">
        <v>0.26016779183941002</v>
      </c>
      <c r="H11" s="17">
        <v>0.19976956207683999</v>
      </c>
      <c r="I11" s="17">
        <v>0.20275050841394199</v>
      </c>
      <c r="J11" s="17">
        <v>0.19778026993009501</v>
      </c>
      <c r="K11" s="17">
        <v>0.21178152059505501</v>
      </c>
      <c r="L11" s="17">
        <v>0.18799735476027199</v>
      </c>
      <c r="M11" s="17"/>
      <c r="N11" s="17">
        <v>0.168492784552606</v>
      </c>
      <c r="O11" s="17">
        <v>0.225474962720984</v>
      </c>
      <c r="P11" s="17">
        <v>0.225869223775439</v>
      </c>
      <c r="Q11" s="17">
        <v>0.21749327663704099</v>
      </c>
      <c r="R11" s="17"/>
      <c r="S11" s="17">
        <v>0.18738838912705599</v>
      </c>
      <c r="T11" s="17">
        <v>0.23405589064977</v>
      </c>
      <c r="U11" s="17">
        <v>0.216657864608336</v>
      </c>
      <c r="V11" s="17">
        <v>0.24676805926266501</v>
      </c>
      <c r="W11" s="17">
        <v>0.21412056090706899</v>
      </c>
      <c r="X11" s="17">
        <v>0.18349714440106801</v>
      </c>
      <c r="Y11" s="17">
        <v>0.20337330521761099</v>
      </c>
      <c r="Z11" s="17">
        <v>0.19783450298232999</v>
      </c>
      <c r="AA11" s="17">
        <v>0.201677747809478</v>
      </c>
      <c r="AB11" s="17">
        <v>0.17035315360247799</v>
      </c>
      <c r="AC11" s="17">
        <v>0.23635629635738201</v>
      </c>
      <c r="AD11" s="17">
        <v>0.21147631600214101</v>
      </c>
      <c r="AE11" s="17"/>
      <c r="AF11" s="17">
        <v>0.227417715405272</v>
      </c>
      <c r="AG11" s="17">
        <v>0.19241560967857099</v>
      </c>
      <c r="AH11" s="17">
        <v>0.178713887777154</v>
      </c>
      <c r="AI11" s="17"/>
      <c r="AJ11" s="17">
        <v>0.22509969479945799</v>
      </c>
      <c r="AK11" s="17">
        <v>0.18763195202885199</v>
      </c>
      <c r="AL11" s="17">
        <v>0.20406521510574299</v>
      </c>
      <c r="AM11" s="17">
        <v>0.20946067989570899</v>
      </c>
      <c r="AN11" s="17">
        <v>0.19109458682569999</v>
      </c>
      <c r="AO11" s="17"/>
      <c r="AP11" s="17">
        <v>0.189371470144405</v>
      </c>
      <c r="AQ11" s="17">
        <v>0.207229659775958</v>
      </c>
      <c r="AR11" s="17">
        <v>0.21391237121821099</v>
      </c>
      <c r="AS11" s="17">
        <v>0.244555005776947</v>
      </c>
      <c r="AT11" s="17">
        <v>0.187483954582607</v>
      </c>
      <c r="AU11" s="17"/>
      <c r="AV11" s="17">
        <v>0.217123702289441</v>
      </c>
      <c r="AW11" s="17">
        <v>0.23987805844070201</v>
      </c>
      <c r="AX11" s="17">
        <v>0.21412869074680899</v>
      </c>
      <c r="AY11" s="17">
        <v>0.160257221262503</v>
      </c>
      <c r="AZ11" s="17">
        <v>0.134351076438327</v>
      </c>
    </row>
    <row r="12" spans="2:52" ht="45">
      <c r="B12" s="18" t="s">
        <v>148</v>
      </c>
      <c r="C12" s="17">
        <v>0.13188526087101499</v>
      </c>
      <c r="D12" s="17">
        <v>0.107700876829917</v>
      </c>
      <c r="E12" s="17">
        <v>0.15630518402818599</v>
      </c>
      <c r="F12" s="17"/>
      <c r="G12" s="17">
        <v>9.7130945386481204E-2</v>
      </c>
      <c r="H12" s="17">
        <v>0.105494948769302</v>
      </c>
      <c r="I12" s="17">
        <v>0.12421494114593901</v>
      </c>
      <c r="J12" s="17">
        <v>0.14373550044708799</v>
      </c>
      <c r="K12" s="17">
        <v>0.16655452494846501</v>
      </c>
      <c r="L12" s="17">
        <v>0.14988230897322999</v>
      </c>
      <c r="M12" s="17"/>
      <c r="N12" s="17">
        <v>8.8828507956417196E-2</v>
      </c>
      <c r="O12" s="17">
        <v>0.12616097328960901</v>
      </c>
      <c r="P12" s="17">
        <v>0.14166400155568701</v>
      </c>
      <c r="Q12" s="17">
        <v>0.17335770779475099</v>
      </c>
      <c r="R12" s="17"/>
      <c r="S12" s="17">
        <v>0.100533275549659</v>
      </c>
      <c r="T12" s="17">
        <v>0.14508544926224601</v>
      </c>
      <c r="U12" s="17">
        <v>0.12983025829612699</v>
      </c>
      <c r="V12" s="17">
        <v>0.11651953308485399</v>
      </c>
      <c r="W12" s="17">
        <v>0.12568765994738401</v>
      </c>
      <c r="X12" s="17">
        <v>0.15488154401938001</v>
      </c>
      <c r="Y12" s="17">
        <v>0.134843738445759</v>
      </c>
      <c r="Z12" s="17">
        <v>0.11945995933046299</v>
      </c>
      <c r="AA12" s="17">
        <v>0.141674923494684</v>
      </c>
      <c r="AB12" s="17">
        <v>0.123832164370884</v>
      </c>
      <c r="AC12" s="17">
        <v>0.161649501361181</v>
      </c>
      <c r="AD12" s="17">
        <v>0.16537185514536301</v>
      </c>
      <c r="AE12" s="17"/>
      <c r="AF12" s="17">
        <v>0.15704482507539799</v>
      </c>
      <c r="AG12" s="17">
        <v>9.4869507745237197E-2</v>
      </c>
      <c r="AH12" s="17">
        <v>0.18875190200919001</v>
      </c>
      <c r="AI12" s="17"/>
      <c r="AJ12" s="17">
        <v>0.124178548114373</v>
      </c>
      <c r="AK12" s="17">
        <v>0.102199080728446</v>
      </c>
      <c r="AL12" s="17">
        <v>8.7039474489477797E-2</v>
      </c>
      <c r="AM12" s="17">
        <v>0.23269004630225401</v>
      </c>
      <c r="AN12" s="17">
        <v>0.19984353064204399</v>
      </c>
      <c r="AO12" s="17"/>
      <c r="AP12" s="17">
        <v>0.11510211945856801</v>
      </c>
      <c r="AQ12" s="17">
        <v>0.1029297614732</v>
      </c>
      <c r="AR12" s="17">
        <v>9.3916117780321995E-2</v>
      </c>
      <c r="AS12" s="17">
        <v>0.186263144098049</v>
      </c>
      <c r="AT12" s="17">
        <v>0.17585106587694599</v>
      </c>
      <c r="AU12" s="17"/>
      <c r="AV12" s="17">
        <v>0.19545538068646001</v>
      </c>
      <c r="AW12" s="17">
        <v>0.127233475745789</v>
      </c>
      <c r="AX12" s="17">
        <v>9.4356536483828607E-2</v>
      </c>
      <c r="AY12" s="17">
        <v>5.9805444583585998E-2</v>
      </c>
      <c r="AZ12" s="17">
        <v>3.8235691188258002E-2</v>
      </c>
    </row>
    <row r="13" spans="2:52">
      <c r="B13" s="18" t="s">
        <v>61</v>
      </c>
      <c r="C13" s="19">
        <v>0.20443808445249301</v>
      </c>
      <c r="D13" s="19">
        <v>0.162901568000556</v>
      </c>
      <c r="E13" s="19">
        <v>0.24429791703277301</v>
      </c>
      <c r="F13" s="19"/>
      <c r="G13" s="19">
        <v>0.124580998427035</v>
      </c>
      <c r="H13" s="19">
        <v>0.17911062765531499</v>
      </c>
      <c r="I13" s="19">
        <v>0.20270281956840799</v>
      </c>
      <c r="J13" s="19">
        <v>0.247492044989297</v>
      </c>
      <c r="K13" s="19">
        <v>0.23953948786294099</v>
      </c>
      <c r="L13" s="19">
        <v>0.22109086049082299</v>
      </c>
      <c r="M13" s="19"/>
      <c r="N13" s="19">
        <v>0.13354798864926201</v>
      </c>
      <c r="O13" s="19">
        <v>0.18732888155619801</v>
      </c>
      <c r="P13" s="19">
        <v>0.19562198129449701</v>
      </c>
      <c r="Q13" s="19">
        <v>0.30512636807037702</v>
      </c>
      <c r="R13" s="19"/>
      <c r="S13" s="19">
        <v>0.16278951286632501</v>
      </c>
      <c r="T13" s="19">
        <v>0.203501594441242</v>
      </c>
      <c r="U13" s="19">
        <v>0.19896944090348201</v>
      </c>
      <c r="V13" s="19">
        <v>0.24609644948868101</v>
      </c>
      <c r="W13" s="19">
        <v>0.19919846830334101</v>
      </c>
      <c r="X13" s="19">
        <v>0.213117093992436</v>
      </c>
      <c r="Y13" s="19">
        <v>0.23081052716332101</v>
      </c>
      <c r="Z13" s="19">
        <v>0.209581920557422</v>
      </c>
      <c r="AA13" s="19">
        <v>0.2062626228935</v>
      </c>
      <c r="AB13" s="19">
        <v>0.22466380519367199</v>
      </c>
      <c r="AC13" s="19">
        <v>0.17860590471177901</v>
      </c>
      <c r="AD13" s="19">
        <v>0.177147769562957</v>
      </c>
      <c r="AE13" s="19"/>
      <c r="AF13" s="19">
        <v>0.21873967723972801</v>
      </c>
      <c r="AG13" s="19">
        <v>0.16907315386930399</v>
      </c>
      <c r="AH13" s="19">
        <v>0.28363921096983102</v>
      </c>
      <c r="AI13" s="19"/>
      <c r="AJ13" s="19">
        <v>0.16666853671680401</v>
      </c>
      <c r="AK13" s="19">
        <v>0.18414581401298999</v>
      </c>
      <c r="AL13" s="19">
        <v>0.16234667146227599</v>
      </c>
      <c r="AM13" s="19">
        <v>0.36776227335551798</v>
      </c>
      <c r="AN13" s="19">
        <v>0.33852268570550598</v>
      </c>
      <c r="AO13" s="19"/>
      <c r="AP13" s="19">
        <v>0.128852297582496</v>
      </c>
      <c r="AQ13" s="19">
        <v>0.182000121413742</v>
      </c>
      <c r="AR13" s="19">
        <v>0.163890907541204</v>
      </c>
      <c r="AS13" s="19">
        <v>0.22214374110360099</v>
      </c>
      <c r="AT13" s="19">
        <v>0.37558925206777299</v>
      </c>
      <c r="AU13" s="19"/>
      <c r="AV13" s="19">
        <v>0.27637027581147899</v>
      </c>
      <c r="AW13" s="19">
        <v>0.21903706648155699</v>
      </c>
      <c r="AX13" s="19">
        <v>0.13788171038878599</v>
      </c>
      <c r="AY13" s="19">
        <v>9.3004125232627397E-2</v>
      </c>
      <c r="AZ13" s="19">
        <v>0.120299339095853</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J19"/>
  <sheetViews>
    <sheetView showGridLines="0" workbookViewId="0">
      <pane xSplit="2" topLeftCell="C1" activePane="topRight" state="frozen"/>
      <selection pane="topRight"/>
    </sheetView>
  </sheetViews>
  <sheetFormatPr defaultColWidth="11.42578125" defaultRowHeight="15"/>
  <cols>
    <col min="2" max="2" width="25.7109375" customWidth="1"/>
    <col min="3" max="10" width="20.7109375" customWidth="1"/>
  </cols>
  <sheetData>
    <row r="2" spans="2:10" ht="39.950000000000003" customHeight="1">
      <c r="D2" s="29" t="s">
        <v>454</v>
      </c>
      <c r="E2" s="30"/>
      <c r="F2" s="30"/>
      <c r="G2" s="30"/>
      <c r="H2" s="30"/>
      <c r="I2" s="30"/>
      <c r="J2" s="30"/>
    </row>
    <row r="6" spans="2:10" ht="50.1" customHeight="1">
      <c r="B6" s="20" t="s">
        <v>26</v>
      </c>
      <c r="C6" s="20" t="s">
        <v>455</v>
      </c>
      <c r="D6" s="20" t="s">
        <v>456</v>
      </c>
      <c r="E6" s="20" t="s">
        <v>457</v>
      </c>
      <c r="F6" s="20" t="s">
        <v>458</v>
      </c>
      <c r="G6" s="20" t="s">
        <v>459</v>
      </c>
      <c r="H6" s="20" t="s">
        <v>460</v>
      </c>
      <c r="I6" s="20" t="s">
        <v>461</v>
      </c>
    </row>
    <row r="7" spans="2:10" ht="30">
      <c r="B7" s="18" t="s">
        <v>150</v>
      </c>
      <c r="C7" s="17">
        <v>0.56390068281293704</v>
      </c>
      <c r="D7" s="17">
        <v>0.56334282963292204</v>
      </c>
      <c r="E7" s="17">
        <v>0.24851082680940501</v>
      </c>
      <c r="F7" s="17">
        <v>0.11121497307632799</v>
      </c>
      <c r="G7" s="17">
        <v>0.21404725049424</v>
      </c>
      <c r="H7" s="17">
        <v>8.5268146859951099E-2</v>
      </c>
      <c r="I7" s="17">
        <v>9.9176069469867401E-2</v>
      </c>
    </row>
    <row r="8" spans="2:10" ht="30">
      <c r="B8" s="18" t="s">
        <v>151</v>
      </c>
      <c r="C8" s="17">
        <v>0.31137075562091998</v>
      </c>
      <c r="D8" s="17">
        <v>0.31728780491234698</v>
      </c>
      <c r="E8" s="17">
        <v>0.324297440137788</v>
      </c>
      <c r="F8" s="17">
        <v>0.35173960427204898</v>
      </c>
      <c r="G8" s="17">
        <v>0.44123211287752201</v>
      </c>
      <c r="H8" s="17">
        <v>0.28328971371786799</v>
      </c>
      <c r="I8" s="17">
        <v>0.28086206352048898</v>
      </c>
    </row>
    <row r="9" spans="2:10" ht="30">
      <c r="B9" s="18" t="s">
        <v>152</v>
      </c>
      <c r="C9" s="17">
        <v>7.9591309299833393E-2</v>
      </c>
      <c r="D9" s="17">
        <v>7.8429458028624693E-2</v>
      </c>
      <c r="E9" s="17">
        <v>0.24642562494348599</v>
      </c>
      <c r="F9" s="17">
        <v>0.38268329318685801</v>
      </c>
      <c r="G9" s="17">
        <v>0.26260651254293299</v>
      </c>
      <c r="H9" s="17">
        <v>0.40292319918133801</v>
      </c>
      <c r="I9" s="17">
        <v>0.37703305036388501</v>
      </c>
    </row>
    <row r="10" spans="2:10" ht="30">
      <c r="B10" s="18" t="s">
        <v>153</v>
      </c>
      <c r="C10" s="17">
        <v>1.7397624273062198E-2</v>
      </c>
      <c r="D10" s="17">
        <v>1.6601832837834399E-2</v>
      </c>
      <c r="E10" s="17">
        <v>8.8800836813392903E-2</v>
      </c>
      <c r="F10" s="17">
        <v>8.81191208692369E-2</v>
      </c>
      <c r="G10" s="17">
        <v>4.1332615514719201E-2</v>
      </c>
      <c r="H10" s="17">
        <v>0.13519838974965401</v>
      </c>
      <c r="I10" s="17">
        <v>0.15219134359535599</v>
      </c>
    </row>
    <row r="11" spans="2:10" ht="30">
      <c r="B11" s="18" t="s">
        <v>154</v>
      </c>
      <c r="C11" s="17">
        <v>8.1395554331806907E-3</v>
      </c>
      <c r="D11" s="17">
        <v>5.0940076085364897E-3</v>
      </c>
      <c r="E11" s="17">
        <v>6.4494847220381096E-2</v>
      </c>
      <c r="F11" s="17">
        <v>2.0973442397429799E-2</v>
      </c>
      <c r="G11" s="17">
        <v>1.06092642343266E-2</v>
      </c>
      <c r="H11" s="17">
        <v>2.8104364599356401E-2</v>
      </c>
      <c r="I11" s="17">
        <v>4.87131903849378E-2</v>
      </c>
    </row>
    <row r="12" spans="2:10">
      <c r="B12" s="18" t="s">
        <v>107</v>
      </c>
      <c r="C12" s="17">
        <v>1.9600072560066201E-2</v>
      </c>
      <c r="D12" s="17">
        <v>1.9244066979736001E-2</v>
      </c>
      <c r="E12" s="17">
        <v>2.7470424075546899E-2</v>
      </c>
      <c r="F12" s="17">
        <v>4.5269566198098798E-2</v>
      </c>
      <c r="G12" s="17">
        <v>3.0172244336259601E-2</v>
      </c>
      <c r="H12" s="17">
        <v>6.5216185891832396E-2</v>
      </c>
      <c r="I12" s="17">
        <v>4.2024282665465103E-2</v>
      </c>
    </row>
    <row r="13" spans="2:10">
      <c r="B13" s="16"/>
      <c r="C13" s="16"/>
      <c r="D13" s="16"/>
      <c r="E13" s="16"/>
      <c r="F13" s="16"/>
      <c r="G13" s="16"/>
      <c r="H13" s="16"/>
      <c r="I13" s="16"/>
    </row>
    <row r="14" spans="2:10">
      <c r="B14" t="s">
        <v>433</v>
      </c>
    </row>
    <row r="15" spans="2:10">
      <c r="B15" t="s">
        <v>434</v>
      </c>
    </row>
    <row r="19" spans="2:2">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149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0.56390068281293704</v>
      </c>
      <c r="D9" s="17">
        <v>0.53359133583509899</v>
      </c>
      <c r="E9" s="17">
        <v>0.59338580998061996</v>
      </c>
      <c r="F9" s="17"/>
      <c r="G9" s="17">
        <v>0.51361612672335899</v>
      </c>
      <c r="H9" s="17">
        <v>0.53262225625247295</v>
      </c>
      <c r="I9" s="17">
        <v>0.53863686920474496</v>
      </c>
      <c r="J9" s="17">
        <v>0.56322766012253001</v>
      </c>
      <c r="K9" s="17">
        <v>0.59191395204251296</v>
      </c>
      <c r="L9" s="17">
        <v>0.62519442156771299</v>
      </c>
      <c r="M9" s="17"/>
      <c r="N9" s="17">
        <v>0.56356940017107005</v>
      </c>
      <c r="O9" s="17">
        <v>0.55657128540937895</v>
      </c>
      <c r="P9" s="17">
        <v>0.55863087984126503</v>
      </c>
      <c r="Q9" s="17">
        <v>0.57527127217013296</v>
      </c>
      <c r="R9" s="17"/>
      <c r="S9" s="17">
        <v>0.48420861140250898</v>
      </c>
      <c r="T9" s="17">
        <v>0.58965240096492599</v>
      </c>
      <c r="U9" s="17">
        <v>0.59940626169307798</v>
      </c>
      <c r="V9" s="17">
        <v>0.54269650586692897</v>
      </c>
      <c r="W9" s="17">
        <v>0.56630924036388897</v>
      </c>
      <c r="X9" s="17">
        <v>0.56396473125184499</v>
      </c>
      <c r="Y9" s="17">
        <v>0.52281719656833103</v>
      </c>
      <c r="Z9" s="17">
        <v>0.51148652549076001</v>
      </c>
      <c r="AA9" s="17">
        <v>0.60370355088942096</v>
      </c>
      <c r="AB9" s="17">
        <v>0.59653151502843504</v>
      </c>
      <c r="AC9" s="17">
        <v>0.56764973655115103</v>
      </c>
      <c r="AD9" s="17">
        <v>0.716679373790022</v>
      </c>
      <c r="AE9" s="17"/>
      <c r="AF9" s="17">
        <v>0.53777652514403995</v>
      </c>
      <c r="AG9" s="17">
        <v>0.60557778735752799</v>
      </c>
      <c r="AH9" s="17">
        <v>0.51546373851400895</v>
      </c>
      <c r="AI9" s="17"/>
      <c r="AJ9" s="17">
        <v>0.509493111175498</v>
      </c>
      <c r="AK9" s="17">
        <v>0.61339310749856402</v>
      </c>
      <c r="AL9" s="17">
        <v>0.60946753934054898</v>
      </c>
      <c r="AM9" s="17">
        <v>0.61171306870044395</v>
      </c>
      <c r="AN9" s="17">
        <v>0.52527974492958196</v>
      </c>
      <c r="AO9" s="17"/>
      <c r="AP9" s="17">
        <v>0.47851485957005102</v>
      </c>
      <c r="AQ9" s="17">
        <v>0.62983381728090204</v>
      </c>
      <c r="AR9" s="17">
        <v>0.62246242061740198</v>
      </c>
      <c r="AS9" s="17">
        <v>0.49505180672514199</v>
      </c>
      <c r="AT9" s="17">
        <v>0.50538838612699899</v>
      </c>
      <c r="AU9" s="17"/>
      <c r="AV9" s="17">
        <v>0.57056041811307701</v>
      </c>
      <c r="AW9" s="17">
        <v>0.566190273639534</v>
      </c>
      <c r="AX9" s="17">
        <v>0.56125771293923099</v>
      </c>
      <c r="AY9" s="17">
        <v>0.55217697472823402</v>
      </c>
      <c r="AZ9" s="17">
        <v>0.56385571757845998</v>
      </c>
    </row>
    <row r="10" spans="2:52" ht="30">
      <c r="B10" s="18" t="s">
        <v>151</v>
      </c>
      <c r="C10" s="17">
        <v>0.31137075562091998</v>
      </c>
      <c r="D10" s="17">
        <v>0.31710823354754297</v>
      </c>
      <c r="E10" s="17">
        <v>0.30609292558930801</v>
      </c>
      <c r="F10" s="17"/>
      <c r="G10" s="17">
        <v>0.31551644132122703</v>
      </c>
      <c r="H10" s="17">
        <v>0.31664421939651299</v>
      </c>
      <c r="I10" s="17">
        <v>0.31891535619931399</v>
      </c>
      <c r="J10" s="17">
        <v>0.32874466864833901</v>
      </c>
      <c r="K10" s="17">
        <v>0.309110422686174</v>
      </c>
      <c r="L10" s="17">
        <v>0.28556622225400402</v>
      </c>
      <c r="M10" s="17"/>
      <c r="N10" s="17">
        <v>0.32585982888117099</v>
      </c>
      <c r="O10" s="17">
        <v>0.31616437063563302</v>
      </c>
      <c r="P10" s="17">
        <v>0.309961146903319</v>
      </c>
      <c r="Q10" s="17">
        <v>0.29280187784596101</v>
      </c>
      <c r="R10" s="17"/>
      <c r="S10" s="17">
        <v>0.33665047513156698</v>
      </c>
      <c r="T10" s="17">
        <v>0.30951431265593699</v>
      </c>
      <c r="U10" s="17">
        <v>0.28594467282653602</v>
      </c>
      <c r="V10" s="17">
        <v>0.322110889037591</v>
      </c>
      <c r="W10" s="17">
        <v>0.29635611955948199</v>
      </c>
      <c r="X10" s="17">
        <v>0.30224866669158801</v>
      </c>
      <c r="Y10" s="17">
        <v>0.36464555464724102</v>
      </c>
      <c r="Z10" s="17">
        <v>0.359559685578484</v>
      </c>
      <c r="AA10" s="17">
        <v>0.29279846411262</v>
      </c>
      <c r="AB10" s="17">
        <v>0.29314423124503602</v>
      </c>
      <c r="AC10" s="17">
        <v>0.31592944751489199</v>
      </c>
      <c r="AD10" s="17">
        <v>0.20828757578706</v>
      </c>
      <c r="AE10" s="17"/>
      <c r="AF10" s="17">
        <v>0.310445241607124</v>
      </c>
      <c r="AG10" s="17">
        <v>0.31055035643477202</v>
      </c>
      <c r="AH10" s="17">
        <v>0.312805721143532</v>
      </c>
      <c r="AI10" s="17"/>
      <c r="AJ10" s="17">
        <v>0.34500697771322097</v>
      </c>
      <c r="AK10" s="17">
        <v>0.28088063701913302</v>
      </c>
      <c r="AL10" s="17">
        <v>0.32524201240408301</v>
      </c>
      <c r="AM10" s="17">
        <v>0.14986767450376401</v>
      </c>
      <c r="AN10" s="17">
        <v>0.32988070668876002</v>
      </c>
      <c r="AO10" s="17"/>
      <c r="AP10" s="17">
        <v>0.36336909651631399</v>
      </c>
      <c r="AQ10" s="17">
        <v>0.28675737292688303</v>
      </c>
      <c r="AR10" s="17">
        <v>0.31188659541291802</v>
      </c>
      <c r="AS10" s="17">
        <v>0.31862788997041402</v>
      </c>
      <c r="AT10" s="17">
        <v>0.33701693390428999</v>
      </c>
      <c r="AU10" s="17"/>
      <c r="AV10" s="17">
        <v>0.29129549373054398</v>
      </c>
      <c r="AW10" s="17">
        <v>0.32733611097033399</v>
      </c>
      <c r="AX10" s="17">
        <v>0.32950413555449698</v>
      </c>
      <c r="AY10" s="17">
        <v>0.30196451209401498</v>
      </c>
      <c r="AZ10" s="17">
        <v>0.25655136869659201</v>
      </c>
    </row>
    <row r="11" spans="2:52" ht="30">
      <c r="B11" s="18" t="s">
        <v>152</v>
      </c>
      <c r="C11" s="17">
        <v>7.9591309299833393E-2</v>
      </c>
      <c r="D11" s="17">
        <v>9.6764120728626807E-2</v>
      </c>
      <c r="E11" s="17">
        <v>6.3340214769545294E-2</v>
      </c>
      <c r="F11" s="17"/>
      <c r="G11" s="17">
        <v>0.114042475521946</v>
      </c>
      <c r="H11" s="17">
        <v>7.4947218170038299E-2</v>
      </c>
      <c r="I11" s="17">
        <v>9.7670067578431094E-2</v>
      </c>
      <c r="J11" s="17">
        <v>5.4718382982333398E-2</v>
      </c>
      <c r="K11" s="17">
        <v>7.01895900148541E-2</v>
      </c>
      <c r="L11" s="17">
        <v>7.2252710815426405E-2</v>
      </c>
      <c r="M11" s="17"/>
      <c r="N11" s="17">
        <v>7.2810823180682896E-2</v>
      </c>
      <c r="O11" s="17">
        <v>8.3584596800779898E-2</v>
      </c>
      <c r="P11" s="17">
        <v>9.1594695844760599E-2</v>
      </c>
      <c r="Q11" s="17">
        <v>7.3138122675317094E-2</v>
      </c>
      <c r="R11" s="17"/>
      <c r="S11" s="17">
        <v>0.12446215306316</v>
      </c>
      <c r="T11" s="17">
        <v>7.0986641589682001E-2</v>
      </c>
      <c r="U11" s="17">
        <v>7.5643903029900594E-2</v>
      </c>
      <c r="V11" s="17">
        <v>7.5650369604462406E-2</v>
      </c>
      <c r="W11" s="17">
        <v>9.2546785348377694E-2</v>
      </c>
      <c r="X11" s="17">
        <v>7.6312011208817296E-2</v>
      </c>
      <c r="Y11" s="17">
        <v>5.5170864323967998E-2</v>
      </c>
      <c r="Z11" s="17">
        <v>8.2965317229248298E-2</v>
      </c>
      <c r="AA11" s="17">
        <v>6.5949401547659506E-2</v>
      </c>
      <c r="AB11" s="17">
        <v>6.9437428322421599E-2</v>
      </c>
      <c r="AC11" s="17">
        <v>7.5715455801270107E-2</v>
      </c>
      <c r="AD11" s="17">
        <v>5.7008466284406797E-2</v>
      </c>
      <c r="AE11" s="17"/>
      <c r="AF11" s="17">
        <v>0.102960651436951</v>
      </c>
      <c r="AG11" s="17">
        <v>5.7207125268882497E-2</v>
      </c>
      <c r="AH11" s="17">
        <v>9.9010294111089303E-2</v>
      </c>
      <c r="AI11" s="17"/>
      <c r="AJ11" s="17">
        <v>0.10332407745941399</v>
      </c>
      <c r="AK11" s="17">
        <v>6.8598349382908805E-2</v>
      </c>
      <c r="AL11" s="17">
        <v>4.7683270092422701E-2</v>
      </c>
      <c r="AM11" s="17">
        <v>0.1504815751752</v>
      </c>
      <c r="AN11" s="17">
        <v>6.3141749536245503E-2</v>
      </c>
      <c r="AO11" s="17"/>
      <c r="AP11" s="17">
        <v>0.11275042439906</v>
      </c>
      <c r="AQ11" s="17">
        <v>6.0592906028632203E-2</v>
      </c>
      <c r="AR11" s="17">
        <v>3.81945527741809E-2</v>
      </c>
      <c r="AS11" s="17">
        <v>0.13411081966018301</v>
      </c>
      <c r="AT11" s="17">
        <v>6.7693227038747597E-2</v>
      </c>
      <c r="AU11" s="17"/>
      <c r="AV11" s="17">
        <v>9.3205380664588403E-2</v>
      </c>
      <c r="AW11" s="17">
        <v>7.0605970381746597E-2</v>
      </c>
      <c r="AX11" s="17">
        <v>7.2378682170832695E-2</v>
      </c>
      <c r="AY11" s="17">
        <v>9.7220956966968503E-2</v>
      </c>
      <c r="AZ11" s="17">
        <v>9.7363027921019599E-2</v>
      </c>
    </row>
    <row r="12" spans="2:52" ht="30">
      <c r="B12" s="18" t="s">
        <v>153</v>
      </c>
      <c r="C12" s="17">
        <v>1.7397624273062198E-2</v>
      </c>
      <c r="D12" s="17">
        <v>2.53758220682474E-2</v>
      </c>
      <c r="E12" s="17">
        <v>9.7245682418748407E-3</v>
      </c>
      <c r="F12" s="17"/>
      <c r="G12" s="17">
        <v>2.5012187802787599E-2</v>
      </c>
      <c r="H12" s="17">
        <v>2.7861919702948101E-2</v>
      </c>
      <c r="I12" s="17">
        <v>2.0061965996011701E-2</v>
      </c>
      <c r="J12" s="17">
        <v>1.2785657379929099E-2</v>
      </c>
      <c r="K12" s="17">
        <v>1.24396577677581E-2</v>
      </c>
      <c r="L12" s="17">
        <v>8.6983714719819603E-3</v>
      </c>
      <c r="M12" s="17"/>
      <c r="N12" s="17">
        <v>2.20322522921765E-2</v>
      </c>
      <c r="O12" s="17">
        <v>1.71783483758212E-2</v>
      </c>
      <c r="P12" s="17">
        <v>1.7042093176784401E-2</v>
      </c>
      <c r="Q12" s="17">
        <v>1.31362298430188E-2</v>
      </c>
      <c r="R12" s="17"/>
      <c r="S12" s="17">
        <v>2.0950140331020901E-2</v>
      </c>
      <c r="T12" s="17">
        <v>1.18843206658796E-2</v>
      </c>
      <c r="U12" s="17">
        <v>1.7099882799015802E-2</v>
      </c>
      <c r="V12" s="17">
        <v>2.2100931121904699E-2</v>
      </c>
      <c r="W12" s="17">
        <v>1.9905040432098502E-2</v>
      </c>
      <c r="X12" s="17">
        <v>1.9489681262656398E-2</v>
      </c>
      <c r="Y12" s="17">
        <v>2.0303482492981601E-2</v>
      </c>
      <c r="Z12" s="17">
        <v>2.23786948507173E-2</v>
      </c>
      <c r="AA12" s="17">
        <v>1.9622925956742299E-2</v>
      </c>
      <c r="AB12" s="17">
        <v>1.3846224511189E-2</v>
      </c>
      <c r="AC12" s="17">
        <v>9.8199581559950608E-3</v>
      </c>
      <c r="AD12" s="17">
        <v>0</v>
      </c>
      <c r="AE12" s="17"/>
      <c r="AF12" s="17">
        <v>2.4455018081765999E-2</v>
      </c>
      <c r="AG12" s="17">
        <v>1.1819964030045999E-2</v>
      </c>
      <c r="AH12" s="17">
        <v>1.7377428646177698E-2</v>
      </c>
      <c r="AI12" s="17"/>
      <c r="AJ12" s="17">
        <v>2.15543264601828E-2</v>
      </c>
      <c r="AK12" s="17">
        <v>2.06874554110737E-2</v>
      </c>
      <c r="AL12" s="17">
        <v>6.2380108809168E-3</v>
      </c>
      <c r="AM12" s="17">
        <v>2.13376831759313E-2</v>
      </c>
      <c r="AN12" s="17">
        <v>1.6564881280938599E-2</v>
      </c>
      <c r="AO12" s="17"/>
      <c r="AP12" s="17">
        <v>2.89051385106621E-2</v>
      </c>
      <c r="AQ12" s="17">
        <v>1.0117121408930301E-2</v>
      </c>
      <c r="AR12" s="17">
        <v>1.6930052025851499E-2</v>
      </c>
      <c r="AS12" s="17">
        <v>2.8130224416298699E-2</v>
      </c>
      <c r="AT12" s="17">
        <v>8.2959735409323908E-3</v>
      </c>
      <c r="AU12" s="17"/>
      <c r="AV12" s="17">
        <v>1.3038992833438101E-2</v>
      </c>
      <c r="AW12" s="17">
        <v>1.04220076966237E-2</v>
      </c>
      <c r="AX12" s="17">
        <v>2.03279327002392E-2</v>
      </c>
      <c r="AY12" s="17">
        <v>2.8589687168615301E-2</v>
      </c>
      <c r="AZ12" s="17">
        <v>3.3044176349362998E-2</v>
      </c>
    </row>
    <row r="13" spans="2:52" ht="30">
      <c r="B13" s="18" t="s">
        <v>154</v>
      </c>
      <c r="C13" s="17">
        <v>8.1395554331806907E-3</v>
      </c>
      <c r="D13" s="17">
        <v>8.9529130671700905E-3</v>
      </c>
      <c r="E13" s="17">
        <v>7.3973216393462696E-3</v>
      </c>
      <c r="F13" s="17"/>
      <c r="G13" s="17">
        <v>7.9776926982174697E-3</v>
      </c>
      <c r="H13" s="17">
        <v>1.72677384309835E-2</v>
      </c>
      <c r="I13" s="17">
        <v>4.2204687437016799E-3</v>
      </c>
      <c r="J13" s="17">
        <v>8.2388188178940704E-3</v>
      </c>
      <c r="K13" s="17">
        <v>8.0044562294042006E-3</v>
      </c>
      <c r="L13" s="17">
        <v>4.0023255988042997E-3</v>
      </c>
      <c r="M13" s="17"/>
      <c r="N13" s="17">
        <v>5.2583226031235903E-3</v>
      </c>
      <c r="O13" s="17">
        <v>7.7324330621266497E-3</v>
      </c>
      <c r="P13" s="17">
        <v>1.09412661567762E-2</v>
      </c>
      <c r="Q13" s="17">
        <v>9.3064721156653606E-3</v>
      </c>
      <c r="R13" s="17"/>
      <c r="S13" s="17">
        <v>6.7095288929438701E-3</v>
      </c>
      <c r="T13" s="17">
        <v>5.4726625291613403E-3</v>
      </c>
      <c r="U13" s="17">
        <v>3.6136277971377199E-3</v>
      </c>
      <c r="V13" s="17">
        <v>8.4744283417005697E-3</v>
      </c>
      <c r="W13" s="17">
        <v>9.4680391844316307E-3</v>
      </c>
      <c r="X13" s="17">
        <v>1.24985133892856E-2</v>
      </c>
      <c r="Y13" s="17">
        <v>3.4596091837395702E-3</v>
      </c>
      <c r="Z13" s="17">
        <v>6.6617322546530496E-3</v>
      </c>
      <c r="AA13" s="17">
        <v>5.6086998018152001E-3</v>
      </c>
      <c r="AB13" s="17">
        <v>1.94281923653658E-2</v>
      </c>
      <c r="AC13" s="17">
        <v>9.4057478413400401E-3</v>
      </c>
      <c r="AD13" s="17">
        <v>9.0122920692553201E-3</v>
      </c>
      <c r="AE13" s="17"/>
      <c r="AF13" s="17">
        <v>8.6042512907548007E-3</v>
      </c>
      <c r="AG13" s="17">
        <v>4.3217815593301996E-3</v>
      </c>
      <c r="AH13" s="17">
        <v>1.45991727429892E-2</v>
      </c>
      <c r="AI13" s="17"/>
      <c r="AJ13" s="17">
        <v>1.02998397898216E-2</v>
      </c>
      <c r="AK13" s="17">
        <v>3.4253573469222101E-3</v>
      </c>
      <c r="AL13" s="17">
        <v>0</v>
      </c>
      <c r="AM13" s="17">
        <v>1.9504717192771501E-2</v>
      </c>
      <c r="AN13" s="17">
        <v>1.5954321578653799E-2</v>
      </c>
      <c r="AO13" s="17"/>
      <c r="AP13" s="17">
        <v>9.3933735405179394E-3</v>
      </c>
      <c r="AQ13" s="17">
        <v>2.85342029948119E-3</v>
      </c>
      <c r="AR13" s="17">
        <v>4.0622092252669498E-3</v>
      </c>
      <c r="AS13" s="17">
        <v>1.57576644049073E-2</v>
      </c>
      <c r="AT13" s="17">
        <v>1.03060916092009E-2</v>
      </c>
      <c r="AU13" s="17"/>
      <c r="AV13" s="17">
        <v>3.0370927871436202E-3</v>
      </c>
      <c r="AW13" s="17">
        <v>8.5273969188451298E-3</v>
      </c>
      <c r="AX13" s="17">
        <v>4.5342244272120399E-3</v>
      </c>
      <c r="AY13" s="17">
        <v>1.6406253813891599E-2</v>
      </c>
      <c r="AZ13" s="17">
        <v>1.80085045424342E-2</v>
      </c>
    </row>
    <row r="14" spans="2:52">
      <c r="B14" s="18" t="s">
        <v>107</v>
      </c>
      <c r="C14" s="19">
        <v>1.9600072560066201E-2</v>
      </c>
      <c r="D14" s="19">
        <v>1.8207574753312999E-2</v>
      </c>
      <c r="E14" s="19">
        <v>2.0059159779305599E-2</v>
      </c>
      <c r="F14" s="19"/>
      <c r="G14" s="19">
        <v>2.3835075932463201E-2</v>
      </c>
      <c r="H14" s="19">
        <v>3.0656648047043902E-2</v>
      </c>
      <c r="I14" s="19">
        <v>2.04952722777972E-2</v>
      </c>
      <c r="J14" s="19">
        <v>3.2284812048974203E-2</v>
      </c>
      <c r="K14" s="19">
        <v>8.3419212592961908E-3</v>
      </c>
      <c r="L14" s="19">
        <v>4.28594829207001E-3</v>
      </c>
      <c r="M14" s="19"/>
      <c r="N14" s="19">
        <v>1.04693728717758E-2</v>
      </c>
      <c r="O14" s="19">
        <v>1.87689657162604E-2</v>
      </c>
      <c r="P14" s="19">
        <v>1.18299180770957E-2</v>
      </c>
      <c r="Q14" s="19">
        <v>3.6346025349905102E-2</v>
      </c>
      <c r="R14" s="19"/>
      <c r="S14" s="19">
        <v>2.70190911787998E-2</v>
      </c>
      <c r="T14" s="19">
        <v>1.2489661594413099E-2</v>
      </c>
      <c r="U14" s="19">
        <v>1.8291651854331799E-2</v>
      </c>
      <c r="V14" s="19">
        <v>2.8966876027411999E-2</v>
      </c>
      <c r="W14" s="19">
        <v>1.54147751117214E-2</v>
      </c>
      <c r="X14" s="19">
        <v>2.5486396195808499E-2</v>
      </c>
      <c r="Y14" s="19">
        <v>3.3603292783738997E-2</v>
      </c>
      <c r="Z14" s="19">
        <v>1.6948044596137201E-2</v>
      </c>
      <c r="AA14" s="19">
        <v>1.23169576917417E-2</v>
      </c>
      <c r="AB14" s="19">
        <v>7.6124085275518097E-3</v>
      </c>
      <c r="AC14" s="19">
        <v>2.1479654135350801E-2</v>
      </c>
      <c r="AD14" s="19">
        <v>9.0122920692553201E-3</v>
      </c>
      <c r="AE14" s="19"/>
      <c r="AF14" s="19">
        <v>1.5758312439364298E-2</v>
      </c>
      <c r="AG14" s="19">
        <v>1.05229853494411E-2</v>
      </c>
      <c r="AH14" s="19">
        <v>4.0743644842203199E-2</v>
      </c>
      <c r="AI14" s="19"/>
      <c r="AJ14" s="19">
        <v>1.03216674018632E-2</v>
      </c>
      <c r="AK14" s="19">
        <v>1.3015093341398999E-2</v>
      </c>
      <c r="AL14" s="19">
        <v>1.1369167282028501E-2</v>
      </c>
      <c r="AM14" s="19">
        <v>4.7095281251889401E-2</v>
      </c>
      <c r="AN14" s="19">
        <v>4.9178595985820202E-2</v>
      </c>
      <c r="AO14" s="19"/>
      <c r="AP14" s="19">
        <v>7.0671074633943502E-3</v>
      </c>
      <c r="AQ14" s="19">
        <v>9.8453620551711193E-3</v>
      </c>
      <c r="AR14" s="19">
        <v>6.46416994438089E-3</v>
      </c>
      <c r="AS14" s="19">
        <v>8.3215948230550701E-3</v>
      </c>
      <c r="AT14" s="19">
        <v>7.1299387779830595E-2</v>
      </c>
      <c r="AU14" s="19"/>
      <c r="AV14" s="19">
        <v>2.8862621871208301E-2</v>
      </c>
      <c r="AW14" s="19">
        <v>1.6918240392915999E-2</v>
      </c>
      <c r="AX14" s="19">
        <v>1.1997312207988E-2</v>
      </c>
      <c r="AY14" s="19">
        <v>3.6416152282753101E-3</v>
      </c>
      <c r="AZ14" s="19">
        <v>3.11772049121312E-2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155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0.56334282963292204</v>
      </c>
      <c r="D9" s="17">
        <v>0.52478958708142598</v>
      </c>
      <c r="E9" s="17">
        <v>0.60025168040822197</v>
      </c>
      <c r="F9" s="17"/>
      <c r="G9" s="17">
        <v>0.60660771630829002</v>
      </c>
      <c r="H9" s="17">
        <v>0.58701031221825195</v>
      </c>
      <c r="I9" s="17">
        <v>0.59403491871671399</v>
      </c>
      <c r="J9" s="17">
        <v>0.57179752943879603</v>
      </c>
      <c r="K9" s="17">
        <v>0.58113297284519705</v>
      </c>
      <c r="L9" s="17">
        <v>0.47143159722580402</v>
      </c>
      <c r="M9" s="17"/>
      <c r="N9" s="17">
        <v>0.48769753246393999</v>
      </c>
      <c r="O9" s="17">
        <v>0.58411399643191897</v>
      </c>
      <c r="P9" s="17">
        <v>0.58441725129252897</v>
      </c>
      <c r="Q9" s="17">
        <v>0.60377356789219605</v>
      </c>
      <c r="R9" s="17"/>
      <c r="S9" s="17">
        <v>0.57375253701527296</v>
      </c>
      <c r="T9" s="17">
        <v>0.55122210132153204</v>
      </c>
      <c r="U9" s="17">
        <v>0.49524679059494903</v>
      </c>
      <c r="V9" s="17">
        <v>0.55203605384190202</v>
      </c>
      <c r="W9" s="17">
        <v>0.54918326611478596</v>
      </c>
      <c r="X9" s="17">
        <v>0.55411547012835505</v>
      </c>
      <c r="Y9" s="17">
        <v>0.54997917645099004</v>
      </c>
      <c r="Z9" s="17">
        <v>0.55166910563664795</v>
      </c>
      <c r="AA9" s="17">
        <v>0.61691313706125395</v>
      </c>
      <c r="AB9" s="17">
        <v>0.52801361842724603</v>
      </c>
      <c r="AC9" s="17">
        <v>0.60480785056245201</v>
      </c>
      <c r="AD9" s="17">
        <v>0.73517020193901195</v>
      </c>
      <c r="AE9" s="17"/>
      <c r="AF9" s="17">
        <v>0.535572937092748</v>
      </c>
      <c r="AG9" s="17">
        <v>0.572016985357654</v>
      </c>
      <c r="AH9" s="17">
        <v>0.56093137180325903</v>
      </c>
      <c r="AI9" s="17"/>
      <c r="AJ9" s="17">
        <v>0.52109792708053504</v>
      </c>
      <c r="AK9" s="17">
        <v>0.61541112265653397</v>
      </c>
      <c r="AL9" s="17">
        <v>0.46615456657580601</v>
      </c>
      <c r="AM9" s="17">
        <v>0.48597930595151401</v>
      </c>
      <c r="AN9" s="17">
        <v>0.58259417756917398</v>
      </c>
      <c r="AO9" s="17"/>
      <c r="AP9" s="17">
        <v>0.46769029286480102</v>
      </c>
      <c r="AQ9" s="17">
        <v>0.61807386300854805</v>
      </c>
      <c r="AR9" s="17">
        <v>0.56745719099551795</v>
      </c>
      <c r="AS9" s="17">
        <v>0.582523503076812</v>
      </c>
      <c r="AT9" s="17">
        <v>0.484674001430562</v>
      </c>
      <c r="AU9" s="17"/>
      <c r="AV9" s="17">
        <v>0.58345118918630801</v>
      </c>
      <c r="AW9" s="17">
        <v>0.55306237895631905</v>
      </c>
      <c r="AX9" s="17">
        <v>0.55702952305411102</v>
      </c>
      <c r="AY9" s="17">
        <v>0.54195114613289297</v>
      </c>
      <c r="AZ9" s="17">
        <v>0.56096325774857603</v>
      </c>
    </row>
    <row r="10" spans="2:52" ht="30">
      <c r="B10" s="18" t="s">
        <v>151</v>
      </c>
      <c r="C10" s="17">
        <v>0.31728780491234698</v>
      </c>
      <c r="D10" s="17">
        <v>0.339835220264256</v>
      </c>
      <c r="E10" s="17">
        <v>0.29626410449152502</v>
      </c>
      <c r="F10" s="17"/>
      <c r="G10" s="17">
        <v>0.26015726015324703</v>
      </c>
      <c r="H10" s="17">
        <v>0.27565117836465403</v>
      </c>
      <c r="I10" s="17">
        <v>0.28085385521008799</v>
      </c>
      <c r="J10" s="17">
        <v>0.307644313917597</v>
      </c>
      <c r="K10" s="17">
        <v>0.31696108700000403</v>
      </c>
      <c r="L10" s="17">
        <v>0.42700388463785099</v>
      </c>
      <c r="M10" s="17"/>
      <c r="N10" s="17">
        <v>0.38337232864486898</v>
      </c>
      <c r="O10" s="17">
        <v>0.31419119072511298</v>
      </c>
      <c r="P10" s="17">
        <v>0.29987878892395498</v>
      </c>
      <c r="Q10" s="17">
        <v>0.26522240656912099</v>
      </c>
      <c r="R10" s="17"/>
      <c r="S10" s="17">
        <v>0.31330918407449698</v>
      </c>
      <c r="T10" s="17">
        <v>0.33404092301208499</v>
      </c>
      <c r="U10" s="17">
        <v>0.35131643555445202</v>
      </c>
      <c r="V10" s="17">
        <v>0.32063296636946098</v>
      </c>
      <c r="W10" s="17">
        <v>0.333432260613024</v>
      </c>
      <c r="X10" s="17">
        <v>0.32774765900396402</v>
      </c>
      <c r="Y10" s="17">
        <v>0.32163297006903202</v>
      </c>
      <c r="Z10" s="17">
        <v>0.32071439238736599</v>
      </c>
      <c r="AA10" s="17">
        <v>0.28266904493528</v>
      </c>
      <c r="AB10" s="17">
        <v>0.328810568639539</v>
      </c>
      <c r="AC10" s="17">
        <v>0.31043893197324002</v>
      </c>
      <c r="AD10" s="17">
        <v>0.18105747593122401</v>
      </c>
      <c r="AE10" s="17"/>
      <c r="AF10" s="17">
        <v>0.33298280839014799</v>
      </c>
      <c r="AG10" s="17">
        <v>0.33425350599555498</v>
      </c>
      <c r="AH10" s="17">
        <v>0.27675782309034402</v>
      </c>
      <c r="AI10" s="17"/>
      <c r="AJ10" s="17">
        <v>0.36007468082286898</v>
      </c>
      <c r="AK10" s="17">
        <v>0.28887682046764401</v>
      </c>
      <c r="AL10" s="17">
        <v>0.41143723474475202</v>
      </c>
      <c r="AM10" s="17">
        <v>0.366893897173869</v>
      </c>
      <c r="AN10" s="17">
        <v>0.26805205209849098</v>
      </c>
      <c r="AO10" s="17"/>
      <c r="AP10" s="17">
        <v>0.39269393498361799</v>
      </c>
      <c r="AQ10" s="17">
        <v>0.296741335161741</v>
      </c>
      <c r="AR10" s="17">
        <v>0.31387989887585799</v>
      </c>
      <c r="AS10" s="17">
        <v>0.29490471749372899</v>
      </c>
      <c r="AT10" s="17">
        <v>0.35366756175619801</v>
      </c>
      <c r="AU10" s="17"/>
      <c r="AV10" s="17">
        <v>0.29489135285392498</v>
      </c>
      <c r="AW10" s="17">
        <v>0.32910492538464498</v>
      </c>
      <c r="AX10" s="17">
        <v>0.33879134329337302</v>
      </c>
      <c r="AY10" s="17">
        <v>0.32251053391331003</v>
      </c>
      <c r="AZ10" s="17">
        <v>0.34157989382765702</v>
      </c>
    </row>
    <row r="11" spans="2:52" ht="30">
      <c r="B11" s="18" t="s">
        <v>152</v>
      </c>
      <c r="C11" s="17">
        <v>7.8429458028624693E-2</v>
      </c>
      <c r="D11" s="17">
        <v>9.30885851863721E-2</v>
      </c>
      <c r="E11" s="17">
        <v>6.4623059541670705E-2</v>
      </c>
      <c r="F11" s="17"/>
      <c r="G11" s="17">
        <v>8.7439072313251306E-2</v>
      </c>
      <c r="H11" s="17">
        <v>7.2586911914899396E-2</v>
      </c>
      <c r="I11" s="17">
        <v>7.1281525871166707E-2</v>
      </c>
      <c r="J11" s="17">
        <v>7.7366598110732696E-2</v>
      </c>
      <c r="K11" s="17">
        <v>7.4274357478836803E-2</v>
      </c>
      <c r="L11" s="17">
        <v>8.6682648995818998E-2</v>
      </c>
      <c r="M11" s="17"/>
      <c r="N11" s="17">
        <v>0.102255446807197</v>
      </c>
      <c r="O11" s="17">
        <v>6.1566185824467899E-2</v>
      </c>
      <c r="P11" s="17">
        <v>7.2840942564213598E-2</v>
      </c>
      <c r="Q11" s="17">
        <v>7.60683970113296E-2</v>
      </c>
      <c r="R11" s="17"/>
      <c r="S11" s="17">
        <v>6.1293622351489802E-2</v>
      </c>
      <c r="T11" s="17">
        <v>8.7093039873977707E-2</v>
      </c>
      <c r="U11" s="17">
        <v>8.6676916921143599E-2</v>
      </c>
      <c r="V11" s="17">
        <v>9.0041545812639595E-2</v>
      </c>
      <c r="W11" s="17">
        <v>8.6649340060031804E-2</v>
      </c>
      <c r="X11" s="17">
        <v>7.5731539931836594E-2</v>
      </c>
      <c r="Y11" s="17">
        <v>8.7691307849538894E-2</v>
      </c>
      <c r="Z11" s="17">
        <v>0.10045337719601399</v>
      </c>
      <c r="AA11" s="17">
        <v>6.7650347221835994E-2</v>
      </c>
      <c r="AB11" s="17">
        <v>8.8367467035790306E-2</v>
      </c>
      <c r="AC11" s="17">
        <v>4.4131219897874101E-2</v>
      </c>
      <c r="AD11" s="17">
        <v>6.5747737991252997E-2</v>
      </c>
      <c r="AE11" s="17"/>
      <c r="AF11" s="17">
        <v>8.9195760856032799E-2</v>
      </c>
      <c r="AG11" s="17">
        <v>6.8284853062041698E-2</v>
      </c>
      <c r="AH11" s="17">
        <v>8.7327919342543497E-2</v>
      </c>
      <c r="AI11" s="17"/>
      <c r="AJ11" s="17">
        <v>9.0805625254899006E-2</v>
      </c>
      <c r="AK11" s="17">
        <v>6.2945581397528497E-2</v>
      </c>
      <c r="AL11" s="17">
        <v>7.8805166164547899E-2</v>
      </c>
      <c r="AM11" s="17">
        <v>0.107311409388485</v>
      </c>
      <c r="AN11" s="17">
        <v>7.1478122145447701E-2</v>
      </c>
      <c r="AO11" s="17"/>
      <c r="AP11" s="17">
        <v>0.10704175373085099</v>
      </c>
      <c r="AQ11" s="17">
        <v>6.18631959669977E-2</v>
      </c>
      <c r="AR11" s="17">
        <v>7.6723332057837601E-2</v>
      </c>
      <c r="AS11" s="17">
        <v>8.8913350640925107E-2</v>
      </c>
      <c r="AT11" s="17">
        <v>8.8020940614778803E-2</v>
      </c>
      <c r="AU11" s="17"/>
      <c r="AV11" s="17">
        <v>8.0069300046330102E-2</v>
      </c>
      <c r="AW11" s="17">
        <v>8.2026862213092605E-2</v>
      </c>
      <c r="AX11" s="17">
        <v>7.2114418953289697E-2</v>
      </c>
      <c r="AY11" s="17">
        <v>9.7180347448658E-2</v>
      </c>
      <c r="AZ11" s="17">
        <v>7.3928200863239604E-2</v>
      </c>
    </row>
    <row r="12" spans="2:52" ht="30">
      <c r="B12" s="18" t="s">
        <v>153</v>
      </c>
      <c r="C12" s="17">
        <v>1.6601832837834399E-2</v>
      </c>
      <c r="D12" s="17">
        <v>1.94839673514485E-2</v>
      </c>
      <c r="E12" s="17">
        <v>1.3894782162319401E-2</v>
      </c>
      <c r="F12" s="17"/>
      <c r="G12" s="17">
        <v>2.6501183119382099E-2</v>
      </c>
      <c r="H12" s="17">
        <v>1.6317497344844199E-2</v>
      </c>
      <c r="I12" s="17">
        <v>2.2245082753152699E-2</v>
      </c>
      <c r="J12" s="17">
        <v>1.6984230389913001E-2</v>
      </c>
      <c r="K12" s="17">
        <v>1.5944850981054699E-2</v>
      </c>
      <c r="L12" s="17">
        <v>5.7815943723385698E-3</v>
      </c>
      <c r="M12" s="17"/>
      <c r="N12" s="17">
        <v>1.6726008652868E-2</v>
      </c>
      <c r="O12" s="17">
        <v>1.9180297306641499E-2</v>
      </c>
      <c r="P12" s="17">
        <v>1.6294631238306701E-2</v>
      </c>
      <c r="Q12" s="17">
        <v>1.4250950647903301E-2</v>
      </c>
      <c r="R12" s="17"/>
      <c r="S12" s="17">
        <v>2.6148526115501398E-2</v>
      </c>
      <c r="T12" s="17">
        <v>1.7645138433515801E-2</v>
      </c>
      <c r="U12" s="17">
        <v>3.2213500602994397E-2</v>
      </c>
      <c r="V12" s="17">
        <v>7.6049903752446199E-3</v>
      </c>
      <c r="W12" s="17">
        <v>1.74919903411535E-2</v>
      </c>
      <c r="X12" s="17">
        <v>1.0719937701225099E-2</v>
      </c>
      <c r="Y12" s="17">
        <v>9.5427143609913001E-3</v>
      </c>
      <c r="Z12" s="17">
        <v>6.6252420393057001E-3</v>
      </c>
      <c r="AA12" s="17">
        <v>9.3658191333436894E-3</v>
      </c>
      <c r="AB12" s="17">
        <v>2.48252634573006E-2</v>
      </c>
      <c r="AC12" s="17">
        <v>1.8071859483283902E-2</v>
      </c>
      <c r="AD12" s="17">
        <v>0</v>
      </c>
      <c r="AE12" s="17"/>
      <c r="AF12" s="17">
        <v>2.1489448194722299E-2</v>
      </c>
      <c r="AG12" s="17">
        <v>1.4091037632681901E-2</v>
      </c>
      <c r="AH12" s="17">
        <v>1.39322608285743E-2</v>
      </c>
      <c r="AI12" s="17"/>
      <c r="AJ12" s="17">
        <v>1.70442987440548E-2</v>
      </c>
      <c r="AK12" s="17">
        <v>1.7106226343417401E-2</v>
      </c>
      <c r="AL12" s="17">
        <v>2.78661275816563E-2</v>
      </c>
      <c r="AM12" s="17">
        <v>0</v>
      </c>
      <c r="AN12" s="17">
        <v>9.3035913080435108E-3</v>
      </c>
      <c r="AO12" s="17"/>
      <c r="AP12" s="17">
        <v>2.1435497596300299E-2</v>
      </c>
      <c r="AQ12" s="17">
        <v>1.1299920842780999E-2</v>
      </c>
      <c r="AR12" s="17">
        <v>3.11957333754166E-2</v>
      </c>
      <c r="AS12" s="17">
        <v>1.1160747006849299E-2</v>
      </c>
      <c r="AT12" s="17">
        <v>1.0697939359800099E-2</v>
      </c>
      <c r="AU12" s="17"/>
      <c r="AV12" s="17">
        <v>9.4108827376642498E-3</v>
      </c>
      <c r="AW12" s="17">
        <v>1.5945756965959498E-2</v>
      </c>
      <c r="AX12" s="17">
        <v>1.9741632476076101E-2</v>
      </c>
      <c r="AY12" s="17">
        <v>2.3059495664473899E-2</v>
      </c>
      <c r="AZ12" s="17">
        <v>1.09395848065965E-2</v>
      </c>
    </row>
    <row r="13" spans="2:52" ht="30">
      <c r="B13" s="18" t="s">
        <v>154</v>
      </c>
      <c r="C13" s="17">
        <v>5.0940076085364897E-3</v>
      </c>
      <c r="D13" s="17">
        <v>6.5168887186979902E-3</v>
      </c>
      <c r="E13" s="17">
        <v>3.7380638719353302E-3</v>
      </c>
      <c r="F13" s="17"/>
      <c r="G13" s="17">
        <v>4.40503726191509E-3</v>
      </c>
      <c r="H13" s="17">
        <v>1.3508068787443E-2</v>
      </c>
      <c r="I13" s="17">
        <v>3.2030872434089998E-3</v>
      </c>
      <c r="J13" s="17">
        <v>1.22530534917387E-3</v>
      </c>
      <c r="K13" s="17">
        <v>6.3648601088237304E-3</v>
      </c>
      <c r="L13" s="17">
        <v>2.5167376445991898E-3</v>
      </c>
      <c r="M13" s="17"/>
      <c r="N13" s="17">
        <v>2.22143943112408E-3</v>
      </c>
      <c r="O13" s="17">
        <v>2.73462355507934E-3</v>
      </c>
      <c r="P13" s="17">
        <v>8.1910352105060008E-3</v>
      </c>
      <c r="Q13" s="17">
        <v>7.9866111249945193E-3</v>
      </c>
      <c r="R13" s="17"/>
      <c r="S13" s="17">
        <v>1.7783748437135501E-3</v>
      </c>
      <c r="T13" s="17">
        <v>1.7323222991027501E-3</v>
      </c>
      <c r="U13" s="17">
        <v>6.4738729180888596E-3</v>
      </c>
      <c r="V13" s="17">
        <v>5.74371648920815E-3</v>
      </c>
      <c r="W13" s="17">
        <v>3.69238679975647E-3</v>
      </c>
      <c r="X13" s="17">
        <v>6.5556850055873599E-3</v>
      </c>
      <c r="Y13" s="17">
        <v>3.0801858800375498E-3</v>
      </c>
      <c r="Z13" s="17">
        <v>3.4972832325402699E-3</v>
      </c>
      <c r="AA13" s="17">
        <v>6.5973823424803997E-3</v>
      </c>
      <c r="AB13" s="17">
        <v>1.1737805980191101E-2</v>
      </c>
      <c r="AC13" s="17">
        <v>5.9544542950337497E-3</v>
      </c>
      <c r="AD13" s="17">
        <v>9.0122920692553201E-3</v>
      </c>
      <c r="AE13" s="17"/>
      <c r="AF13" s="17">
        <v>7.9599444171484096E-3</v>
      </c>
      <c r="AG13" s="17">
        <v>1.0846885152178401E-3</v>
      </c>
      <c r="AH13" s="17">
        <v>1.05153104173203E-2</v>
      </c>
      <c r="AI13" s="17"/>
      <c r="AJ13" s="17">
        <v>4.2849329616963102E-3</v>
      </c>
      <c r="AK13" s="17">
        <v>3.0812303321552802E-3</v>
      </c>
      <c r="AL13" s="17">
        <v>8.1286915602142695E-3</v>
      </c>
      <c r="AM13" s="17">
        <v>0</v>
      </c>
      <c r="AN13" s="17">
        <v>9.9353572026003503E-3</v>
      </c>
      <c r="AO13" s="17"/>
      <c r="AP13" s="17">
        <v>2.3091034240592099E-3</v>
      </c>
      <c r="AQ13" s="17">
        <v>3.9607589758238002E-3</v>
      </c>
      <c r="AR13" s="17">
        <v>4.4995958013986804E-3</v>
      </c>
      <c r="AS13" s="17">
        <v>9.3025841526573998E-3</v>
      </c>
      <c r="AT13" s="17">
        <v>2.9021613398338502E-3</v>
      </c>
      <c r="AU13" s="17"/>
      <c r="AV13" s="17">
        <v>3.18887883099459E-3</v>
      </c>
      <c r="AW13" s="17">
        <v>2.73139192403711E-3</v>
      </c>
      <c r="AX13" s="17">
        <v>4.8593022912806604E-3</v>
      </c>
      <c r="AY13" s="17">
        <v>7.9694715014441992E-3</v>
      </c>
      <c r="AZ13" s="17">
        <v>0</v>
      </c>
    </row>
    <row r="14" spans="2:52">
      <c r="B14" s="18" t="s">
        <v>107</v>
      </c>
      <c r="C14" s="19">
        <v>1.9244066979736001E-2</v>
      </c>
      <c r="D14" s="19">
        <v>1.6285751397799701E-2</v>
      </c>
      <c r="E14" s="19">
        <v>2.12283095243271E-2</v>
      </c>
      <c r="F14" s="19"/>
      <c r="G14" s="19">
        <v>1.4889730843914E-2</v>
      </c>
      <c r="H14" s="19">
        <v>3.4926031369906498E-2</v>
      </c>
      <c r="I14" s="19">
        <v>2.83815302054699E-2</v>
      </c>
      <c r="J14" s="19">
        <v>2.4982022793787601E-2</v>
      </c>
      <c r="K14" s="19">
        <v>5.3218715860832901E-3</v>
      </c>
      <c r="L14" s="19">
        <v>6.5835371235888297E-3</v>
      </c>
      <c r="M14" s="19"/>
      <c r="N14" s="19">
        <v>7.72724400000269E-3</v>
      </c>
      <c r="O14" s="19">
        <v>1.82137061567791E-2</v>
      </c>
      <c r="P14" s="19">
        <v>1.83773507704902E-2</v>
      </c>
      <c r="Q14" s="19">
        <v>3.26980667544556E-2</v>
      </c>
      <c r="R14" s="19"/>
      <c r="S14" s="19">
        <v>2.3717755599525998E-2</v>
      </c>
      <c r="T14" s="19">
        <v>8.2664750597861193E-3</v>
      </c>
      <c r="U14" s="19">
        <v>2.8072483408371599E-2</v>
      </c>
      <c r="V14" s="19">
        <v>2.3940727111544598E-2</v>
      </c>
      <c r="W14" s="19">
        <v>9.5507560712476004E-3</v>
      </c>
      <c r="X14" s="19">
        <v>2.51297082290316E-2</v>
      </c>
      <c r="Y14" s="19">
        <v>2.8073645389409801E-2</v>
      </c>
      <c r="Z14" s="19">
        <v>1.7040599508126301E-2</v>
      </c>
      <c r="AA14" s="19">
        <v>1.6804269305805399E-2</v>
      </c>
      <c r="AB14" s="19">
        <v>1.8245276459932899E-2</v>
      </c>
      <c r="AC14" s="19">
        <v>1.65956837881161E-2</v>
      </c>
      <c r="AD14" s="19">
        <v>9.0122920692553201E-3</v>
      </c>
      <c r="AE14" s="19"/>
      <c r="AF14" s="19">
        <v>1.2799101049199801E-2</v>
      </c>
      <c r="AG14" s="19">
        <v>1.0268929436848999E-2</v>
      </c>
      <c r="AH14" s="19">
        <v>5.0535314517958799E-2</v>
      </c>
      <c r="AI14" s="19"/>
      <c r="AJ14" s="19">
        <v>6.6925351359460204E-3</v>
      </c>
      <c r="AK14" s="19">
        <v>1.2579018802721401E-2</v>
      </c>
      <c r="AL14" s="19">
        <v>7.6082133730236302E-3</v>
      </c>
      <c r="AM14" s="19">
        <v>3.9815387486131497E-2</v>
      </c>
      <c r="AN14" s="19">
        <v>5.8636699676243902E-2</v>
      </c>
      <c r="AO14" s="19"/>
      <c r="AP14" s="19">
        <v>8.82941740037076E-3</v>
      </c>
      <c r="AQ14" s="19">
        <v>8.0609260441079304E-3</v>
      </c>
      <c r="AR14" s="19">
        <v>6.2442488939715903E-3</v>
      </c>
      <c r="AS14" s="19">
        <v>1.31950976290267E-2</v>
      </c>
      <c r="AT14" s="19">
        <v>6.0037395498827098E-2</v>
      </c>
      <c r="AU14" s="19"/>
      <c r="AV14" s="19">
        <v>2.8988396344778199E-2</v>
      </c>
      <c r="AW14" s="19">
        <v>1.71286845559472E-2</v>
      </c>
      <c r="AX14" s="19">
        <v>7.4637799318689104E-3</v>
      </c>
      <c r="AY14" s="19">
        <v>7.3290053392200596E-3</v>
      </c>
      <c r="AZ14" s="19">
        <v>1.25890627539314E-2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156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0.24851082680940501</v>
      </c>
      <c r="D9" s="17">
        <v>0.24491578592779101</v>
      </c>
      <c r="E9" s="17">
        <v>0.25064426850051802</v>
      </c>
      <c r="F9" s="17"/>
      <c r="G9" s="17">
        <v>0.27142093506276699</v>
      </c>
      <c r="H9" s="17">
        <v>0.23229686049387099</v>
      </c>
      <c r="I9" s="17">
        <v>0.22255699749419799</v>
      </c>
      <c r="J9" s="17">
        <v>0.22798963086457399</v>
      </c>
      <c r="K9" s="17">
        <v>0.30836407695252599</v>
      </c>
      <c r="L9" s="17">
        <v>0.244139151874424</v>
      </c>
      <c r="M9" s="17"/>
      <c r="N9" s="17">
        <v>0.286665535649609</v>
      </c>
      <c r="O9" s="17">
        <v>0.24790705047269199</v>
      </c>
      <c r="P9" s="17">
        <v>0.22073512083841601</v>
      </c>
      <c r="Q9" s="17">
        <v>0.230362680814691</v>
      </c>
      <c r="R9" s="17"/>
      <c r="S9" s="17">
        <v>0.238738784599028</v>
      </c>
      <c r="T9" s="17">
        <v>0.26617670058991799</v>
      </c>
      <c r="U9" s="17">
        <v>0.27999780344849101</v>
      </c>
      <c r="V9" s="17">
        <v>0.22537633905611101</v>
      </c>
      <c r="W9" s="17">
        <v>0.249670270901963</v>
      </c>
      <c r="X9" s="17">
        <v>0.23406069881782601</v>
      </c>
      <c r="Y9" s="17">
        <v>0.21238823274067101</v>
      </c>
      <c r="Z9" s="17">
        <v>0.19954838930094601</v>
      </c>
      <c r="AA9" s="17">
        <v>0.244049786176877</v>
      </c>
      <c r="AB9" s="17">
        <v>0.28477924597569998</v>
      </c>
      <c r="AC9" s="17">
        <v>0.28160383348902701</v>
      </c>
      <c r="AD9" s="17">
        <v>0.25766163957601901</v>
      </c>
      <c r="AE9" s="17"/>
      <c r="AF9" s="17">
        <v>0.18599615567630701</v>
      </c>
      <c r="AG9" s="17">
        <v>0.31051082344446201</v>
      </c>
      <c r="AH9" s="17">
        <v>0.21112396368324099</v>
      </c>
      <c r="AI9" s="17"/>
      <c r="AJ9" s="17">
        <v>0.179830514651179</v>
      </c>
      <c r="AK9" s="17">
        <v>0.31119061486152499</v>
      </c>
      <c r="AL9" s="17">
        <v>0.34379300665676099</v>
      </c>
      <c r="AM9" s="17">
        <v>0.17650270862327699</v>
      </c>
      <c r="AN9" s="17">
        <v>0.191579256267738</v>
      </c>
      <c r="AO9" s="17"/>
      <c r="AP9" s="17">
        <v>0.195670923714405</v>
      </c>
      <c r="AQ9" s="17">
        <v>0.29944307689742</v>
      </c>
      <c r="AR9" s="17">
        <v>0.34999863492616101</v>
      </c>
      <c r="AS9" s="17">
        <v>0.114912204599029</v>
      </c>
      <c r="AT9" s="17">
        <v>0.16765735095380899</v>
      </c>
      <c r="AU9" s="17"/>
      <c r="AV9" s="17">
        <v>0.198578075338909</v>
      </c>
      <c r="AW9" s="17">
        <v>0.245709290031661</v>
      </c>
      <c r="AX9" s="17">
        <v>0.27810569233055998</v>
      </c>
      <c r="AY9" s="17">
        <v>0.31585379104425598</v>
      </c>
      <c r="AZ9" s="17">
        <v>0.37286133974033697</v>
      </c>
    </row>
    <row r="10" spans="2:52" ht="30">
      <c r="B10" s="18" t="s">
        <v>151</v>
      </c>
      <c r="C10" s="17">
        <v>0.324297440137788</v>
      </c>
      <c r="D10" s="17">
        <v>0.31371088368544903</v>
      </c>
      <c r="E10" s="17">
        <v>0.334752417670313</v>
      </c>
      <c r="F10" s="17"/>
      <c r="G10" s="17">
        <v>0.35928847524238899</v>
      </c>
      <c r="H10" s="17">
        <v>0.37366249244508198</v>
      </c>
      <c r="I10" s="17">
        <v>0.32890587669011101</v>
      </c>
      <c r="J10" s="17">
        <v>0.29065006832592</v>
      </c>
      <c r="K10" s="17">
        <v>0.277176387307979</v>
      </c>
      <c r="L10" s="17">
        <v>0.31595739173529702</v>
      </c>
      <c r="M10" s="17"/>
      <c r="N10" s="17">
        <v>0.34201138317180002</v>
      </c>
      <c r="O10" s="17">
        <v>0.330534670043865</v>
      </c>
      <c r="P10" s="17">
        <v>0.32011420044224598</v>
      </c>
      <c r="Q10" s="17">
        <v>0.30329751456781701</v>
      </c>
      <c r="R10" s="17"/>
      <c r="S10" s="17">
        <v>0.386761782055982</v>
      </c>
      <c r="T10" s="17">
        <v>0.31942923925092997</v>
      </c>
      <c r="U10" s="17">
        <v>0.305915955589811</v>
      </c>
      <c r="V10" s="17">
        <v>0.31381154131851802</v>
      </c>
      <c r="W10" s="17">
        <v>0.30931609570788599</v>
      </c>
      <c r="X10" s="17">
        <v>0.33845901221782299</v>
      </c>
      <c r="Y10" s="17">
        <v>0.33130425972293198</v>
      </c>
      <c r="Z10" s="17">
        <v>0.31341264004281</v>
      </c>
      <c r="AA10" s="17">
        <v>0.298688907822665</v>
      </c>
      <c r="AB10" s="17">
        <v>0.30669854261007201</v>
      </c>
      <c r="AC10" s="17">
        <v>0.27432938125507</v>
      </c>
      <c r="AD10" s="17">
        <v>0.35264928977324</v>
      </c>
      <c r="AE10" s="17"/>
      <c r="AF10" s="17">
        <v>0.28471340330105899</v>
      </c>
      <c r="AG10" s="17">
        <v>0.35892046879739797</v>
      </c>
      <c r="AH10" s="17">
        <v>0.28490562477541698</v>
      </c>
      <c r="AI10" s="17"/>
      <c r="AJ10" s="17">
        <v>0.31841000083798399</v>
      </c>
      <c r="AK10" s="17">
        <v>0.314037024255585</v>
      </c>
      <c r="AL10" s="17">
        <v>0.39192719815299198</v>
      </c>
      <c r="AM10" s="17">
        <v>0.258474003456165</v>
      </c>
      <c r="AN10" s="17">
        <v>0.31426657503859201</v>
      </c>
      <c r="AO10" s="17"/>
      <c r="AP10" s="17">
        <v>0.333417336364426</v>
      </c>
      <c r="AQ10" s="17">
        <v>0.34349673759709598</v>
      </c>
      <c r="AR10" s="17">
        <v>0.36652295063081097</v>
      </c>
      <c r="AS10" s="17">
        <v>0.219004070152851</v>
      </c>
      <c r="AT10" s="17">
        <v>0.36233730546447701</v>
      </c>
      <c r="AU10" s="17"/>
      <c r="AV10" s="17">
        <v>0.29318857740598903</v>
      </c>
      <c r="AW10" s="17">
        <v>0.32955391251976401</v>
      </c>
      <c r="AX10" s="17">
        <v>0.35733462804516097</v>
      </c>
      <c r="AY10" s="17">
        <v>0.39089683545440002</v>
      </c>
      <c r="AZ10" s="17">
        <v>0.305991851000952</v>
      </c>
    </row>
    <row r="11" spans="2:52" ht="30">
      <c r="B11" s="18" t="s">
        <v>152</v>
      </c>
      <c r="C11" s="17">
        <v>0.24642562494348599</v>
      </c>
      <c r="D11" s="17">
        <v>0.24150518351234199</v>
      </c>
      <c r="E11" s="17">
        <v>0.252356654721133</v>
      </c>
      <c r="F11" s="17"/>
      <c r="G11" s="17">
        <v>0.23747935755489699</v>
      </c>
      <c r="H11" s="17">
        <v>0.22152335212438101</v>
      </c>
      <c r="I11" s="17">
        <v>0.264441180147924</v>
      </c>
      <c r="J11" s="17">
        <v>0.250244945915853</v>
      </c>
      <c r="K11" s="17">
        <v>0.23774428585084501</v>
      </c>
      <c r="L11" s="17">
        <v>0.260741164804554</v>
      </c>
      <c r="M11" s="17"/>
      <c r="N11" s="17">
        <v>0.24386238806881499</v>
      </c>
      <c r="O11" s="17">
        <v>0.23712651982388</v>
      </c>
      <c r="P11" s="17">
        <v>0.25655633781473502</v>
      </c>
      <c r="Q11" s="17">
        <v>0.25182608037950099</v>
      </c>
      <c r="R11" s="17"/>
      <c r="S11" s="17">
        <v>0.22924738151572999</v>
      </c>
      <c r="T11" s="17">
        <v>0.231883961061637</v>
      </c>
      <c r="U11" s="17">
        <v>0.22256736175398301</v>
      </c>
      <c r="V11" s="17">
        <v>0.26208898099736799</v>
      </c>
      <c r="W11" s="17">
        <v>0.28751921191237201</v>
      </c>
      <c r="X11" s="17">
        <v>0.229865664197243</v>
      </c>
      <c r="Y11" s="17">
        <v>0.23835171980153699</v>
      </c>
      <c r="Z11" s="17">
        <v>0.30017402006187599</v>
      </c>
      <c r="AA11" s="17">
        <v>0.30000489143682701</v>
      </c>
      <c r="AB11" s="17">
        <v>0.233968230450283</v>
      </c>
      <c r="AC11" s="17">
        <v>0.20653953091431901</v>
      </c>
      <c r="AD11" s="17">
        <v>0.21728019999371101</v>
      </c>
      <c r="AE11" s="17"/>
      <c r="AF11" s="17">
        <v>0.26996628312091903</v>
      </c>
      <c r="AG11" s="17">
        <v>0.22223023241911699</v>
      </c>
      <c r="AH11" s="17">
        <v>0.26455110238463903</v>
      </c>
      <c r="AI11" s="17"/>
      <c r="AJ11" s="17">
        <v>0.28246944207939001</v>
      </c>
      <c r="AK11" s="17">
        <v>0.24446787405466999</v>
      </c>
      <c r="AL11" s="17">
        <v>0.169684762458436</v>
      </c>
      <c r="AM11" s="17">
        <v>0.23499645463372101</v>
      </c>
      <c r="AN11" s="17">
        <v>0.236847939592644</v>
      </c>
      <c r="AO11" s="17"/>
      <c r="AP11" s="17">
        <v>0.30755738910021202</v>
      </c>
      <c r="AQ11" s="17">
        <v>0.234590865786313</v>
      </c>
      <c r="AR11" s="17">
        <v>0.190180305975201</v>
      </c>
      <c r="AS11" s="17">
        <v>0.26591866859201302</v>
      </c>
      <c r="AT11" s="17">
        <v>0.251681894256857</v>
      </c>
      <c r="AU11" s="17"/>
      <c r="AV11" s="17">
        <v>0.26489193818871698</v>
      </c>
      <c r="AW11" s="17">
        <v>0.242209786460304</v>
      </c>
      <c r="AX11" s="17">
        <v>0.23152438562821001</v>
      </c>
      <c r="AY11" s="17">
        <v>0.19719821711938201</v>
      </c>
      <c r="AZ11" s="17">
        <v>0.18245192910653699</v>
      </c>
    </row>
    <row r="12" spans="2:52" ht="30">
      <c r="B12" s="18" t="s">
        <v>153</v>
      </c>
      <c r="C12" s="17">
        <v>8.8800836813392903E-2</v>
      </c>
      <c r="D12" s="17">
        <v>9.4501383983874906E-2</v>
      </c>
      <c r="E12" s="17">
        <v>8.3798371092881796E-2</v>
      </c>
      <c r="F12" s="17"/>
      <c r="G12" s="17">
        <v>7.4610633027617598E-2</v>
      </c>
      <c r="H12" s="17">
        <v>8.2167580781950605E-2</v>
      </c>
      <c r="I12" s="17">
        <v>8.4000611506422698E-2</v>
      </c>
      <c r="J12" s="17">
        <v>0.11835052472758401</v>
      </c>
      <c r="K12" s="17">
        <v>8.8119498836696897E-2</v>
      </c>
      <c r="L12" s="17">
        <v>8.4016116793103196E-2</v>
      </c>
      <c r="M12" s="17"/>
      <c r="N12" s="17">
        <v>7.0339693222767494E-2</v>
      </c>
      <c r="O12" s="17">
        <v>9.3308573998663796E-2</v>
      </c>
      <c r="P12" s="17">
        <v>0.10522340082137401</v>
      </c>
      <c r="Q12" s="17">
        <v>8.9721567285815401E-2</v>
      </c>
      <c r="R12" s="17"/>
      <c r="S12" s="17">
        <v>6.7755450615896398E-2</v>
      </c>
      <c r="T12" s="17">
        <v>9.4999672731388096E-2</v>
      </c>
      <c r="U12" s="17">
        <v>0.115572962826609</v>
      </c>
      <c r="V12" s="17">
        <v>9.7854376368479101E-2</v>
      </c>
      <c r="W12" s="17">
        <v>8.1430573817665705E-2</v>
      </c>
      <c r="X12" s="17">
        <v>9.2902920089625196E-2</v>
      </c>
      <c r="Y12" s="17">
        <v>0.101025169577311</v>
      </c>
      <c r="Z12" s="17">
        <v>9.3537399538976898E-2</v>
      </c>
      <c r="AA12" s="17">
        <v>7.4746361949474094E-2</v>
      </c>
      <c r="AB12" s="17">
        <v>9.1399027119683396E-2</v>
      </c>
      <c r="AC12" s="17">
        <v>8.4727246124985695E-2</v>
      </c>
      <c r="AD12" s="17">
        <v>7.8100672397175303E-2</v>
      </c>
      <c r="AE12" s="17"/>
      <c r="AF12" s="17">
        <v>0.12199535724681</v>
      </c>
      <c r="AG12" s="17">
        <v>6.62264437087524E-2</v>
      </c>
      <c r="AH12" s="17">
        <v>0.100297663415889</v>
      </c>
      <c r="AI12" s="17"/>
      <c r="AJ12" s="17">
        <v>0.1146303956781</v>
      </c>
      <c r="AK12" s="17">
        <v>8.1032527767118598E-2</v>
      </c>
      <c r="AL12" s="17">
        <v>5.7309752673324797E-2</v>
      </c>
      <c r="AM12" s="17">
        <v>6.2656260953059498E-2</v>
      </c>
      <c r="AN12" s="17">
        <v>9.5359302032249002E-2</v>
      </c>
      <c r="AO12" s="17"/>
      <c r="AP12" s="17">
        <v>9.4732724645312502E-2</v>
      </c>
      <c r="AQ12" s="17">
        <v>7.5584867298114602E-2</v>
      </c>
      <c r="AR12" s="17">
        <v>6.9077146566383404E-2</v>
      </c>
      <c r="AS12" s="17">
        <v>0.16750871605856199</v>
      </c>
      <c r="AT12" s="17">
        <v>8.1750531145358102E-2</v>
      </c>
      <c r="AU12" s="17"/>
      <c r="AV12" s="17">
        <v>0.12112790752404801</v>
      </c>
      <c r="AW12" s="17">
        <v>7.9988081891486304E-2</v>
      </c>
      <c r="AX12" s="17">
        <v>7.1887942909531502E-2</v>
      </c>
      <c r="AY12" s="17">
        <v>5.9725808721578899E-2</v>
      </c>
      <c r="AZ12" s="17">
        <v>2.87192599890722E-2</v>
      </c>
    </row>
    <row r="13" spans="2:52" ht="30">
      <c r="B13" s="18" t="s">
        <v>154</v>
      </c>
      <c r="C13" s="17">
        <v>6.4494847220381096E-2</v>
      </c>
      <c r="D13" s="17">
        <v>8.0823465220381294E-2</v>
      </c>
      <c r="E13" s="17">
        <v>4.8972335255785801E-2</v>
      </c>
      <c r="F13" s="17"/>
      <c r="G13" s="17">
        <v>2.57548731980646E-2</v>
      </c>
      <c r="H13" s="17">
        <v>4.6461506678095003E-2</v>
      </c>
      <c r="I13" s="17">
        <v>6.6979278270224707E-2</v>
      </c>
      <c r="J13" s="17">
        <v>7.59997801098031E-2</v>
      </c>
      <c r="K13" s="17">
        <v>7.3871294121377995E-2</v>
      </c>
      <c r="L13" s="17">
        <v>8.7310184671907695E-2</v>
      </c>
      <c r="M13" s="17"/>
      <c r="N13" s="17">
        <v>4.4239705651722902E-2</v>
      </c>
      <c r="O13" s="17">
        <v>7.1565865431296893E-2</v>
      </c>
      <c r="P13" s="17">
        <v>7.60399815136302E-2</v>
      </c>
      <c r="Q13" s="17">
        <v>6.8655305988069501E-2</v>
      </c>
      <c r="R13" s="17"/>
      <c r="S13" s="17">
        <v>4.4417627974464399E-2</v>
      </c>
      <c r="T13" s="17">
        <v>6.4191330101182498E-2</v>
      </c>
      <c r="U13" s="17">
        <v>4.4152951875694797E-2</v>
      </c>
      <c r="V13" s="17">
        <v>7.37480555629874E-2</v>
      </c>
      <c r="W13" s="17">
        <v>4.9568274388742201E-2</v>
      </c>
      <c r="X13" s="17">
        <v>7.1038768908243705E-2</v>
      </c>
      <c r="Y13" s="17">
        <v>8.3164776808837507E-2</v>
      </c>
      <c r="Z13" s="17">
        <v>6.3646302483888695E-2</v>
      </c>
      <c r="AA13" s="17">
        <v>5.94177911136465E-2</v>
      </c>
      <c r="AB13" s="17">
        <v>6.7536390233328594E-2</v>
      </c>
      <c r="AC13" s="17">
        <v>0.121378535704133</v>
      </c>
      <c r="AD13" s="17">
        <v>6.7212599218500896E-2</v>
      </c>
      <c r="AE13" s="17"/>
      <c r="AF13" s="17">
        <v>0.116439874201008</v>
      </c>
      <c r="AG13" s="17">
        <v>2.9172592256209402E-2</v>
      </c>
      <c r="AH13" s="17">
        <v>7.1299780915878602E-2</v>
      </c>
      <c r="AI13" s="17"/>
      <c r="AJ13" s="17">
        <v>9.1644507415586704E-2</v>
      </c>
      <c r="AK13" s="17">
        <v>3.2648727719491497E-2</v>
      </c>
      <c r="AL13" s="17">
        <v>2.2332975533138601E-2</v>
      </c>
      <c r="AM13" s="17">
        <v>0.227555184847646</v>
      </c>
      <c r="AN13" s="17">
        <v>8.8770213192792005E-2</v>
      </c>
      <c r="AO13" s="17"/>
      <c r="AP13" s="17">
        <v>5.8399128725671302E-2</v>
      </c>
      <c r="AQ13" s="17">
        <v>3.5114173219266E-2</v>
      </c>
      <c r="AR13" s="17">
        <v>1.44728623655168E-2</v>
      </c>
      <c r="AS13" s="17">
        <v>0.20921967921094101</v>
      </c>
      <c r="AT13" s="17">
        <v>4.8654781846861297E-2</v>
      </c>
      <c r="AU13" s="17"/>
      <c r="AV13" s="17">
        <v>7.7945991841970402E-2</v>
      </c>
      <c r="AW13" s="17">
        <v>7.9053355332291797E-2</v>
      </c>
      <c r="AX13" s="17">
        <v>4.8712142489407403E-2</v>
      </c>
      <c r="AY13" s="17">
        <v>2.33286627782892E-2</v>
      </c>
      <c r="AZ13" s="17">
        <v>8.7247185891840495E-2</v>
      </c>
    </row>
    <row r="14" spans="2:52">
      <c r="B14" s="18" t="s">
        <v>107</v>
      </c>
      <c r="C14" s="19">
        <v>2.7470424075546899E-2</v>
      </c>
      <c r="D14" s="19">
        <v>2.45432976701613E-2</v>
      </c>
      <c r="E14" s="19">
        <v>2.9475952759367902E-2</v>
      </c>
      <c r="F14" s="19"/>
      <c r="G14" s="19">
        <v>3.1445725914265102E-2</v>
      </c>
      <c r="H14" s="19">
        <v>4.3888207476620603E-2</v>
      </c>
      <c r="I14" s="19">
        <v>3.3116055891119399E-2</v>
      </c>
      <c r="J14" s="19">
        <v>3.6765050056265E-2</v>
      </c>
      <c r="K14" s="19">
        <v>1.4724456930575201E-2</v>
      </c>
      <c r="L14" s="19">
        <v>7.8359901207136207E-3</v>
      </c>
      <c r="M14" s="19"/>
      <c r="N14" s="19">
        <v>1.2881294235286099E-2</v>
      </c>
      <c r="O14" s="19">
        <v>1.9557320229602101E-2</v>
      </c>
      <c r="P14" s="19">
        <v>2.13309585695984E-2</v>
      </c>
      <c r="Q14" s="19">
        <v>5.6136850964105998E-2</v>
      </c>
      <c r="R14" s="19"/>
      <c r="S14" s="19">
        <v>3.3078973238899398E-2</v>
      </c>
      <c r="T14" s="19">
        <v>2.3319096264943901E-2</v>
      </c>
      <c r="U14" s="19">
        <v>3.1792964505410901E-2</v>
      </c>
      <c r="V14" s="19">
        <v>2.7120706696536101E-2</v>
      </c>
      <c r="W14" s="19">
        <v>2.2495573271371101E-2</v>
      </c>
      <c r="X14" s="19">
        <v>3.3672935769239E-2</v>
      </c>
      <c r="Y14" s="19">
        <v>3.3765841348711398E-2</v>
      </c>
      <c r="Z14" s="19">
        <v>2.9681248571502498E-2</v>
      </c>
      <c r="AA14" s="19">
        <v>2.3092261500511201E-2</v>
      </c>
      <c r="AB14" s="19">
        <v>1.5618563610933301E-2</v>
      </c>
      <c r="AC14" s="19">
        <v>3.1421472512464597E-2</v>
      </c>
      <c r="AD14" s="19">
        <v>2.7095599041353401E-2</v>
      </c>
      <c r="AE14" s="19"/>
      <c r="AF14" s="19">
        <v>2.0888926453896599E-2</v>
      </c>
      <c r="AG14" s="19">
        <v>1.2939439374061701E-2</v>
      </c>
      <c r="AH14" s="19">
        <v>6.7821864824934602E-2</v>
      </c>
      <c r="AI14" s="19"/>
      <c r="AJ14" s="19">
        <v>1.3015139337759499E-2</v>
      </c>
      <c r="AK14" s="19">
        <v>1.6623231341609899E-2</v>
      </c>
      <c r="AL14" s="19">
        <v>1.49523045253478E-2</v>
      </c>
      <c r="AM14" s="19">
        <v>3.9815387486131497E-2</v>
      </c>
      <c r="AN14" s="19">
        <v>7.3176713875984095E-2</v>
      </c>
      <c r="AO14" s="19"/>
      <c r="AP14" s="19">
        <v>1.0222497449972799E-2</v>
      </c>
      <c r="AQ14" s="19">
        <v>1.17702792017904E-2</v>
      </c>
      <c r="AR14" s="19">
        <v>9.7480995359275607E-3</v>
      </c>
      <c r="AS14" s="19">
        <v>2.3436661386604E-2</v>
      </c>
      <c r="AT14" s="19">
        <v>8.7918136332637703E-2</v>
      </c>
      <c r="AU14" s="19"/>
      <c r="AV14" s="19">
        <v>4.4267509700366803E-2</v>
      </c>
      <c r="AW14" s="19">
        <v>2.3485573764492999E-2</v>
      </c>
      <c r="AX14" s="19">
        <v>1.24352085971303E-2</v>
      </c>
      <c r="AY14" s="19">
        <v>1.29966848820937E-2</v>
      </c>
      <c r="AZ14" s="19">
        <v>2.2728434271261599E-2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157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0.11121497307632799</v>
      </c>
      <c r="D9" s="17">
        <v>0.12493527247017</v>
      </c>
      <c r="E9" s="17">
        <v>9.7808970490217195E-2</v>
      </c>
      <c r="F9" s="17"/>
      <c r="G9" s="17">
        <v>0.122006393047545</v>
      </c>
      <c r="H9" s="17">
        <v>0.12226100699341499</v>
      </c>
      <c r="I9" s="17">
        <v>0.12023665185731799</v>
      </c>
      <c r="J9" s="17">
        <v>9.4434780143345998E-2</v>
      </c>
      <c r="K9" s="17">
        <v>0.11246019955346399</v>
      </c>
      <c r="L9" s="17">
        <v>0.10046753012701901</v>
      </c>
      <c r="M9" s="17"/>
      <c r="N9" s="17">
        <v>0.128309008074976</v>
      </c>
      <c r="O9" s="17">
        <v>9.1921025778417001E-2</v>
      </c>
      <c r="P9" s="17">
        <v>0.124721126715688</v>
      </c>
      <c r="Q9" s="17">
        <v>9.9313222888941302E-2</v>
      </c>
      <c r="R9" s="17"/>
      <c r="S9" s="17">
        <v>0.12587105445785199</v>
      </c>
      <c r="T9" s="17">
        <v>0.11376198853468</v>
      </c>
      <c r="U9" s="17">
        <v>9.28496695605419E-2</v>
      </c>
      <c r="V9" s="17">
        <v>0.10123288209072399</v>
      </c>
      <c r="W9" s="17">
        <v>7.4056056554215294E-2</v>
      </c>
      <c r="X9" s="17">
        <v>0.122517539177578</v>
      </c>
      <c r="Y9" s="17">
        <v>8.5959747018467203E-2</v>
      </c>
      <c r="Z9" s="17">
        <v>9.75672336147346E-2</v>
      </c>
      <c r="AA9" s="17">
        <v>0.139678020219383</v>
      </c>
      <c r="AB9" s="17">
        <v>0.113781427379954</v>
      </c>
      <c r="AC9" s="17">
        <v>0.10156278118156301</v>
      </c>
      <c r="AD9" s="17">
        <v>0.15306943223429501</v>
      </c>
      <c r="AE9" s="17"/>
      <c r="AF9" s="17">
        <v>0.10176650772425901</v>
      </c>
      <c r="AG9" s="17">
        <v>0.122352637099961</v>
      </c>
      <c r="AH9" s="17">
        <v>0.10839253026679301</v>
      </c>
      <c r="AI9" s="17"/>
      <c r="AJ9" s="17">
        <v>0.111772266742954</v>
      </c>
      <c r="AK9" s="17">
        <v>0.13620923847740099</v>
      </c>
      <c r="AL9" s="17">
        <v>7.6763084313307098E-2</v>
      </c>
      <c r="AM9" s="17">
        <v>0.13006413630834299</v>
      </c>
      <c r="AN9" s="17">
        <v>0.1074202420661</v>
      </c>
      <c r="AO9" s="17"/>
      <c r="AP9" s="17">
        <v>0.128497227351764</v>
      </c>
      <c r="AQ9" s="17">
        <v>0.13328848420991901</v>
      </c>
      <c r="AR9" s="17">
        <v>0.12485843896762699</v>
      </c>
      <c r="AS9" s="17">
        <v>9.1744987457640398E-2</v>
      </c>
      <c r="AT9" s="17">
        <v>4.9241582740762402E-2</v>
      </c>
      <c r="AU9" s="17"/>
      <c r="AV9" s="17">
        <v>0.111335375375228</v>
      </c>
      <c r="AW9" s="17">
        <v>7.9086336680416397E-2</v>
      </c>
      <c r="AX9" s="17">
        <v>0.12308378959961599</v>
      </c>
      <c r="AY9" s="17">
        <v>0.13042160151687601</v>
      </c>
      <c r="AZ9" s="17">
        <v>0.22714738379139701</v>
      </c>
    </row>
    <row r="10" spans="2:52" ht="30">
      <c r="B10" s="18" t="s">
        <v>151</v>
      </c>
      <c r="C10" s="17">
        <v>0.35173960427204898</v>
      </c>
      <c r="D10" s="17">
        <v>0.38542890528276202</v>
      </c>
      <c r="E10" s="17">
        <v>0.32064287273776398</v>
      </c>
      <c r="F10" s="17"/>
      <c r="G10" s="17">
        <v>0.30915970018508498</v>
      </c>
      <c r="H10" s="17">
        <v>0.36839937705831199</v>
      </c>
      <c r="I10" s="17">
        <v>0.33836425393643399</v>
      </c>
      <c r="J10" s="17">
        <v>0.36740640675743003</v>
      </c>
      <c r="K10" s="17">
        <v>0.32225902444517002</v>
      </c>
      <c r="L10" s="17">
        <v>0.38443067456698798</v>
      </c>
      <c r="M10" s="17"/>
      <c r="N10" s="17">
        <v>0.40460874467554098</v>
      </c>
      <c r="O10" s="17">
        <v>0.35375842124865797</v>
      </c>
      <c r="P10" s="17">
        <v>0.33517772800731799</v>
      </c>
      <c r="Q10" s="17">
        <v>0.309308734997918</v>
      </c>
      <c r="R10" s="17"/>
      <c r="S10" s="17">
        <v>0.36916475957240702</v>
      </c>
      <c r="T10" s="17">
        <v>0.32253592382651503</v>
      </c>
      <c r="U10" s="17">
        <v>0.31908860598057798</v>
      </c>
      <c r="V10" s="17">
        <v>0.35359540152123398</v>
      </c>
      <c r="W10" s="17">
        <v>0.33527034933393801</v>
      </c>
      <c r="X10" s="17">
        <v>0.31351546381863998</v>
      </c>
      <c r="Y10" s="17">
        <v>0.39972453785553502</v>
      </c>
      <c r="Z10" s="17">
        <v>0.40198845644818498</v>
      </c>
      <c r="AA10" s="17">
        <v>0.35514176522132501</v>
      </c>
      <c r="AB10" s="17">
        <v>0.35289907875315701</v>
      </c>
      <c r="AC10" s="17">
        <v>0.44620142394654699</v>
      </c>
      <c r="AD10" s="17">
        <v>0.26322692577904899</v>
      </c>
      <c r="AE10" s="17"/>
      <c r="AF10" s="17">
        <v>0.34051999567859698</v>
      </c>
      <c r="AG10" s="17">
        <v>0.39143580214587997</v>
      </c>
      <c r="AH10" s="17">
        <v>0.30230333411126198</v>
      </c>
      <c r="AI10" s="17"/>
      <c r="AJ10" s="17">
        <v>0.36257348104727</v>
      </c>
      <c r="AK10" s="17">
        <v>0.37960345602275802</v>
      </c>
      <c r="AL10" s="17">
        <v>0.40707399428701502</v>
      </c>
      <c r="AM10" s="17">
        <v>0.21221506335868001</v>
      </c>
      <c r="AN10" s="17">
        <v>0.27593742503499402</v>
      </c>
      <c r="AO10" s="17"/>
      <c r="AP10" s="17">
        <v>0.38934717167133698</v>
      </c>
      <c r="AQ10" s="17">
        <v>0.38416692580359302</v>
      </c>
      <c r="AR10" s="17">
        <v>0.38316749249829002</v>
      </c>
      <c r="AS10" s="17">
        <v>0.28984644993195202</v>
      </c>
      <c r="AT10" s="17">
        <v>0.296867925481063</v>
      </c>
      <c r="AU10" s="17"/>
      <c r="AV10" s="17">
        <v>0.32052567082928901</v>
      </c>
      <c r="AW10" s="17">
        <v>0.35474613909531799</v>
      </c>
      <c r="AX10" s="17">
        <v>0.36337348764730998</v>
      </c>
      <c r="AY10" s="17">
        <v>0.44376477107155599</v>
      </c>
      <c r="AZ10" s="17">
        <v>0.42733534294988401</v>
      </c>
    </row>
    <row r="11" spans="2:52" ht="30">
      <c r="B11" s="18" t="s">
        <v>152</v>
      </c>
      <c r="C11" s="17">
        <v>0.38268329318685801</v>
      </c>
      <c r="D11" s="17">
        <v>0.35466715111894698</v>
      </c>
      <c r="E11" s="17">
        <v>0.40932114758604499</v>
      </c>
      <c r="F11" s="17"/>
      <c r="G11" s="17">
        <v>0.41143377194313102</v>
      </c>
      <c r="H11" s="17">
        <v>0.34249997462552001</v>
      </c>
      <c r="I11" s="17">
        <v>0.37117162772740397</v>
      </c>
      <c r="J11" s="17">
        <v>0.35191361740865201</v>
      </c>
      <c r="K11" s="17">
        <v>0.42401127209705303</v>
      </c>
      <c r="L11" s="17">
        <v>0.40298027581770302</v>
      </c>
      <c r="M11" s="17"/>
      <c r="N11" s="17">
        <v>0.35694554311528898</v>
      </c>
      <c r="O11" s="17">
        <v>0.40217646361604997</v>
      </c>
      <c r="P11" s="17">
        <v>0.386965383351146</v>
      </c>
      <c r="Q11" s="17">
        <v>0.38698718732718201</v>
      </c>
      <c r="R11" s="17"/>
      <c r="S11" s="17">
        <v>0.35014798705713301</v>
      </c>
      <c r="T11" s="17">
        <v>0.40460705324285701</v>
      </c>
      <c r="U11" s="17">
        <v>0.40072850457422998</v>
      </c>
      <c r="V11" s="17">
        <v>0.388114291198284</v>
      </c>
      <c r="W11" s="17">
        <v>0.43755042124518301</v>
      </c>
      <c r="X11" s="17">
        <v>0.40574095221773598</v>
      </c>
      <c r="Y11" s="17">
        <v>0.364287555730825</v>
      </c>
      <c r="Z11" s="17">
        <v>0.39313999767529201</v>
      </c>
      <c r="AA11" s="17">
        <v>0.35743867658372502</v>
      </c>
      <c r="AB11" s="17">
        <v>0.39188827456833403</v>
      </c>
      <c r="AC11" s="17">
        <v>0.30119124969245498</v>
      </c>
      <c r="AD11" s="17">
        <v>0.41378104912678598</v>
      </c>
      <c r="AE11" s="17"/>
      <c r="AF11" s="17">
        <v>0.39201813331744401</v>
      </c>
      <c r="AG11" s="17">
        <v>0.37186258303942399</v>
      </c>
      <c r="AH11" s="17">
        <v>0.37109093708895802</v>
      </c>
      <c r="AI11" s="17"/>
      <c r="AJ11" s="17">
        <v>0.40400514835437801</v>
      </c>
      <c r="AK11" s="17">
        <v>0.34039493731328802</v>
      </c>
      <c r="AL11" s="17">
        <v>0.41905056908171801</v>
      </c>
      <c r="AM11" s="17">
        <v>0.31789634133125699</v>
      </c>
      <c r="AN11" s="17">
        <v>0.37642090927198302</v>
      </c>
      <c r="AO11" s="17"/>
      <c r="AP11" s="17">
        <v>0.384951911268608</v>
      </c>
      <c r="AQ11" s="17">
        <v>0.35322687328478403</v>
      </c>
      <c r="AR11" s="17">
        <v>0.35676668912677101</v>
      </c>
      <c r="AS11" s="17">
        <v>0.42934759451930798</v>
      </c>
      <c r="AT11" s="17">
        <v>0.43291632448612899</v>
      </c>
      <c r="AU11" s="17"/>
      <c r="AV11" s="17">
        <v>0.39233874390331602</v>
      </c>
      <c r="AW11" s="17">
        <v>0.40764391758316798</v>
      </c>
      <c r="AX11" s="17">
        <v>0.38169379139373699</v>
      </c>
      <c r="AY11" s="17">
        <v>0.30503265505383498</v>
      </c>
      <c r="AZ11" s="17">
        <v>0.216823501299165</v>
      </c>
    </row>
    <row r="12" spans="2:52" ht="30">
      <c r="B12" s="18" t="s">
        <v>153</v>
      </c>
      <c r="C12" s="17">
        <v>8.81191208692369E-2</v>
      </c>
      <c r="D12" s="17">
        <v>8.0895754880936296E-2</v>
      </c>
      <c r="E12" s="17">
        <v>9.5166868557521503E-2</v>
      </c>
      <c r="F12" s="17"/>
      <c r="G12" s="17">
        <v>9.9787102412522394E-2</v>
      </c>
      <c r="H12" s="17">
        <v>8.8843246879989804E-2</v>
      </c>
      <c r="I12" s="17">
        <v>8.2158984789308498E-2</v>
      </c>
      <c r="J12" s="17">
        <v>9.17692272412855E-2</v>
      </c>
      <c r="K12" s="17">
        <v>9.2671046362830106E-2</v>
      </c>
      <c r="L12" s="17">
        <v>7.8603543626982103E-2</v>
      </c>
      <c r="M12" s="17"/>
      <c r="N12" s="17">
        <v>8.0013310146651501E-2</v>
      </c>
      <c r="O12" s="17">
        <v>8.7540233293397093E-2</v>
      </c>
      <c r="P12" s="17">
        <v>8.8797646188668505E-2</v>
      </c>
      <c r="Q12" s="17">
        <v>9.6018762608185607E-2</v>
      </c>
      <c r="R12" s="17"/>
      <c r="S12" s="17">
        <v>7.1994469290467503E-2</v>
      </c>
      <c r="T12" s="17">
        <v>9.5857566379691103E-2</v>
      </c>
      <c r="U12" s="17">
        <v>0.10010472231484301</v>
      </c>
      <c r="V12" s="17">
        <v>8.3878941377324406E-2</v>
      </c>
      <c r="W12" s="17">
        <v>0.105864891042317</v>
      </c>
      <c r="X12" s="17">
        <v>9.1378735899099395E-2</v>
      </c>
      <c r="Y12" s="17">
        <v>8.2872028151128999E-2</v>
      </c>
      <c r="Z12" s="17">
        <v>5.5177631023908498E-2</v>
      </c>
      <c r="AA12" s="17">
        <v>9.2986652833502506E-2</v>
      </c>
      <c r="AB12" s="17">
        <v>8.4414088759602601E-2</v>
      </c>
      <c r="AC12" s="17">
        <v>9.4051456581605894E-2</v>
      </c>
      <c r="AD12" s="17">
        <v>0.10070031074965501</v>
      </c>
      <c r="AE12" s="17"/>
      <c r="AF12" s="17">
        <v>0.11079462893396901</v>
      </c>
      <c r="AG12" s="17">
        <v>7.0122823422795605E-2</v>
      </c>
      <c r="AH12" s="17">
        <v>7.6546238464427596E-2</v>
      </c>
      <c r="AI12" s="17"/>
      <c r="AJ12" s="17">
        <v>8.2115113037203993E-2</v>
      </c>
      <c r="AK12" s="17">
        <v>9.3046624134678693E-2</v>
      </c>
      <c r="AL12" s="17">
        <v>6.8008124947471701E-2</v>
      </c>
      <c r="AM12" s="17">
        <v>0.16115078843625999</v>
      </c>
      <c r="AN12" s="17">
        <v>9.3824816058296304E-2</v>
      </c>
      <c r="AO12" s="17"/>
      <c r="AP12" s="17">
        <v>7.0648812269952996E-2</v>
      </c>
      <c r="AQ12" s="17">
        <v>8.8425457662154705E-2</v>
      </c>
      <c r="AR12" s="17">
        <v>0.104135098069753</v>
      </c>
      <c r="AS12" s="17">
        <v>0.123770613044295</v>
      </c>
      <c r="AT12" s="17">
        <v>7.3699109883399005E-2</v>
      </c>
      <c r="AU12" s="17"/>
      <c r="AV12" s="17">
        <v>9.9489373716273297E-2</v>
      </c>
      <c r="AW12" s="17">
        <v>9.0288290921566899E-2</v>
      </c>
      <c r="AX12" s="17">
        <v>8.5725445315111004E-2</v>
      </c>
      <c r="AY12" s="17">
        <v>7.91562241598983E-2</v>
      </c>
      <c r="AZ12" s="17">
        <v>3.8923443984388698E-2</v>
      </c>
    </row>
    <row r="13" spans="2:52" ht="30">
      <c r="B13" s="18" t="s">
        <v>154</v>
      </c>
      <c r="C13" s="17">
        <v>2.0973442397429799E-2</v>
      </c>
      <c r="D13" s="17">
        <v>2.1130591601669101E-2</v>
      </c>
      <c r="E13" s="17">
        <v>2.0951986252127699E-2</v>
      </c>
      <c r="F13" s="17"/>
      <c r="G13" s="17">
        <v>2.71676384115648E-2</v>
      </c>
      <c r="H13" s="17">
        <v>2.2880866949401502E-2</v>
      </c>
      <c r="I13" s="17">
        <v>2.8386262696632102E-2</v>
      </c>
      <c r="J13" s="17">
        <v>2.0326335999354801E-2</v>
      </c>
      <c r="K13" s="17">
        <v>2.0868051054932901E-2</v>
      </c>
      <c r="L13" s="17">
        <v>9.8529708810073894E-3</v>
      </c>
      <c r="M13" s="17"/>
      <c r="N13" s="17">
        <v>1.1000325444782501E-2</v>
      </c>
      <c r="O13" s="17">
        <v>2.2468603321850699E-2</v>
      </c>
      <c r="P13" s="17">
        <v>2.5317520686030201E-2</v>
      </c>
      <c r="Q13" s="17">
        <v>2.6616612632635799E-2</v>
      </c>
      <c r="R13" s="17"/>
      <c r="S13" s="17">
        <v>2.5721746557990401E-2</v>
      </c>
      <c r="T13" s="17">
        <v>1.2566920026387301E-2</v>
      </c>
      <c r="U13" s="17">
        <v>3.0884074548846001E-2</v>
      </c>
      <c r="V13" s="17">
        <v>1.6802807025867599E-2</v>
      </c>
      <c r="W13" s="17">
        <v>1.7088687856600501E-2</v>
      </c>
      <c r="X13" s="17">
        <v>2.2564643325962402E-2</v>
      </c>
      <c r="Y13" s="17">
        <v>2.2997445523154501E-2</v>
      </c>
      <c r="Z13" s="17">
        <v>1.22403965646046E-2</v>
      </c>
      <c r="AA13" s="17">
        <v>2.2004311035376398E-2</v>
      </c>
      <c r="AB13" s="17">
        <v>2.7394805784626702E-2</v>
      </c>
      <c r="AC13" s="17">
        <v>9.1953278341342197E-3</v>
      </c>
      <c r="AD13" s="17">
        <v>2.8451394317451601E-2</v>
      </c>
      <c r="AE13" s="17"/>
      <c r="AF13" s="17">
        <v>2.1646674811983398E-2</v>
      </c>
      <c r="AG13" s="17">
        <v>1.30982071171126E-2</v>
      </c>
      <c r="AH13" s="17">
        <v>3.7590608654213702E-2</v>
      </c>
      <c r="AI13" s="17"/>
      <c r="AJ13" s="17">
        <v>1.27656387114959E-2</v>
      </c>
      <c r="AK13" s="17">
        <v>1.8681486288444699E-2</v>
      </c>
      <c r="AL13" s="17">
        <v>7.0982644033030298E-3</v>
      </c>
      <c r="AM13" s="17">
        <v>0.120876212169286</v>
      </c>
      <c r="AN13" s="17">
        <v>3.5538701897073401E-2</v>
      </c>
      <c r="AO13" s="17"/>
      <c r="AP13" s="17">
        <v>7.5552959975477701E-3</v>
      </c>
      <c r="AQ13" s="17">
        <v>1.56201812274211E-2</v>
      </c>
      <c r="AR13" s="17">
        <v>1.0637555832630499E-2</v>
      </c>
      <c r="AS13" s="17">
        <v>3.3183235161730697E-2</v>
      </c>
      <c r="AT13" s="17">
        <v>2.09648837480166E-2</v>
      </c>
      <c r="AU13" s="17"/>
      <c r="AV13" s="17">
        <v>2.1823657100480998E-2</v>
      </c>
      <c r="AW13" s="17">
        <v>2.0389970558950799E-2</v>
      </c>
      <c r="AX13" s="17">
        <v>1.32092738135957E-2</v>
      </c>
      <c r="AY13" s="17">
        <v>2.03848332989368E-2</v>
      </c>
      <c r="AZ13" s="17">
        <v>2.1416838746635899E-2</v>
      </c>
    </row>
    <row r="14" spans="2:52">
      <c r="B14" s="18" t="s">
        <v>107</v>
      </c>
      <c r="C14" s="19">
        <v>4.5269566198098798E-2</v>
      </c>
      <c r="D14" s="19">
        <v>3.2942324645515803E-2</v>
      </c>
      <c r="E14" s="19">
        <v>5.6108154376324597E-2</v>
      </c>
      <c r="F14" s="19"/>
      <c r="G14" s="19">
        <v>3.0445394000151001E-2</v>
      </c>
      <c r="H14" s="19">
        <v>5.51155274933606E-2</v>
      </c>
      <c r="I14" s="19">
        <v>5.9682218992903602E-2</v>
      </c>
      <c r="J14" s="19">
        <v>7.4149632449932001E-2</v>
      </c>
      <c r="K14" s="19">
        <v>2.7730406486549501E-2</v>
      </c>
      <c r="L14" s="19">
        <v>2.3665004980301101E-2</v>
      </c>
      <c r="M14" s="19"/>
      <c r="N14" s="19">
        <v>1.9123068542759601E-2</v>
      </c>
      <c r="O14" s="19">
        <v>4.2135252741627799E-2</v>
      </c>
      <c r="P14" s="19">
        <v>3.9020595051148903E-2</v>
      </c>
      <c r="Q14" s="19">
        <v>8.1755479545137996E-2</v>
      </c>
      <c r="R14" s="19"/>
      <c r="S14" s="19">
        <v>5.7099983064149699E-2</v>
      </c>
      <c r="T14" s="19">
        <v>5.0670547989869703E-2</v>
      </c>
      <c r="U14" s="19">
        <v>5.6344423020961001E-2</v>
      </c>
      <c r="V14" s="19">
        <v>5.63756767865667E-2</v>
      </c>
      <c r="W14" s="19">
        <v>3.01695939677467E-2</v>
      </c>
      <c r="X14" s="19">
        <v>4.4282665560983203E-2</v>
      </c>
      <c r="Y14" s="19">
        <v>4.4158685720889303E-2</v>
      </c>
      <c r="Z14" s="19">
        <v>3.9886284673274902E-2</v>
      </c>
      <c r="AA14" s="19">
        <v>3.2750574106687899E-2</v>
      </c>
      <c r="AB14" s="19">
        <v>2.9622324754325802E-2</v>
      </c>
      <c r="AC14" s="19">
        <v>4.7797760763695102E-2</v>
      </c>
      <c r="AD14" s="19">
        <v>4.0770887792762202E-2</v>
      </c>
      <c r="AE14" s="19"/>
      <c r="AF14" s="19">
        <v>3.3254059533746598E-2</v>
      </c>
      <c r="AG14" s="19">
        <v>3.1127947174827499E-2</v>
      </c>
      <c r="AH14" s="19">
        <v>0.104076351414346</v>
      </c>
      <c r="AI14" s="19"/>
      <c r="AJ14" s="19">
        <v>2.6768352106697799E-2</v>
      </c>
      <c r="AK14" s="19">
        <v>3.2064257763430401E-2</v>
      </c>
      <c r="AL14" s="19">
        <v>2.20059629671857E-2</v>
      </c>
      <c r="AM14" s="19">
        <v>5.7797458396173403E-2</v>
      </c>
      <c r="AN14" s="19">
        <v>0.110857905671553</v>
      </c>
      <c r="AO14" s="19"/>
      <c r="AP14" s="19">
        <v>1.89995814407911E-2</v>
      </c>
      <c r="AQ14" s="19">
        <v>2.5272077812128702E-2</v>
      </c>
      <c r="AR14" s="19">
        <v>2.0434725504929599E-2</v>
      </c>
      <c r="AS14" s="19">
        <v>3.2107119885073102E-2</v>
      </c>
      <c r="AT14" s="19">
        <v>0.12631017366062999</v>
      </c>
      <c r="AU14" s="19"/>
      <c r="AV14" s="19">
        <v>5.44871790754132E-2</v>
      </c>
      <c r="AW14" s="19">
        <v>4.7845345160579901E-2</v>
      </c>
      <c r="AX14" s="19">
        <v>3.2914212230630902E-2</v>
      </c>
      <c r="AY14" s="19">
        <v>2.12399148988975E-2</v>
      </c>
      <c r="AZ14" s="19">
        <v>6.8353489228530906E-2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158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0.21404725049424</v>
      </c>
      <c r="D9" s="17">
        <v>0.21495083878424301</v>
      </c>
      <c r="E9" s="17">
        <v>0.21335830066613201</v>
      </c>
      <c r="F9" s="17"/>
      <c r="G9" s="17">
        <v>0.22614605750684899</v>
      </c>
      <c r="H9" s="17">
        <v>0.218136828458625</v>
      </c>
      <c r="I9" s="17">
        <v>0.21154460435924199</v>
      </c>
      <c r="J9" s="17">
        <v>0.184710435300912</v>
      </c>
      <c r="K9" s="17">
        <v>0.211336538761113</v>
      </c>
      <c r="L9" s="17">
        <v>0.23035415804312501</v>
      </c>
      <c r="M9" s="17"/>
      <c r="N9" s="17">
        <v>0.22187499716123399</v>
      </c>
      <c r="O9" s="17">
        <v>0.19395523210527399</v>
      </c>
      <c r="P9" s="17">
        <v>0.21635805350160001</v>
      </c>
      <c r="Q9" s="17">
        <v>0.22310612300467</v>
      </c>
      <c r="R9" s="17"/>
      <c r="S9" s="17">
        <v>0.24487103673261601</v>
      </c>
      <c r="T9" s="17">
        <v>0.16757654901320199</v>
      </c>
      <c r="U9" s="17">
        <v>0.176841983147219</v>
      </c>
      <c r="V9" s="17">
        <v>0.22089935869927699</v>
      </c>
      <c r="W9" s="17">
        <v>0.181282990714979</v>
      </c>
      <c r="X9" s="17">
        <v>0.24988226351837201</v>
      </c>
      <c r="Y9" s="17">
        <v>0.20057489526129699</v>
      </c>
      <c r="Z9" s="17">
        <v>0.206336183953719</v>
      </c>
      <c r="AA9" s="17">
        <v>0.23505394632593199</v>
      </c>
      <c r="AB9" s="17">
        <v>0.21305134966186201</v>
      </c>
      <c r="AC9" s="17">
        <v>0.204368025994974</v>
      </c>
      <c r="AD9" s="17">
        <v>0.307478630434453</v>
      </c>
      <c r="AE9" s="17"/>
      <c r="AF9" s="17">
        <v>0.20715842951816599</v>
      </c>
      <c r="AG9" s="17">
        <v>0.22574935659782899</v>
      </c>
      <c r="AH9" s="17">
        <v>0.206786519724483</v>
      </c>
      <c r="AI9" s="17"/>
      <c r="AJ9" s="17">
        <v>0.226746073897797</v>
      </c>
      <c r="AK9" s="17">
        <v>0.219510671453397</v>
      </c>
      <c r="AL9" s="17">
        <v>0.181908029150186</v>
      </c>
      <c r="AM9" s="17">
        <v>0.147268652927347</v>
      </c>
      <c r="AN9" s="17">
        <v>0.20279356082894501</v>
      </c>
      <c r="AO9" s="17"/>
      <c r="AP9" s="17">
        <v>0.26357594079260999</v>
      </c>
      <c r="AQ9" s="17">
        <v>0.21855138558906101</v>
      </c>
      <c r="AR9" s="17">
        <v>0.237819671638071</v>
      </c>
      <c r="AS9" s="17">
        <v>0.19349143135275501</v>
      </c>
      <c r="AT9" s="17">
        <v>0.133608214585209</v>
      </c>
      <c r="AU9" s="17"/>
      <c r="AV9" s="17">
        <v>0.228365002552086</v>
      </c>
      <c r="AW9" s="17">
        <v>0.19259977161764799</v>
      </c>
      <c r="AX9" s="17">
        <v>0.19790009227689401</v>
      </c>
      <c r="AY9" s="17">
        <v>0.22155808488824</v>
      </c>
      <c r="AZ9" s="17">
        <v>0.31498139659361202</v>
      </c>
    </row>
    <row r="10" spans="2:52" ht="30">
      <c r="B10" s="18" t="s">
        <v>151</v>
      </c>
      <c r="C10" s="17">
        <v>0.44123211287752201</v>
      </c>
      <c r="D10" s="17">
        <v>0.43423223304912201</v>
      </c>
      <c r="E10" s="17">
        <v>0.448667370984837</v>
      </c>
      <c r="F10" s="17"/>
      <c r="G10" s="17">
        <v>0.40682024726756</v>
      </c>
      <c r="H10" s="17">
        <v>0.42110658692784902</v>
      </c>
      <c r="I10" s="17">
        <v>0.43968616315098902</v>
      </c>
      <c r="J10" s="17">
        <v>0.44082979669581102</v>
      </c>
      <c r="K10" s="17">
        <v>0.41400640245963199</v>
      </c>
      <c r="L10" s="17">
        <v>0.50040747517942696</v>
      </c>
      <c r="M10" s="17"/>
      <c r="N10" s="17">
        <v>0.46251142521773297</v>
      </c>
      <c r="O10" s="17">
        <v>0.45676344481560499</v>
      </c>
      <c r="P10" s="17">
        <v>0.431597894996603</v>
      </c>
      <c r="Q10" s="17">
        <v>0.41082943820408702</v>
      </c>
      <c r="R10" s="17"/>
      <c r="S10" s="17">
        <v>0.39423699266700601</v>
      </c>
      <c r="T10" s="17">
        <v>0.48981607064803601</v>
      </c>
      <c r="U10" s="17">
        <v>0.45421705389009298</v>
      </c>
      <c r="V10" s="17">
        <v>0.39312078852797899</v>
      </c>
      <c r="W10" s="17">
        <v>0.48945966315440498</v>
      </c>
      <c r="X10" s="17">
        <v>0.41344682263331101</v>
      </c>
      <c r="Y10" s="17">
        <v>0.492866637604299</v>
      </c>
      <c r="Z10" s="17">
        <v>0.44304707084033801</v>
      </c>
      <c r="AA10" s="17">
        <v>0.462384303874953</v>
      </c>
      <c r="AB10" s="17">
        <v>0.41689533685311803</v>
      </c>
      <c r="AC10" s="17">
        <v>0.46256982506211097</v>
      </c>
      <c r="AD10" s="17">
        <v>0.35031729485506702</v>
      </c>
      <c r="AE10" s="17"/>
      <c r="AF10" s="17">
        <v>0.45630900636313898</v>
      </c>
      <c r="AG10" s="17">
        <v>0.45468903430823199</v>
      </c>
      <c r="AH10" s="17">
        <v>0.40573742414300701</v>
      </c>
      <c r="AI10" s="17"/>
      <c r="AJ10" s="17">
        <v>0.45478620822581101</v>
      </c>
      <c r="AK10" s="17">
        <v>0.46161119690961</v>
      </c>
      <c r="AL10" s="17">
        <v>0.48100940916621299</v>
      </c>
      <c r="AM10" s="17">
        <v>0.51974385741766604</v>
      </c>
      <c r="AN10" s="17">
        <v>0.37245759118396099</v>
      </c>
      <c r="AO10" s="17"/>
      <c r="AP10" s="17">
        <v>0.46521957762361499</v>
      </c>
      <c r="AQ10" s="17">
        <v>0.465105114274596</v>
      </c>
      <c r="AR10" s="17">
        <v>0.44521966702135002</v>
      </c>
      <c r="AS10" s="17">
        <v>0.42343763283758001</v>
      </c>
      <c r="AT10" s="17">
        <v>0.45147190718982699</v>
      </c>
      <c r="AU10" s="17"/>
      <c r="AV10" s="17">
        <v>0.42989273476039402</v>
      </c>
      <c r="AW10" s="17">
        <v>0.44487119148655402</v>
      </c>
      <c r="AX10" s="17">
        <v>0.45672057428132601</v>
      </c>
      <c r="AY10" s="17">
        <v>0.47505539176852901</v>
      </c>
      <c r="AZ10" s="17">
        <v>0.39798831356432002</v>
      </c>
    </row>
    <row r="11" spans="2:52" ht="30">
      <c r="B11" s="18" t="s">
        <v>152</v>
      </c>
      <c r="C11" s="17">
        <v>0.26260651254293299</v>
      </c>
      <c r="D11" s="17">
        <v>0.27109897965106999</v>
      </c>
      <c r="E11" s="17">
        <v>0.25402911298571001</v>
      </c>
      <c r="F11" s="17"/>
      <c r="G11" s="17">
        <v>0.27102043076476501</v>
      </c>
      <c r="H11" s="17">
        <v>0.25692383546783198</v>
      </c>
      <c r="I11" s="17">
        <v>0.26238275632936597</v>
      </c>
      <c r="J11" s="17">
        <v>0.26755672846144601</v>
      </c>
      <c r="K11" s="17">
        <v>0.30949472717726301</v>
      </c>
      <c r="L11" s="17">
        <v>0.22632833565788399</v>
      </c>
      <c r="M11" s="17"/>
      <c r="N11" s="17">
        <v>0.25876303210975199</v>
      </c>
      <c r="O11" s="17">
        <v>0.26898434427711398</v>
      </c>
      <c r="P11" s="17">
        <v>0.26606930474782697</v>
      </c>
      <c r="Q11" s="17">
        <v>0.25917809894336302</v>
      </c>
      <c r="R11" s="17"/>
      <c r="S11" s="17">
        <v>0.26488063115388599</v>
      </c>
      <c r="T11" s="17">
        <v>0.25391176603491999</v>
      </c>
      <c r="U11" s="17">
        <v>0.27371803749844797</v>
      </c>
      <c r="V11" s="17">
        <v>0.310425349501675</v>
      </c>
      <c r="W11" s="17">
        <v>0.245895060261587</v>
      </c>
      <c r="X11" s="17">
        <v>0.25529189936042501</v>
      </c>
      <c r="Y11" s="17">
        <v>0.211539725408906</v>
      </c>
      <c r="Z11" s="17">
        <v>0.29216790101506801</v>
      </c>
      <c r="AA11" s="17">
        <v>0.238508029598541</v>
      </c>
      <c r="AB11" s="17">
        <v>0.29888091672206502</v>
      </c>
      <c r="AC11" s="17">
        <v>0.25337537768433199</v>
      </c>
      <c r="AD11" s="17">
        <v>0.269212371885863</v>
      </c>
      <c r="AE11" s="17"/>
      <c r="AF11" s="17">
        <v>0.25526678903440603</v>
      </c>
      <c r="AG11" s="17">
        <v>0.26893830020083798</v>
      </c>
      <c r="AH11" s="17">
        <v>0.25026104222152501</v>
      </c>
      <c r="AI11" s="17"/>
      <c r="AJ11" s="17">
        <v>0.263685193485795</v>
      </c>
      <c r="AK11" s="17">
        <v>0.24882076731904201</v>
      </c>
      <c r="AL11" s="17">
        <v>0.27670009594172301</v>
      </c>
      <c r="AM11" s="17">
        <v>0.11260132999403</v>
      </c>
      <c r="AN11" s="17">
        <v>0.26311848655939502</v>
      </c>
      <c r="AO11" s="17"/>
      <c r="AP11" s="17">
        <v>0.22268369448404701</v>
      </c>
      <c r="AQ11" s="17">
        <v>0.26092171233642197</v>
      </c>
      <c r="AR11" s="17">
        <v>0.246446884172521</v>
      </c>
      <c r="AS11" s="17">
        <v>0.28650890124302097</v>
      </c>
      <c r="AT11" s="17">
        <v>0.26722864557996401</v>
      </c>
      <c r="AU11" s="17"/>
      <c r="AV11" s="17">
        <v>0.25564211457405001</v>
      </c>
      <c r="AW11" s="17">
        <v>0.28035336965484797</v>
      </c>
      <c r="AX11" s="17">
        <v>0.27605067248399301</v>
      </c>
      <c r="AY11" s="17">
        <v>0.23948490093450001</v>
      </c>
      <c r="AZ11" s="17">
        <v>0.1886324706054</v>
      </c>
    </row>
    <row r="12" spans="2:52" ht="30">
      <c r="B12" s="18" t="s">
        <v>153</v>
      </c>
      <c r="C12" s="17">
        <v>4.1332615514719201E-2</v>
      </c>
      <c r="D12" s="17">
        <v>4.0926308626055098E-2</v>
      </c>
      <c r="E12" s="17">
        <v>4.1988763883930698E-2</v>
      </c>
      <c r="F12" s="17"/>
      <c r="G12" s="17">
        <v>6.2307278356048303E-2</v>
      </c>
      <c r="H12" s="17">
        <v>5.0408720822542497E-2</v>
      </c>
      <c r="I12" s="17">
        <v>3.5011340163719699E-2</v>
      </c>
      <c r="J12" s="17">
        <v>4.2626628425387503E-2</v>
      </c>
      <c r="K12" s="17">
        <v>2.8827329733305901E-2</v>
      </c>
      <c r="L12" s="17">
        <v>3.2472235384851098E-2</v>
      </c>
      <c r="M12" s="17"/>
      <c r="N12" s="17">
        <v>3.9347792756184802E-2</v>
      </c>
      <c r="O12" s="17">
        <v>3.3849923569019502E-2</v>
      </c>
      <c r="P12" s="17">
        <v>4.9863219389197203E-2</v>
      </c>
      <c r="Q12" s="17">
        <v>4.33112926329626E-2</v>
      </c>
      <c r="R12" s="17"/>
      <c r="S12" s="17">
        <v>4.34661152902703E-2</v>
      </c>
      <c r="T12" s="17">
        <v>5.9336404738530003E-2</v>
      </c>
      <c r="U12" s="17">
        <v>4.4041704563758402E-2</v>
      </c>
      <c r="V12" s="17">
        <v>4.6040642256488802E-2</v>
      </c>
      <c r="W12" s="17">
        <v>5.4824127298214599E-2</v>
      </c>
      <c r="X12" s="17">
        <v>4.1206428433811497E-2</v>
      </c>
      <c r="Y12" s="17">
        <v>3.2762954974318401E-2</v>
      </c>
      <c r="Z12" s="17">
        <v>1.7559746204328801E-2</v>
      </c>
      <c r="AA12" s="17">
        <v>3.47389493083834E-2</v>
      </c>
      <c r="AB12" s="17">
        <v>2.89350506865046E-2</v>
      </c>
      <c r="AC12" s="17">
        <v>3.5997852989117701E-2</v>
      </c>
      <c r="AD12" s="17">
        <v>2.5721032821919902E-2</v>
      </c>
      <c r="AE12" s="17"/>
      <c r="AF12" s="17">
        <v>4.6775456475796499E-2</v>
      </c>
      <c r="AG12" s="17">
        <v>2.7740302192449301E-2</v>
      </c>
      <c r="AH12" s="17">
        <v>4.7318670014159001E-2</v>
      </c>
      <c r="AI12" s="17"/>
      <c r="AJ12" s="17">
        <v>3.3612230451056498E-2</v>
      </c>
      <c r="AK12" s="17">
        <v>3.65033003955147E-2</v>
      </c>
      <c r="AL12" s="17">
        <v>2.69246644316357E-2</v>
      </c>
      <c r="AM12" s="17">
        <v>0.110104345205971</v>
      </c>
      <c r="AN12" s="17">
        <v>6.6631521788907702E-2</v>
      </c>
      <c r="AO12" s="17"/>
      <c r="AP12" s="17">
        <v>3.3086588821676498E-2</v>
      </c>
      <c r="AQ12" s="17">
        <v>3.3996135403763297E-2</v>
      </c>
      <c r="AR12" s="17">
        <v>4.0476911158483501E-2</v>
      </c>
      <c r="AS12" s="17">
        <v>5.8740874585614701E-2</v>
      </c>
      <c r="AT12" s="17">
        <v>4.32953178977779E-2</v>
      </c>
      <c r="AU12" s="17"/>
      <c r="AV12" s="17">
        <v>3.3308960897604198E-2</v>
      </c>
      <c r="AW12" s="17">
        <v>4.6751964198849402E-2</v>
      </c>
      <c r="AX12" s="17">
        <v>4.2620767410134902E-2</v>
      </c>
      <c r="AY12" s="17">
        <v>3.7169807692783198E-2</v>
      </c>
      <c r="AZ12" s="17">
        <v>4.4108925841574699E-2</v>
      </c>
    </row>
    <row r="13" spans="2:52" ht="30">
      <c r="B13" s="18" t="s">
        <v>154</v>
      </c>
      <c r="C13" s="17">
        <v>1.06092642343266E-2</v>
      </c>
      <c r="D13" s="17">
        <v>1.0985898122643801E-2</v>
      </c>
      <c r="E13" s="17">
        <v>1.0308561441248599E-2</v>
      </c>
      <c r="F13" s="17"/>
      <c r="G13" s="17">
        <v>1.1268625115417499E-2</v>
      </c>
      <c r="H13" s="17">
        <v>1.18450624125468E-2</v>
      </c>
      <c r="I13" s="17">
        <v>1.38334283209171E-2</v>
      </c>
      <c r="J13" s="17">
        <v>1.3923238058666699E-2</v>
      </c>
      <c r="K13" s="17">
        <v>1.2088738751396599E-2</v>
      </c>
      <c r="L13" s="17">
        <v>2.8495591043267601E-3</v>
      </c>
      <c r="M13" s="17"/>
      <c r="N13" s="17">
        <v>5.3369966457053599E-3</v>
      </c>
      <c r="O13" s="17">
        <v>1.32766978367712E-2</v>
      </c>
      <c r="P13" s="17">
        <v>1.3972002707186499E-2</v>
      </c>
      <c r="Q13" s="17">
        <v>1.06966524751779E-2</v>
      </c>
      <c r="R13" s="17"/>
      <c r="S13" s="17">
        <v>1.61758780628561E-2</v>
      </c>
      <c r="T13" s="17">
        <v>7.9423027739829108E-3</v>
      </c>
      <c r="U13" s="17">
        <v>1.28608023978525E-2</v>
      </c>
      <c r="V13" s="17">
        <v>0</v>
      </c>
      <c r="W13" s="17">
        <v>3.69238679975647E-3</v>
      </c>
      <c r="X13" s="17">
        <v>9.1288738651368294E-3</v>
      </c>
      <c r="Y13" s="17">
        <v>1.8165686621853101E-2</v>
      </c>
      <c r="Z13" s="17">
        <v>1.76634337271004E-2</v>
      </c>
      <c r="AA13" s="17">
        <v>1.25299189657745E-2</v>
      </c>
      <c r="AB13" s="17">
        <v>1.03506641604984E-2</v>
      </c>
      <c r="AC13" s="17">
        <v>8.0141652592516394E-3</v>
      </c>
      <c r="AD13" s="17">
        <v>1.10961028080062E-2</v>
      </c>
      <c r="AE13" s="17"/>
      <c r="AF13" s="17">
        <v>1.30390440836483E-2</v>
      </c>
      <c r="AG13" s="17">
        <v>5.2802925492459202E-3</v>
      </c>
      <c r="AH13" s="17">
        <v>1.76328688481826E-2</v>
      </c>
      <c r="AI13" s="17"/>
      <c r="AJ13" s="17">
        <v>6.3296250166129803E-3</v>
      </c>
      <c r="AK13" s="17">
        <v>1.2011147954582E-2</v>
      </c>
      <c r="AL13" s="17">
        <v>7.2440758643092899E-3</v>
      </c>
      <c r="AM13" s="17">
        <v>7.0466426968854495E-2</v>
      </c>
      <c r="AN13" s="17">
        <v>1.3999193108356499E-2</v>
      </c>
      <c r="AO13" s="17"/>
      <c r="AP13" s="17">
        <v>3.8150280133440002E-3</v>
      </c>
      <c r="AQ13" s="17">
        <v>6.5513446150412E-3</v>
      </c>
      <c r="AR13" s="17">
        <v>5.7403808789034602E-3</v>
      </c>
      <c r="AS13" s="17">
        <v>2.1423235540978702E-2</v>
      </c>
      <c r="AT13" s="17">
        <v>7.8026783046552901E-3</v>
      </c>
      <c r="AU13" s="17"/>
      <c r="AV13" s="17">
        <v>1.06131597772696E-2</v>
      </c>
      <c r="AW13" s="17">
        <v>1.08945351066803E-2</v>
      </c>
      <c r="AX13" s="17">
        <v>7.4270885599269504E-3</v>
      </c>
      <c r="AY13" s="17">
        <v>1.0804875226732199E-2</v>
      </c>
      <c r="AZ13" s="17">
        <v>2.3111688482962099E-2</v>
      </c>
    </row>
    <row r="14" spans="2:52">
      <c r="B14" s="18" t="s">
        <v>107</v>
      </c>
      <c r="C14" s="19">
        <v>3.0172244336259601E-2</v>
      </c>
      <c r="D14" s="19">
        <v>2.7805741766865899E-2</v>
      </c>
      <c r="E14" s="19">
        <v>3.1647890038141301E-2</v>
      </c>
      <c r="F14" s="19"/>
      <c r="G14" s="19">
        <v>2.24373609893594E-2</v>
      </c>
      <c r="H14" s="19">
        <v>4.1578965910604303E-2</v>
      </c>
      <c r="I14" s="19">
        <v>3.7541707675765597E-2</v>
      </c>
      <c r="J14" s="19">
        <v>5.03531730577777E-2</v>
      </c>
      <c r="K14" s="19">
        <v>2.4246263117290799E-2</v>
      </c>
      <c r="L14" s="19">
        <v>7.58823663038593E-3</v>
      </c>
      <c r="M14" s="19"/>
      <c r="N14" s="19">
        <v>1.21657561093914E-2</v>
      </c>
      <c r="O14" s="19">
        <v>3.3170357396216002E-2</v>
      </c>
      <c r="P14" s="19">
        <v>2.2139524657586899E-2</v>
      </c>
      <c r="Q14" s="19">
        <v>5.2878394739739598E-2</v>
      </c>
      <c r="R14" s="19"/>
      <c r="S14" s="19">
        <v>3.6369346093365701E-2</v>
      </c>
      <c r="T14" s="19">
        <v>2.1416906791328599E-2</v>
      </c>
      <c r="U14" s="19">
        <v>3.8320418502629398E-2</v>
      </c>
      <c r="V14" s="19">
        <v>2.95138610145801E-2</v>
      </c>
      <c r="W14" s="19">
        <v>2.48457717710583E-2</v>
      </c>
      <c r="X14" s="19">
        <v>3.1043712188944299E-2</v>
      </c>
      <c r="Y14" s="19">
        <v>4.4090100129327001E-2</v>
      </c>
      <c r="Z14" s="19">
        <v>2.32256642594444E-2</v>
      </c>
      <c r="AA14" s="19">
        <v>1.6784851926416801E-2</v>
      </c>
      <c r="AB14" s="19">
        <v>3.1886681915952099E-2</v>
      </c>
      <c r="AC14" s="19">
        <v>3.5674753010213403E-2</v>
      </c>
      <c r="AD14" s="19">
        <v>3.6174567194690803E-2</v>
      </c>
      <c r="AE14" s="19"/>
      <c r="AF14" s="19">
        <v>2.1451274524843501E-2</v>
      </c>
      <c r="AG14" s="19">
        <v>1.7602714151405699E-2</v>
      </c>
      <c r="AH14" s="19">
        <v>7.2263475048644402E-2</v>
      </c>
      <c r="AI14" s="19"/>
      <c r="AJ14" s="19">
        <v>1.48406689229281E-2</v>
      </c>
      <c r="AK14" s="19">
        <v>2.1542915967855101E-2</v>
      </c>
      <c r="AL14" s="19">
        <v>2.6213725445932801E-2</v>
      </c>
      <c r="AM14" s="19">
        <v>3.9815387486131497E-2</v>
      </c>
      <c r="AN14" s="19">
        <v>8.0999646530434705E-2</v>
      </c>
      <c r="AO14" s="19"/>
      <c r="AP14" s="19">
        <v>1.16191702647074E-2</v>
      </c>
      <c r="AQ14" s="19">
        <v>1.4874307781116401E-2</v>
      </c>
      <c r="AR14" s="19">
        <v>2.4296485130670901E-2</v>
      </c>
      <c r="AS14" s="19">
        <v>1.6397924440051202E-2</v>
      </c>
      <c r="AT14" s="19">
        <v>9.6593236442566399E-2</v>
      </c>
      <c r="AU14" s="19"/>
      <c r="AV14" s="19">
        <v>4.2178027438597297E-2</v>
      </c>
      <c r="AW14" s="19">
        <v>2.4529167935419802E-2</v>
      </c>
      <c r="AX14" s="19">
        <v>1.92808049877248E-2</v>
      </c>
      <c r="AY14" s="19">
        <v>1.5926939489216599E-2</v>
      </c>
      <c r="AZ14" s="19">
        <v>3.11772049121312E-2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159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8.5268146859951099E-2</v>
      </c>
      <c r="D9" s="17">
        <v>9.5612098179696806E-2</v>
      </c>
      <c r="E9" s="17">
        <v>7.5714018472768402E-2</v>
      </c>
      <c r="F9" s="17"/>
      <c r="G9" s="17">
        <v>0.108075676415925</v>
      </c>
      <c r="H9" s="17">
        <v>0.11176075315792799</v>
      </c>
      <c r="I9" s="17">
        <v>9.6387466037440597E-2</v>
      </c>
      <c r="J9" s="17">
        <v>7.1080746203676007E-2</v>
      </c>
      <c r="K9" s="17">
        <v>6.5078647586814697E-2</v>
      </c>
      <c r="L9" s="17">
        <v>6.4499836877001601E-2</v>
      </c>
      <c r="M9" s="17"/>
      <c r="N9" s="17">
        <v>0.102940591679078</v>
      </c>
      <c r="O9" s="17">
        <v>7.2410104845245196E-2</v>
      </c>
      <c r="P9" s="17">
        <v>8.0446239426326893E-2</v>
      </c>
      <c r="Q9" s="17">
        <v>8.3833456110808696E-2</v>
      </c>
      <c r="R9" s="17"/>
      <c r="S9" s="17">
        <v>0.141212318515404</v>
      </c>
      <c r="T9" s="17">
        <v>7.7741568596952804E-2</v>
      </c>
      <c r="U9" s="17">
        <v>6.6390937871534397E-2</v>
      </c>
      <c r="V9" s="17">
        <v>6.4399364621624905E-2</v>
      </c>
      <c r="W9" s="17">
        <v>8.7215665473272599E-2</v>
      </c>
      <c r="X9" s="17">
        <v>8.5101665374646807E-2</v>
      </c>
      <c r="Y9" s="17">
        <v>5.4445244683477501E-2</v>
      </c>
      <c r="Z9" s="17">
        <v>8.8957026770077996E-2</v>
      </c>
      <c r="AA9" s="17">
        <v>7.8278288453154807E-2</v>
      </c>
      <c r="AB9" s="17">
        <v>8.4898241697556096E-2</v>
      </c>
      <c r="AC9" s="17">
        <v>6.7445439135634194E-2</v>
      </c>
      <c r="AD9" s="17">
        <v>9.9440235275607303E-2</v>
      </c>
      <c r="AE9" s="17"/>
      <c r="AF9" s="17">
        <v>7.0529560270803898E-2</v>
      </c>
      <c r="AG9" s="17">
        <v>0.102085060698198</v>
      </c>
      <c r="AH9" s="17">
        <v>7.7212656935607707E-2</v>
      </c>
      <c r="AI9" s="17"/>
      <c r="AJ9" s="17">
        <v>7.8500108527187196E-2</v>
      </c>
      <c r="AK9" s="17">
        <v>0.104433887432268</v>
      </c>
      <c r="AL9" s="17">
        <v>8.6175318231007603E-2</v>
      </c>
      <c r="AM9" s="17">
        <v>9.7820987999513706E-2</v>
      </c>
      <c r="AN9" s="17">
        <v>5.96588854501761E-2</v>
      </c>
      <c r="AO9" s="17"/>
      <c r="AP9" s="17">
        <v>0.104254649688936</v>
      </c>
      <c r="AQ9" s="17">
        <v>9.7218497744031504E-2</v>
      </c>
      <c r="AR9" s="17">
        <v>9.8453829425945605E-2</v>
      </c>
      <c r="AS9" s="17">
        <v>7.7697668594987904E-2</v>
      </c>
      <c r="AT9" s="17">
        <v>5.2595574045981301E-2</v>
      </c>
      <c r="AU9" s="17"/>
      <c r="AV9" s="17">
        <v>6.6024006530013293E-2</v>
      </c>
      <c r="AW9" s="17">
        <v>6.3579131684353002E-2</v>
      </c>
      <c r="AX9" s="17">
        <v>0.10875084311590801</v>
      </c>
      <c r="AY9" s="17">
        <v>0.121953250784371</v>
      </c>
      <c r="AZ9" s="17">
        <v>0.22989500577549599</v>
      </c>
    </row>
    <row r="10" spans="2:52" ht="30">
      <c r="B10" s="18" t="s">
        <v>151</v>
      </c>
      <c r="C10" s="17">
        <v>0.28328971371786799</v>
      </c>
      <c r="D10" s="17">
        <v>0.32802609555315398</v>
      </c>
      <c r="E10" s="17">
        <v>0.24013788828440899</v>
      </c>
      <c r="F10" s="17"/>
      <c r="G10" s="17">
        <v>0.27375367364145797</v>
      </c>
      <c r="H10" s="17">
        <v>0.32562217300487001</v>
      </c>
      <c r="I10" s="17">
        <v>0.26830489331990198</v>
      </c>
      <c r="J10" s="17">
        <v>0.26193080081966502</v>
      </c>
      <c r="K10" s="17">
        <v>0.248687473161183</v>
      </c>
      <c r="L10" s="17">
        <v>0.30788219828438901</v>
      </c>
      <c r="M10" s="17"/>
      <c r="N10" s="17">
        <v>0.334879535164335</v>
      </c>
      <c r="O10" s="17">
        <v>0.27759706000054302</v>
      </c>
      <c r="P10" s="17">
        <v>0.279535894756618</v>
      </c>
      <c r="Q10" s="17">
        <v>0.23618307112951101</v>
      </c>
      <c r="R10" s="17"/>
      <c r="S10" s="17">
        <v>0.30293945621738</v>
      </c>
      <c r="T10" s="17">
        <v>0.249661549716368</v>
      </c>
      <c r="U10" s="17">
        <v>0.263720093364606</v>
      </c>
      <c r="V10" s="17">
        <v>0.28890099283134701</v>
      </c>
      <c r="W10" s="17">
        <v>0.26740811482408</v>
      </c>
      <c r="X10" s="17">
        <v>0.31579809648702101</v>
      </c>
      <c r="Y10" s="17">
        <v>0.26080368652052599</v>
      </c>
      <c r="Z10" s="17">
        <v>0.33860875813209201</v>
      </c>
      <c r="AA10" s="17">
        <v>0.32178872027246402</v>
      </c>
      <c r="AB10" s="17">
        <v>0.25129013311078702</v>
      </c>
      <c r="AC10" s="17">
        <v>0.28374200311043102</v>
      </c>
      <c r="AD10" s="17">
        <v>0.25247229793770498</v>
      </c>
      <c r="AE10" s="17"/>
      <c r="AF10" s="17">
        <v>0.27782514644089801</v>
      </c>
      <c r="AG10" s="17">
        <v>0.31595501542591797</v>
      </c>
      <c r="AH10" s="17">
        <v>0.23143265969177201</v>
      </c>
      <c r="AI10" s="17"/>
      <c r="AJ10" s="17">
        <v>0.315061388252245</v>
      </c>
      <c r="AK10" s="17">
        <v>0.30271513427354302</v>
      </c>
      <c r="AL10" s="17">
        <v>0.283293284218123</v>
      </c>
      <c r="AM10" s="17">
        <v>0.23600478987273299</v>
      </c>
      <c r="AN10" s="17">
        <v>0.20635289273639501</v>
      </c>
      <c r="AO10" s="17"/>
      <c r="AP10" s="17">
        <v>0.33844071205815501</v>
      </c>
      <c r="AQ10" s="17">
        <v>0.309047654826968</v>
      </c>
      <c r="AR10" s="17">
        <v>0.302780052243944</v>
      </c>
      <c r="AS10" s="17">
        <v>0.24652858624792601</v>
      </c>
      <c r="AT10" s="17">
        <v>0.18813033034422</v>
      </c>
      <c r="AU10" s="17"/>
      <c r="AV10" s="17">
        <v>0.25329663852140799</v>
      </c>
      <c r="AW10" s="17">
        <v>0.248895043569869</v>
      </c>
      <c r="AX10" s="17">
        <v>0.29538884599756898</v>
      </c>
      <c r="AY10" s="17">
        <v>0.36322871704632598</v>
      </c>
      <c r="AZ10" s="17">
        <v>0.31198385203109302</v>
      </c>
    </row>
    <row r="11" spans="2:52" ht="30">
      <c r="B11" s="18" t="s">
        <v>152</v>
      </c>
      <c r="C11" s="17">
        <v>0.40292319918133801</v>
      </c>
      <c r="D11" s="17">
        <v>0.38194489098093698</v>
      </c>
      <c r="E11" s="17">
        <v>0.423422268589429</v>
      </c>
      <c r="F11" s="17"/>
      <c r="G11" s="17">
        <v>0.39762523199021799</v>
      </c>
      <c r="H11" s="17">
        <v>0.32320158501587598</v>
      </c>
      <c r="I11" s="17">
        <v>0.38632638758005899</v>
      </c>
      <c r="J11" s="17">
        <v>0.41104099693245599</v>
      </c>
      <c r="K11" s="17">
        <v>0.458660583374427</v>
      </c>
      <c r="L11" s="17">
        <v>0.44100862647714101</v>
      </c>
      <c r="M11" s="17"/>
      <c r="N11" s="17">
        <v>0.39488325469643898</v>
      </c>
      <c r="O11" s="17">
        <v>0.40795572889873999</v>
      </c>
      <c r="P11" s="17">
        <v>0.41845447190392898</v>
      </c>
      <c r="Q11" s="17">
        <v>0.39256549649003702</v>
      </c>
      <c r="R11" s="17"/>
      <c r="S11" s="17">
        <v>0.35605256357994802</v>
      </c>
      <c r="T11" s="17">
        <v>0.41746970389458499</v>
      </c>
      <c r="U11" s="17">
        <v>0.39940092786662501</v>
      </c>
      <c r="V11" s="17">
        <v>0.39002495885645599</v>
      </c>
      <c r="W11" s="17">
        <v>0.38749096919670301</v>
      </c>
      <c r="X11" s="17">
        <v>0.381723068374617</v>
      </c>
      <c r="Y11" s="17">
        <v>0.45487691136376002</v>
      </c>
      <c r="Z11" s="17">
        <v>0.34663006008973302</v>
      </c>
      <c r="AA11" s="17">
        <v>0.429787507874481</v>
      </c>
      <c r="AB11" s="17">
        <v>0.437802553710612</v>
      </c>
      <c r="AC11" s="17">
        <v>0.40952837874618803</v>
      </c>
      <c r="AD11" s="17">
        <v>0.42868048377345103</v>
      </c>
      <c r="AE11" s="17"/>
      <c r="AF11" s="17">
        <v>0.412165639103796</v>
      </c>
      <c r="AG11" s="17">
        <v>0.40039968168940099</v>
      </c>
      <c r="AH11" s="17">
        <v>0.38107846130732498</v>
      </c>
      <c r="AI11" s="17"/>
      <c r="AJ11" s="17">
        <v>0.40904471888273097</v>
      </c>
      <c r="AK11" s="17">
        <v>0.38903946183926502</v>
      </c>
      <c r="AL11" s="17">
        <v>0.430170818205937</v>
      </c>
      <c r="AM11" s="17">
        <v>0.35938360277562198</v>
      </c>
      <c r="AN11" s="17">
        <v>0.390809425043396</v>
      </c>
      <c r="AO11" s="17"/>
      <c r="AP11" s="17">
        <v>0.38393517967560598</v>
      </c>
      <c r="AQ11" s="17">
        <v>0.39871818259587699</v>
      </c>
      <c r="AR11" s="17">
        <v>0.38899229278581299</v>
      </c>
      <c r="AS11" s="17">
        <v>0.413096146755705</v>
      </c>
      <c r="AT11" s="17">
        <v>0.44674710301917703</v>
      </c>
      <c r="AU11" s="17"/>
      <c r="AV11" s="17">
        <v>0.406182889118541</v>
      </c>
      <c r="AW11" s="17">
        <v>0.46529550702302303</v>
      </c>
      <c r="AX11" s="17">
        <v>0.37983158963112501</v>
      </c>
      <c r="AY11" s="17">
        <v>0.37374801172838301</v>
      </c>
      <c r="AZ11" s="17">
        <v>0.25190976357512901</v>
      </c>
    </row>
    <row r="12" spans="2:52" ht="30">
      <c r="B12" s="18" t="s">
        <v>153</v>
      </c>
      <c r="C12" s="17">
        <v>0.13519838974965401</v>
      </c>
      <c r="D12" s="17">
        <v>0.122870017734775</v>
      </c>
      <c r="E12" s="17">
        <v>0.147050043325966</v>
      </c>
      <c r="F12" s="17"/>
      <c r="G12" s="17">
        <v>0.153884178365158</v>
      </c>
      <c r="H12" s="17">
        <v>0.13622190800707801</v>
      </c>
      <c r="I12" s="17">
        <v>0.14000097689466501</v>
      </c>
      <c r="J12" s="17">
        <v>0.120698441372173</v>
      </c>
      <c r="K12" s="17">
        <v>0.15027138740201701</v>
      </c>
      <c r="L12" s="17">
        <v>0.119680785557777</v>
      </c>
      <c r="M12" s="17"/>
      <c r="N12" s="17">
        <v>0.11390710067095999</v>
      </c>
      <c r="O12" s="17">
        <v>0.14510417177933399</v>
      </c>
      <c r="P12" s="17">
        <v>0.131526792838218</v>
      </c>
      <c r="Q12" s="17">
        <v>0.151782310291561</v>
      </c>
      <c r="R12" s="17"/>
      <c r="S12" s="17">
        <v>0.11650344296452</v>
      </c>
      <c r="T12" s="17">
        <v>0.15261638056976801</v>
      </c>
      <c r="U12" s="17">
        <v>0.17191986528145101</v>
      </c>
      <c r="V12" s="17">
        <v>0.155906764599614</v>
      </c>
      <c r="W12" s="17">
        <v>0.156300101104176</v>
      </c>
      <c r="X12" s="17">
        <v>0.13019814151888101</v>
      </c>
      <c r="Y12" s="17">
        <v>0.13107080402571</v>
      </c>
      <c r="Z12" s="17">
        <v>0.140414626952022</v>
      </c>
      <c r="AA12" s="17">
        <v>8.5048954515535402E-2</v>
      </c>
      <c r="AB12" s="17">
        <v>0.14906761615320799</v>
      </c>
      <c r="AC12" s="17">
        <v>0.11733769170609901</v>
      </c>
      <c r="AD12" s="17">
        <v>0.12877362964914399</v>
      </c>
      <c r="AE12" s="17"/>
      <c r="AF12" s="17">
        <v>0.15094524925227601</v>
      </c>
      <c r="AG12" s="17">
        <v>0.115272409058887</v>
      </c>
      <c r="AH12" s="17">
        <v>0.143636504133652</v>
      </c>
      <c r="AI12" s="17"/>
      <c r="AJ12" s="17">
        <v>0.12663405327957999</v>
      </c>
      <c r="AK12" s="17">
        <v>0.13659031277001701</v>
      </c>
      <c r="AL12" s="17">
        <v>0.13088443288950899</v>
      </c>
      <c r="AM12" s="17">
        <v>0.14374790303795301</v>
      </c>
      <c r="AN12" s="17">
        <v>0.15032031443813901</v>
      </c>
      <c r="AO12" s="17"/>
      <c r="AP12" s="17">
        <v>0.10873941060221699</v>
      </c>
      <c r="AQ12" s="17">
        <v>0.13241319560762499</v>
      </c>
      <c r="AR12" s="17">
        <v>0.14098470213172601</v>
      </c>
      <c r="AS12" s="17">
        <v>0.170160583862112</v>
      </c>
      <c r="AT12" s="17">
        <v>0.123687108850689</v>
      </c>
      <c r="AU12" s="17"/>
      <c r="AV12" s="17">
        <v>0.15558622113228299</v>
      </c>
      <c r="AW12" s="17">
        <v>0.131776973215154</v>
      </c>
      <c r="AX12" s="17">
        <v>0.143782718093351</v>
      </c>
      <c r="AY12" s="17">
        <v>9.0285610164857102E-2</v>
      </c>
      <c r="AZ12" s="17">
        <v>8.5486653909911295E-2</v>
      </c>
    </row>
    <row r="13" spans="2:52" ht="30">
      <c r="B13" s="18" t="s">
        <v>154</v>
      </c>
      <c r="C13" s="17">
        <v>2.8104364599356401E-2</v>
      </c>
      <c r="D13" s="17">
        <v>2.7011940151836899E-2</v>
      </c>
      <c r="E13" s="17">
        <v>2.9346642155409199E-2</v>
      </c>
      <c r="F13" s="17"/>
      <c r="G13" s="17">
        <v>2.1317109656723399E-2</v>
      </c>
      <c r="H13" s="17">
        <v>2.74217363512619E-2</v>
      </c>
      <c r="I13" s="17">
        <v>3.49295722084981E-2</v>
      </c>
      <c r="J13" s="17">
        <v>3.5253316190502801E-2</v>
      </c>
      <c r="K13" s="17">
        <v>2.6487601158499501E-2</v>
      </c>
      <c r="L13" s="17">
        <v>2.28918024324654E-2</v>
      </c>
      <c r="M13" s="17"/>
      <c r="N13" s="17">
        <v>1.7963031798482802E-2</v>
      </c>
      <c r="O13" s="17">
        <v>3.08196209046257E-2</v>
      </c>
      <c r="P13" s="17">
        <v>3.73848400446097E-2</v>
      </c>
      <c r="Q13" s="17">
        <v>2.8401643375846199E-2</v>
      </c>
      <c r="R13" s="17"/>
      <c r="S13" s="17">
        <v>1.7197326295696199E-2</v>
      </c>
      <c r="T13" s="17">
        <v>3.1284407610816897E-2</v>
      </c>
      <c r="U13" s="17">
        <v>3.3774277151136199E-2</v>
      </c>
      <c r="V13" s="17">
        <v>2.5977725638726301E-2</v>
      </c>
      <c r="W13" s="17">
        <v>3.1396859371161601E-2</v>
      </c>
      <c r="X13" s="17">
        <v>2.2593859722662899E-2</v>
      </c>
      <c r="Y13" s="17">
        <v>2.7334454749581901E-2</v>
      </c>
      <c r="Z13" s="17">
        <v>2.9843868453048001E-2</v>
      </c>
      <c r="AA13" s="17">
        <v>3.4956323230330197E-2</v>
      </c>
      <c r="AB13" s="17">
        <v>2.0666858007441401E-2</v>
      </c>
      <c r="AC13" s="17">
        <v>4.9155848109730997E-2</v>
      </c>
      <c r="AD13" s="17">
        <v>2.7167319256236E-2</v>
      </c>
      <c r="AE13" s="17"/>
      <c r="AF13" s="17">
        <v>3.5082956069451901E-2</v>
      </c>
      <c r="AG13" s="17">
        <v>1.7897541358014898E-2</v>
      </c>
      <c r="AH13" s="17">
        <v>4.54004790800316E-2</v>
      </c>
      <c r="AI13" s="17"/>
      <c r="AJ13" s="17">
        <v>2.4969125309884901E-2</v>
      </c>
      <c r="AK13" s="17">
        <v>1.94197404294012E-2</v>
      </c>
      <c r="AL13" s="17">
        <v>1.9007810947887799E-2</v>
      </c>
      <c r="AM13" s="17">
        <v>7.3025664821197794E-2</v>
      </c>
      <c r="AN13" s="17">
        <v>4.90949230307774E-2</v>
      </c>
      <c r="AO13" s="17"/>
      <c r="AP13" s="17">
        <v>2.6609444948920001E-2</v>
      </c>
      <c r="AQ13" s="17">
        <v>1.8925139576362399E-2</v>
      </c>
      <c r="AR13" s="17">
        <v>1.85776686580406E-2</v>
      </c>
      <c r="AS13" s="17">
        <v>4.0989989902088901E-2</v>
      </c>
      <c r="AT13" s="17">
        <v>2.1109625220065702E-2</v>
      </c>
      <c r="AU13" s="17"/>
      <c r="AV13" s="17">
        <v>3.1165443580076099E-2</v>
      </c>
      <c r="AW13" s="17">
        <v>2.59665244030091E-2</v>
      </c>
      <c r="AX13" s="17">
        <v>2.5834252017523599E-2</v>
      </c>
      <c r="AY13" s="17">
        <v>1.63685525118956E-2</v>
      </c>
      <c r="AZ13" s="17">
        <v>5.6823833346457797E-2</v>
      </c>
    </row>
    <row r="14" spans="2:52">
      <c r="B14" s="18" t="s">
        <v>107</v>
      </c>
      <c r="C14" s="19">
        <v>6.5216185891832396E-2</v>
      </c>
      <c r="D14" s="19">
        <v>4.4534957399600797E-2</v>
      </c>
      <c r="E14" s="19">
        <v>8.4329139172018397E-2</v>
      </c>
      <c r="F14" s="19"/>
      <c r="G14" s="19">
        <v>4.5344129930517299E-2</v>
      </c>
      <c r="H14" s="19">
        <v>7.5771844462986002E-2</v>
      </c>
      <c r="I14" s="19">
        <v>7.40507039594345E-2</v>
      </c>
      <c r="J14" s="19">
        <v>9.9995698481527506E-2</v>
      </c>
      <c r="K14" s="19">
        <v>5.0814307317058501E-2</v>
      </c>
      <c r="L14" s="19">
        <v>4.4036750371226299E-2</v>
      </c>
      <c r="M14" s="19"/>
      <c r="N14" s="19">
        <v>3.5426485990704401E-2</v>
      </c>
      <c r="O14" s="19">
        <v>6.6113313571512705E-2</v>
      </c>
      <c r="P14" s="19">
        <v>5.2651761030297499E-2</v>
      </c>
      <c r="Q14" s="19">
        <v>0.107234022602236</v>
      </c>
      <c r="R14" s="19"/>
      <c r="S14" s="19">
        <v>6.6094892427052396E-2</v>
      </c>
      <c r="T14" s="19">
        <v>7.1226389611509205E-2</v>
      </c>
      <c r="U14" s="19">
        <v>6.4793898464647406E-2</v>
      </c>
      <c r="V14" s="19">
        <v>7.4790193452232007E-2</v>
      </c>
      <c r="W14" s="19">
        <v>7.0188290030606504E-2</v>
      </c>
      <c r="X14" s="19">
        <v>6.4585168522171194E-2</v>
      </c>
      <c r="Y14" s="19">
        <v>7.1468898656945098E-2</v>
      </c>
      <c r="Z14" s="19">
        <v>5.5545659603027403E-2</v>
      </c>
      <c r="AA14" s="19">
        <v>5.0140205654034702E-2</v>
      </c>
      <c r="AB14" s="19">
        <v>5.6274597320395602E-2</v>
      </c>
      <c r="AC14" s="19">
        <v>7.27906391919175E-2</v>
      </c>
      <c r="AD14" s="19">
        <v>6.3466034107856895E-2</v>
      </c>
      <c r="AE14" s="19"/>
      <c r="AF14" s="19">
        <v>5.3451448862774101E-2</v>
      </c>
      <c r="AG14" s="19">
        <v>4.8390291769580603E-2</v>
      </c>
      <c r="AH14" s="19">
        <v>0.121239238851612</v>
      </c>
      <c r="AI14" s="19"/>
      <c r="AJ14" s="19">
        <v>4.5790605748372001E-2</v>
      </c>
      <c r="AK14" s="19">
        <v>4.7801463255506701E-2</v>
      </c>
      <c r="AL14" s="19">
        <v>5.0468335507535399E-2</v>
      </c>
      <c r="AM14" s="19">
        <v>9.0017051492981101E-2</v>
      </c>
      <c r="AN14" s="19">
        <v>0.14376355930111701</v>
      </c>
      <c r="AO14" s="19"/>
      <c r="AP14" s="19">
        <v>3.80206030261672E-2</v>
      </c>
      <c r="AQ14" s="19">
        <v>4.3677329649136599E-2</v>
      </c>
      <c r="AR14" s="19">
        <v>5.0211454754531003E-2</v>
      </c>
      <c r="AS14" s="19">
        <v>5.1527024637180403E-2</v>
      </c>
      <c r="AT14" s="19">
        <v>0.167730258519867</v>
      </c>
      <c r="AU14" s="19"/>
      <c r="AV14" s="19">
        <v>8.77448011176791E-2</v>
      </c>
      <c r="AW14" s="19">
        <v>6.4486820104591294E-2</v>
      </c>
      <c r="AX14" s="19">
        <v>4.6411751144522999E-2</v>
      </c>
      <c r="AY14" s="19">
        <v>3.4415857764168202E-2</v>
      </c>
      <c r="AZ14" s="19">
        <v>6.3900891361912696E-2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G22"/>
  <sheetViews>
    <sheetView showGridLines="0" workbookViewId="0">
      <pane xSplit="2" topLeftCell="C1" activePane="topRight" state="frozen"/>
      <selection pane="topRight"/>
    </sheetView>
  </sheetViews>
  <sheetFormatPr defaultColWidth="11.42578125" defaultRowHeight="15"/>
  <cols>
    <col min="2" max="2" width="25.7109375" customWidth="1"/>
    <col min="3" max="7" width="20.7109375" customWidth="1"/>
  </cols>
  <sheetData>
    <row r="2" spans="2:7" ht="39.950000000000003" customHeight="1">
      <c r="D2" s="29" t="s">
        <v>435</v>
      </c>
      <c r="E2" s="30"/>
      <c r="F2" s="30"/>
      <c r="G2" s="30"/>
    </row>
    <row r="6" spans="2:7" ht="50.1" customHeight="1">
      <c r="B6" s="20" t="s">
        <v>26</v>
      </c>
      <c r="C6" s="20" t="s">
        <v>436</v>
      </c>
      <c r="D6" s="20" t="s">
        <v>437</v>
      </c>
      <c r="E6" s="20" t="s">
        <v>438</v>
      </c>
      <c r="F6" s="20" t="s">
        <v>439</v>
      </c>
    </row>
    <row r="7" spans="2:7">
      <c r="B7" s="18" t="s">
        <v>87</v>
      </c>
      <c r="C7" s="17">
        <v>0.22062521254832901</v>
      </c>
      <c r="D7" s="17">
        <v>0.12721897620412501</v>
      </c>
      <c r="E7" s="17">
        <v>9.1292620520464093E-2</v>
      </c>
      <c r="F7" s="17">
        <v>0.100573423886069</v>
      </c>
    </row>
    <row r="8" spans="2:7">
      <c r="B8" s="18" t="s">
        <v>88</v>
      </c>
      <c r="C8" s="17">
        <v>0.39771833014899499</v>
      </c>
      <c r="D8" s="17">
        <v>0.287872346160995</v>
      </c>
      <c r="E8" s="17">
        <v>0.33591332608083302</v>
      </c>
      <c r="F8" s="17">
        <v>0.22388087218699701</v>
      </c>
    </row>
    <row r="9" spans="2:7">
      <c r="B9" s="18" t="s">
        <v>89</v>
      </c>
      <c r="C9" s="17">
        <v>0.18415389594734699</v>
      </c>
      <c r="D9" s="17">
        <v>0.27899605488114299</v>
      </c>
      <c r="E9" s="17">
        <v>0.27042146761698299</v>
      </c>
      <c r="F9" s="17">
        <v>0.19199255816021801</v>
      </c>
    </row>
    <row r="10" spans="2:7">
      <c r="B10" s="18" t="s">
        <v>90</v>
      </c>
      <c r="C10" s="17">
        <v>0.14190429773833199</v>
      </c>
      <c r="D10" s="17">
        <v>0.190838943834818</v>
      </c>
      <c r="E10" s="17">
        <v>0.16380674922883101</v>
      </c>
      <c r="F10" s="17">
        <v>0.27193468718739899</v>
      </c>
    </row>
    <row r="11" spans="2:7">
      <c r="B11" s="18" t="s">
        <v>91</v>
      </c>
      <c r="C11" s="17">
        <v>3.65086372171569E-2</v>
      </c>
      <c r="D11" s="17">
        <v>4.7020344601461102E-2</v>
      </c>
      <c r="E11" s="17">
        <v>9.7476411809721594E-2</v>
      </c>
      <c r="F11" s="17">
        <v>0.17381337096426899</v>
      </c>
    </row>
    <row r="12" spans="2:7">
      <c r="B12" s="18" t="s">
        <v>61</v>
      </c>
      <c r="C12" s="17">
        <v>1.90896263998395E-2</v>
      </c>
      <c r="D12" s="17">
        <v>6.80533343174579E-2</v>
      </c>
      <c r="E12" s="17">
        <v>4.1089424743167097E-2</v>
      </c>
      <c r="F12" s="17">
        <v>3.7805087615048298E-2</v>
      </c>
    </row>
    <row r="13" spans="2:7">
      <c r="B13" s="23" t="s">
        <v>92</v>
      </c>
      <c r="C13" s="21">
        <v>0.61834354269732394</v>
      </c>
      <c r="D13" s="21">
        <v>0.41509132236511997</v>
      </c>
      <c r="E13" s="21">
        <v>0.42720594660129702</v>
      </c>
      <c r="F13" s="21">
        <v>0.32445429607306597</v>
      </c>
    </row>
    <row r="14" spans="2:7">
      <c r="B14" s="23" t="s">
        <v>93</v>
      </c>
      <c r="C14" s="21">
        <v>0.17841293495548899</v>
      </c>
      <c r="D14" s="21">
        <v>0.23785928843627899</v>
      </c>
      <c r="E14" s="21">
        <v>0.26128316103855298</v>
      </c>
      <c r="F14" s="21">
        <v>0.44574805815166801</v>
      </c>
    </row>
    <row r="15" spans="2:7">
      <c r="B15" s="23" t="s">
        <v>94</v>
      </c>
      <c r="C15" s="22">
        <v>0.43993060774183501</v>
      </c>
      <c r="D15" s="22">
        <v>0.17723203392884099</v>
      </c>
      <c r="E15" s="22">
        <v>0.16592278556274401</v>
      </c>
      <c r="F15" s="22">
        <v>-0.121293762078603</v>
      </c>
    </row>
    <row r="16" spans="2:7">
      <c r="B16" s="16"/>
      <c r="C16" s="16"/>
      <c r="D16" s="16"/>
      <c r="E16" s="16"/>
      <c r="F16" s="16"/>
    </row>
    <row r="17" spans="2:2">
      <c r="B17" t="s">
        <v>433</v>
      </c>
    </row>
    <row r="18" spans="2:2">
      <c r="B18" t="s">
        <v>434</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150</v>
      </c>
      <c r="C9" s="17">
        <v>9.9176069469867401E-2</v>
      </c>
      <c r="D9" s="17">
        <v>0.108290409386888</v>
      </c>
      <c r="E9" s="17">
        <v>8.9732595920335598E-2</v>
      </c>
      <c r="F9" s="17"/>
      <c r="G9" s="17">
        <v>0.164035066832277</v>
      </c>
      <c r="H9" s="17">
        <v>0.152318801285104</v>
      </c>
      <c r="I9" s="17">
        <v>0.113966269554015</v>
      </c>
      <c r="J9" s="17">
        <v>7.9398693217362995E-2</v>
      </c>
      <c r="K9" s="17">
        <v>6.8860426379442605E-2</v>
      </c>
      <c r="L9" s="17">
        <v>3.7041056999627398E-2</v>
      </c>
      <c r="M9" s="17"/>
      <c r="N9" s="17">
        <v>0.125356908386178</v>
      </c>
      <c r="O9" s="17">
        <v>9.5626164479461304E-2</v>
      </c>
      <c r="P9" s="17">
        <v>8.7211513543514502E-2</v>
      </c>
      <c r="Q9" s="17">
        <v>8.5292035742616304E-2</v>
      </c>
      <c r="R9" s="17"/>
      <c r="S9" s="17">
        <v>0.15379967014825999</v>
      </c>
      <c r="T9" s="17">
        <v>9.1348351390413293E-2</v>
      </c>
      <c r="U9" s="17">
        <v>6.60066239822822E-2</v>
      </c>
      <c r="V9" s="17">
        <v>7.6881637153002294E-2</v>
      </c>
      <c r="W9" s="17">
        <v>6.3934784646906495E-2</v>
      </c>
      <c r="X9" s="17">
        <v>0.134000790108603</v>
      </c>
      <c r="Y9" s="17">
        <v>7.0377034278500394E-2</v>
      </c>
      <c r="Z9" s="17">
        <v>7.4260853746586503E-2</v>
      </c>
      <c r="AA9" s="17">
        <v>7.9560410662720196E-2</v>
      </c>
      <c r="AB9" s="17">
        <v>0.113429595346846</v>
      </c>
      <c r="AC9" s="17">
        <v>0.10823178843964699</v>
      </c>
      <c r="AD9" s="17">
        <v>0.13537490714512601</v>
      </c>
      <c r="AE9" s="17"/>
      <c r="AF9" s="17">
        <v>6.5073116362829503E-2</v>
      </c>
      <c r="AG9" s="17">
        <v>0.11819934129203</v>
      </c>
      <c r="AH9" s="17">
        <v>9.9215539756323398E-2</v>
      </c>
      <c r="AI9" s="17"/>
      <c r="AJ9" s="17">
        <v>7.7122297849489499E-2</v>
      </c>
      <c r="AK9" s="17">
        <v>0.12523372159639801</v>
      </c>
      <c r="AL9" s="17">
        <v>0.107529137344515</v>
      </c>
      <c r="AM9" s="17">
        <v>7.5993199828797403E-2</v>
      </c>
      <c r="AN9" s="17">
        <v>8.8196217575239599E-2</v>
      </c>
      <c r="AO9" s="17"/>
      <c r="AP9" s="17">
        <v>8.7444250221386494E-2</v>
      </c>
      <c r="AQ9" s="17">
        <v>0.130161002319341</v>
      </c>
      <c r="AR9" s="17">
        <v>0.121819157171852</v>
      </c>
      <c r="AS9" s="17">
        <v>6.7273035112109594E-2</v>
      </c>
      <c r="AT9" s="17">
        <v>4.8486736824240297E-2</v>
      </c>
      <c r="AU9" s="17"/>
      <c r="AV9" s="17">
        <v>6.2486064514805401E-2</v>
      </c>
      <c r="AW9" s="17">
        <v>8.4088522466198107E-2</v>
      </c>
      <c r="AX9" s="17">
        <v>0.136700002913307</v>
      </c>
      <c r="AY9" s="17">
        <v>0.148364082159442</v>
      </c>
      <c r="AZ9" s="17">
        <v>0.33139712362127599</v>
      </c>
    </row>
    <row r="10" spans="2:52" ht="30">
      <c r="B10" s="18" t="s">
        <v>151</v>
      </c>
      <c r="C10" s="17">
        <v>0.28086206352048898</v>
      </c>
      <c r="D10" s="17">
        <v>0.29090102112454702</v>
      </c>
      <c r="E10" s="17">
        <v>0.27063764680673102</v>
      </c>
      <c r="F10" s="17"/>
      <c r="G10" s="17">
        <v>0.44026457379584499</v>
      </c>
      <c r="H10" s="17">
        <v>0.33160862601963298</v>
      </c>
      <c r="I10" s="17">
        <v>0.281952840076586</v>
      </c>
      <c r="J10" s="17">
        <v>0.22301242884122899</v>
      </c>
      <c r="K10" s="17">
        <v>0.21042337308762599</v>
      </c>
      <c r="L10" s="17">
        <v>0.22683122401884001</v>
      </c>
      <c r="M10" s="17"/>
      <c r="N10" s="17">
        <v>0.321489720431061</v>
      </c>
      <c r="O10" s="17">
        <v>0.27678182152609698</v>
      </c>
      <c r="P10" s="17">
        <v>0.296970952995256</v>
      </c>
      <c r="Q10" s="17">
        <v>0.224512175322341</v>
      </c>
      <c r="R10" s="17"/>
      <c r="S10" s="17">
        <v>0.38649722295764799</v>
      </c>
      <c r="T10" s="17">
        <v>0.26832364267973702</v>
      </c>
      <c r="U10" s="17">
        <v>0.24700794765079201</v>
      </c>
      <c r="V10" s="17">
        <v>0.24678797170088701</v>
      </c>
      <c r="W10" s="17">
        <v>0.25338800964510799</v>
      </c>
      <c r="X10" s="17">
        <v>0.24151160209015299</v>
      </c>
      <c r="Y10" s="17">
        <v>0.26400552594073701</v>
      </c>
      <c r="Z10" s="17">
        <v>0.238829678375611</v>
      </c>
      <c r="AA10" s="17">
        <v>0.30638467176935402</v>
      </c>
      <c r="AB10" s="17">
        <v>0.26263960997696401</v>
      </c>
      <c r="AC10" s="17">
        <v>0.29076643187530599</v>
      </c>
      <c r="AD10" s="17">
        <v>0.26247647453532003</v>
      </c>
      <c r="AE10" s="17"/>
      <c r="AF10" s="17">
        <v>0.20044877539821501</v>
      </c>
      <c r="AG10" s="17">
        <v>0.31677906667755701</v>
      </c>
      <c r="AH10" s="17">
        <v>0.27359204711890001</v>
      </c>
      <c r="AI10" s="17"/>
      <c r="AJ10" s="17">
        <v>0.22940848481188</v>
      </c>
      <c r="AK10" s="17">
        <v>0.34118733690960401</v>
      </c>
      <c r="AL10" s="17">
        <v>0.29085582528515602</v>
      </c>
      <c r="AM10" s="17">
        <v>0.17265068902304301</v>
      </c>
      <c r="AN10" s="17">
        <v>0.24342233657431001</v>
      </c>
      <c r="AO10" s="17"/>
      <c r="AP10" s="17">
        <v>0.29213853763530601</v>
      </c>
      <c r="AQ10" s="17">
        <v>0.33123272648573998</v>
      </c>
      <c r="AR10" s="17">
        <v>0.29302225805708099</v>
      </c>
      <c r="AS10" s="17">
        <v>0.15668155271534301</v>
      </c>
      <c r="AT10" s="17">
        <v>0.20503283447662701</v>
      </c>
      <c r="AU10" s="17"/>
      <c r="AV10" s="17">
        <v>0.209196085116264</v>
      </c>
      <c r="AW10" s="17">
        <v>0.29066114837946899</v>
      </c>
      <c r="AX10" s="17">
        <v>0.32027329615411798</v>
      </c>
      <c r="AY10" s="17">
        <v>0.395922084051055</v>
      </c>
      <c r="AZ10" s="17">
        <v>0.354547777190719</v>
      </c>
    </row>
    <row r="11" spans="2:52" ht="30">
      <c r="B11" s="18" t="s">
        <v>152</v>
      </c>
      <c r="C11" s="17">
        <v>0.37703305036388501</v>
      </c>
      <c r="D11" s="17">
        <v>0.36267501720986001</v>
      </c>
      <c r="E11" s="17">
        <v>0.39299105995460798</v>
      </c>
      <c r="F11" s="17"/>
      <c r="G11" s="17">
        <v>0.26708549762192202</v>
      </c>
      <c r="H11" s="17">
        <v>0.314252406556569</v>
      </c>
      <c r="I11" s="17">
        <v>0.387631999423035</v>
      </c>
      <c r="J11" s="17">
        <v>0.41362496786274899</v>
      </c>
      <c r="K11" s="17">
        <v>0.38215201217920403</v>
      </c>
      <c r="L11" s="17">
        <v>0.459588923100127</v>
      </c>
      <c r="M11" s="17"/>
      <c r="N11" s="17">
        <v>0.39130301840360998</v>
      </c>
      <c r="O11" s="17">
        <v>0.36231067689006002</v>
      </c>
      <c r="P11" s="17">
        <v>0.36791127206012397</v>
      </c>
      <c r="Q11" s="17">
        <v>0.38647216281243002</v>
      </c>
      <c r="R11" s="17"/>
      <c r="S11" s="17">
        <v>0.30441615068834799</v>
      </c>
      <c r="T11" s="17">
        <v>0.38585910400206602</v>
      </c>
      <c r="U11" s="17">
        <v>0.376542290834737</v>
      </c>
      <c r="V11" s="17">
        <v>0.39646564267825202</v>
      </c>
      <c r="W11" s="17">
        <v>0.38943065822117701</v>
      </c>
      <c r="X11" s="17">
        <v>0.36660164678482599</v>
      </c>
      <c r="Y11" s="17">
        <v>0.405882538345337</v>
      </c>
      <c r="Z11" s="17">
        <v>0.423916420380063</v>
      </c>
      <c r="AA11" s="17">
        <v>0.411880842713157</v>
      </c>
      <c r="AB11" s="17">
        <v>0.38171956457364697</v>
      </c>
      <c r="AC11" s="17">
        <v>0.35208539743971801</v>
      </c>
      <c r="AD11" s="17">
        <v>0.38333214561526702</v>
      </c>
      <c r="AE11" s="17"/>
      <c r="AF11" s="17">
        <v>0.40411225858935101</v>
      </c>
      <c r="AG11" s="17">
        <v>0.387820758620055</v>
      </c>
      <c r="AH11" s="17">
        <v>0.34908011099897002</v>
      </c>
      <c r="AI11" s="17"/>
      <c r="AJ11" s="17">
        <v>0.40268241351748402</v>
      </c>
      <c r="AK11" s="17">
        <v>0.35686298988371501</v>
      </c>
      <c r="AL11" s="17">
        <v>0.40284961319828999</v>
      </c>
      <c r="AM11" s="17">
        <v>0.27649538286509401</v>
      </c>
      <c r="AN11" s="17">
        <v>0.363277194035389</v>
      </c>
      <c r="AO11" s="17"/>
      <c r="AP11" s="17">
        <v>0.39251246780387999</v>
      </c>
      <c r="AQ11" s="17">
        <v>0.36470866336733998</v>
      </c>
      <c r="AR11" s="17">
        <v>0.40029446437587202</v>
      </c>
      <c r="AS11" s="17">
        <v>0.36730863643482198</v>
      </c>
      <c r="AT11" s="17">
        <v>0.42338094366687001</v>
      </c>
      <c r="AU11" s="17"/>
      <c r="AV11" s="17">
        <v>0.40944695859434799</v>
      </c>
      <c r="AW11" s="17">
        <v>0.365339214643642</v>
      </c>
      <c r="AX11" s="17">
        <v>0.37009215515578098</v>
      </c>
      <c r="AY11" s="17">
        <v>0.35040662680780199</v>
      </c>
      <c r="AZ11" s="17">
        <v>0.14628212004854599</v>
      </c>
    </row>
    <row r="12" spans="2:52" ht="30">
      <c r="B12" s="18" t="s">
        <v>153</v>
      </c>
      <c r="C12" s="17">
        <v>0.15219134359535599</v>
      </c>
      <c r="D12" s="17">
        <v>0.15054392531072999</v>
      </c>
      <c r="E12" s="17">
        <v>0.153730966210884</v>
      </c>
      <c r="F12" s="17"/>
      <c r="G12" s="17">
        <v>7.5823399202270603E-2</v>
      </c>
      <c r="H12" s="17">
        <v>0.109918340727116</v>
      </c>
      <c r="I12" s="17">
        <v>0.12118678985654099</v>
      </c>
      <c r="J12" s="17">
        <v>0.168572547143129</v>
      </c>
      <c r="K12" s="17">
        <v>0.24585039659831801</v>
      </c>
      <c r="L12" s="17">
        <v>0.186555042166514</v>
      </c>
      <c r="M12" s="17"/>
      <c r="N12" s="17">
        <v>0.116702015696168</v>
      </c>
      <c r="O12" s="17">
        <v>0.166500186959292</v>
      </c>
      <c r="P12" s="17">
        <v>0.16773612318587799</v>
      </c>
      <c r="Q12" s="17">
        <v>0.16375832674222701</v>
      </c>
      <c r="R12" s="17"/>
      <c r="S12" s="17">
        <v>8.3738432372453195E-2</v>
      </c>
      <c r="T12" s="17">
        <v>0.17766969052600401</v>
      </c>
      <c r="U12" s="17">
        <v>0.19694562845145899</v>
      </c>
      <c r="V12" s="17">
        <v>0.177579809878608</v>
      </c>
      <c r="W12" s="17">
        <v>0.18590015662530601</v>
      </c>
      <c r="X12" s="17">
        <v>0.13914886230892801</v>
      </c>
      <c r="Y12" s="17">
        <v>0.146980417478073</v>
      </c>
      <c r="Z12" s="17">
        <v>0.18644634080547801</v>
      </c>
      <c r="AA12" s="17">
        <v>0.125308951402512</v>
      </c>
      <c r="AB12" s="17">
        <v>0.15599163080905501</v>
      </c>
      <c r="AC12" s="17">
        <v>0.17685648119922301</v>
      </c>
      <c r="AD12" s="17">
        <v>0.14047043177507201</v>
      </c>
      <c r="AE12" s="17"/>
      <c r="AF12" s="17">
        <v>0.216561971282449</v>
      </c>
      <c r="AG12" s="17">
        <v>0.12118767753266101</v>
      </c>
      <c r="AH12" s="17">
        <v>0.13876052248825099</v>
      </c>
      <c r="AI12" s="17"/>
      <c r="AJ12" s="17">
        <v>0.20663511928327899</v>
      </c>
      <c r="AK12" s="17">
        <v>0.118539700699692</v>
      </c>
      <c r="AL12" s="17">
        <v>0.13425615049102499</v>
      </c>
      <c r="AM12" s="17">
        <v>0.24429313636726499</v>
      </c>
      <c r="AN12" s="17">
        <v>0.140019862730064</v>
      </c>
      <c r="AO12" s="17"/>
      <c r="AP12" s="17">
        <v>0.16790462575100101</v>
      </c>
      <c r="AQ12" s="17">
        <v>0.124196707627516</v>
      </c>
      <c r="AR12" s="17">
        <v>0.13255857857990899</v>
      </c>
      <c r="AS12" s="17">
        <v>0.27095497507237798</v>
      </c>
      <c r="AT12" s="17">
        <v>0.15925337253471</v>
      </c>
      <c r="AU12" s="17"/>
      <c r="AV12" s="17">
        <v>0.19992971199159501</v>
      </c>
      <c r="AW12" s="17">
        <v>0.165497651249181</v>
      </c>
      <c r="AX12" s="17">
        <v>0.11755094037457001</v>
      </c>
      <c r="AY12" s="17">
        <v>6.2560648941555497E-2</v>
      </c>
      <c r="AZ12" s="17">
        <v>5.1632318507562801E-2</v>
      </c>
    </row>
    <row r="13" spans="2:52" ht="30">
      <c r="B13" s="18" t="s">
        <v>154</v>
      </c>
      <c r="C13" s="17">
        <v>4.87131903849378E-2</v>
      </c>
      <c r="D13" s="17">
        <v>5.4118031380412303E-2</v>
      </c>
      <c r="E13" s="17">
        <v>4.3747187929338099E-2</v>
      </c>
      <c r="F13" s="17"/>
      <c r="G13" s="17">
        <v>1.56023762394236E-2</v>
      </c>
      <c r="H13" s="17">
        <v>3.5496544287994099E-2</v>
      </c>
      <c r="I13" s="17">
        <v>4.9285448855340398E-2</v>
      </c>
      <c r="J13" s="17">
        <v>5.6431509099364702E-2</v>
      </c>
      <c r="K13" s="17">
        <v>6.3960478319546002E-2</v>
      </c>
      <c r="L13" s="17">
        <v>6.4546794251097397E-2</v>
      </c>
      <c r="M13" s="17"/>
      <c r="N13" s="17">
        <v>2.4964111365144901E-2</v>
      </c>
      <c r="O13" s="17">
        <v>6.0463562369665103E-2</v>
      </c>
      <c r="P13" s="17">
        <v>4.9900448770930403E-2</v>
      </c>
      <c r="Q13" s="17">
        <v>6.0706823754475003E-2</v>
      </c>
      <c r="R13" s="17"/>
      <c r="S13" s="17">
        <v>2.6733339377958101E-2</v>
      </c>
      <c r="T13" s="17">
        <v>3.8078087688550602E-2</v>
      </c>
      <c r="U13" s="17">
        <v>6.5839588218757794E-2</v>
      </c>
      <c r="V13" s="17">
        <v>5.8932877175673297E-2</v>
      </c>
      <c r="W13" s="17">
        <v>6.1426753306527103E-2</v>
      </c>
      <c r="X13" s="17">
        <v>6.6436389700328502E-2</v>
      </c>
      <c r="Y13" s="17">
        <v>6.5017194247599497E-2</v>
      </c>
      <c r="Z13" s="17">
        <v>3.6869463776756498E-2</v>
      </c>
      <c r="AA13" s="17">
        <v>4.0133806800950897E-2</v>
      </c>
      <c r="AB13" s="17">
        <v>5.3626998717702899E-2</v>
      </c>
      <c r="AC13" s="17">
        <v>2.3452593473026501E-2</v>
      </c>
      <c r="AD13" s="17">
        <v>6.9333748859959604E-2</v>
      </c>
      <c r="AE13" s="17"/>
      <c r="AF13" s="17">
        <v>7.6609441636163997E-2</v>
      </c>
      <c r="AG13" s="17">
        <v>2.5600229964475502E-2</v>
      </c>
      <c r="AH13" s="17">
        <v>6.5266627717493697E-2</v>
      </c>
      <c r="AI13" s="17"/>
      <c r="AJ13" s="17">
        <v>5.6234489585680003E-2</v>
      </c>
      <c r="AK13" s="17">
        <v>2.4932356883941399E-2</v>
      </c>
      <c r="AL13" s="17">
        <v>4.5814309382942203E-2</v>
      </c>
      <c r="AM13" s="17">
        <v>0.14410783099021801</v>
      </c>
      <c r="AN13" s="17">
        <v>7.2059862110299994E-2</v>
      </c>
      <c r="AO13" s="17"/>
      <c r="AP13" s="17">
        <v>4.08800351876666E-2</v>
      </c>
      <c r="AQ13" s="17">
        <v>2.5106282356388399E-2</v>
      </c>
      <c r="AR13" s="17">
        <v>3.7260791893569199E-2</v>
      </c>
      <c r="AS13" s="17">
        <v>0.104848175612276</v>
      </c>
      <c r="AT13" s="17">
        <v>4.0081699364420603E-2</v>
      </c>
      <c r="AU13" s="17"/>
      <c r="AV13" s="17">
        <v>6.7109882214553801E-2</v>
      </c>
      <c r="AW13" s="17">
        <v>5.2501488510077098E-2</v>
      </c>
      <c r="AX13" s="17">
        <v>2.7855859322463199E-2</v>
      </c>
      <c r="AY13" s="17">
        <v>2.0569805578177901E-2</v>
      </c>
      <c r="AZ13" s="17">
        <v>6.6375313561564606E-2</v>
      </c>
    </row>
    <row r="14" spans="2:52">
      <c r="B14" s="18" t="s">
        <v>107</v>
      </c>
      <c r="C14" s="19">
        <v>4.2024282665465103E-2</v>
      </c>
      <c r="D14" s="19">
        <v>3.3471595587564101E-2</v>
      </c>
      <c r="E14" s="19">
        <v>4.9160543178103602E-2</v>
      </c>
      <c r="F14" s="19"/>
      <c r="G14" s="19">
        <v>3.7189086308261197E-2</v>
      </c>
      <c r="H14" s="19">
        <v>5.6405281123584401E-2</v>
      </c>
      <c r="I14" s="19">
        <v>4.5976652234483002E-2</v>
      </c>
      <c r="J14" s="19">
        <v>5.8959853836165602E-2</v>
      </c>
      <c r="K14" s="19">
        <v>2.8753313435862501E-2</v>
      </c>
      <c r="L14" s="19">
        <v>2.54369594637937E-2</v>
      </c>
      <c r="M14" s="19"/>
      <c r="N14" s="19">
        <v>2.0184225717838601E-2</v>
      </c>
      <c r="O14" s="19">
        <v>3.8317587775424301E-2</v>
      </c>
      <c r="P14" s="19">
        <v>3.0269689444296598E-2</v>
      </c>
      <c r="Q14" s="19">
        <v>7.9258475625910305E-2</v>
      </c>
      <c r="R14" s="19"/>
      <c r="S14" s="19">
        <v>4.4815184455332703E-2</v>
      </c>
      <c r="T14" s="19">
        <v>3.8721123713229201E-2</v>
      </c>
      <c r="U14" s="19">
        <v>4.7657920861972403E-2</v>
      </c>
      <c r="V14" s="19">
        <v>4.3352061413576601E-2</v>
      </c>
      <c r="W14" s="19">
        <v>4.5919637554975599E-2</v>
      </c>
      <c r="X14" s="19">
        <v>5.2300709007161703E-2</v>
      </c>
      <c r="Y14" s="19">
        <v>4.7737289709752599E-2</v>
      </c>
      <c r="Z14" s="19">
        <v>3.9677242915505298E-2</v>
      </c>
      <c r="AA14" s="19">
        <v>3.6731316651306897E-2</v>
      </c>
      <c r="AB14" s="19">
        <v>3.2592600575784302E-2</v>
      </c>
      <c r="AC14" s="19">
        <v>4.8607307573079898E-2</v>
      </c>
      <c r="AD14" s="19">
        <v>9.0122920692553201E-3</v>
      </c>
      <c r="AE14" s="19"/>
      <c r="AF14" s="19">
        <v>3.7194436730992299E-2</v>
      </c>
      <c r="AG14" s="19">
        <v>3.0412925913221801E-2</v>
      </c>
      <c r="AH14" s="19">
        <v>7.40851519200625E-2</v>
      </c>
      <c r="AI14" s="19"/>
      <c r="AJ14" s="19">
        <v>2.79171949521877E-2</v>
      </c>
      <c r="AK14" s="19">
        <v>3.3243894026649699E-2</v>
      </c>
      <c r="AL14" s="19">
        <v>1.86949642980711E-2</v>
      </c>
      <c r="AM14" s="19">
        <v>8.6459760925581594E-2</v>
      </c>
      <c r="AN14" s="19">
        <v>9.3024526974697805E-2</v>
      </c>
      <c r="AO14" s="19"/>
      <c r="AP14" s="19">
        <v>1.9120083400760501E-2</v>
      </c>
      <c r="AQ14" s="19">
        <v>2.4594617843675701E-2</v>
      </c>
      <c r="AR14" s="19">
        <v>1.5044749921717501E-2</v>
      </c>
      <c r="AS14" s="19">
        <v>3.2933625053071097E-2</v>
      </c>
      <c r="AT14" s="19">
        <v>0.123764413133132</v>
      </c>
      <c r="AU14" s="19"/>
      <c r="AV14" s="19">
        <v>5.1831297568432702E-2</v>
      </c>
      <c r="AW14" s="19">
        <v>4.1911974751431803E-2</v>
      </c>
      <c r="AX14" s="19">
        <v>2.7527746079760301E-2</v>
      </c>
      <c r="AY14" s="19">
        <v>2.2176752461967299E-2</v>
      </c>
      <c r="AZ14" s="19">
        <v>4.9765347070331097E-2</v>
      </c>
    </row>
    <row r="15" spans="2:52">
      <c r="B15" s="16"/>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L18"/>
  <sheetViews>
    <sheetView showGridLines="0" workbookViewId="0">
      <pane xSplit="2" topLeftCell="C1" activePane="topRight" state="frozen"/>
      <selection pane="topRight"/>
    </sheetView>
  </sheetViews>
  <sheetFormatPr defaultColWidth="11.42578125" defaultRowHeight="15"/>
  <cols>
    <col min="2" max="2" width="25.7109375" customWidth="1"/>
    <col min="3" max="12" width="20.7109375" customWidth="1"/>
  </cols>
  <sheetData>
    <row r="2" spans="2:12" ht="39.950000000000003" customHeight="1">
      <c r="D2" s="29" t="s">
        <v>462</v>
      </c>
      <c r="E2" s="30"/>
      <c r="F2" s="30"/>
      <c r="G2" s="30"/>
      <c r="H2" s="30"/>
      <c r="I2" s="30"/>
      <c r="J2" s="30"/>
      <c r="K2" s="30"/>
      <c r="L2" s="30"/>
    </row>
    <row r="6" spans="2:12" ht="50.1" customHeight="1">
      <c r="B6" s="20" t="s">
        <v>26</v>
      </c>
      <c r="C6" s="20" t="s">
        <v>463</v>
      </c>
      <c r="D6" s="20" t="s">
        <v>464</v>
      </c>
      <c r="E6" s="20" t="s">
        <v>465</v>
      </c>
      <c r="F6" s="20" t="s">
        <v>466</v>
      </c>
      <c r="G6" s="20" t="s">
        <v>467</v>
      </c>
      <c r="H6" s="20" t="s">
        <v>468</v>
      </c>
      <c r="I6" s="20" t="s">
        <v>469</v>
      </c>
      <c r="J6" s="20" t="s">
        <v>470</v>
      </c>
      <c r="K6" s="20" t="s">
        <v>471</v>
      </c>
    </row>
    <row r="7" spans="2:12" ht="30">
      <c r="B7" s="18" t="s">
        <v>162</v>
      </c>
      <c r="C7" s="17">
        <v>0.22473530641313599</v>
      </c>
      <c r="D7" s="17">
        <v>0.146390302934646</v>
      </c>
      <c r="E7" s="17">
        <v>0.334719545644109</v>
      </c>
      <c r="F7" s="17">
        <v>0.14528375069704699</v>
      </c>
      <c r="G7" s="17">
        <v>0.14100674551822201</v>
      </c>
      <c r="H7" s="17">
        <v>0.18230889633734601</v>
      </c>
      <c r="I7" s="17">
        <v>0.22059230579626701</v>
      </c>
      <c r="J7" s="17">
        <v>0.293690934045932</v>
      </c>
      <c r="K7" s="17">
        <v>0.14686031706158201</v>
      </c>
    </row>
    <row r="8" spans="2:12" ht="30">
      <c r="B8" s="18" t="s">
        <v>163</v>
      </c>
      <c r="C8" s="17">
        <v>0.30601825063344501</v>
      </c>
      <c r="D8" s="17">
        <v>0.28915414588404198</v>
      </c>
      <c r="E8" s="17">
        <v>0.37497984223071101</v>
      </c>
      <c r="F8" s="17">
        <v>0.28581570480636298</v>
      </c>
      <c r="G8" s="17">
        <v>0.23646035354964101</v>
      </c>
      <c r="H8" s="17">
        <v>0.38070859384849098</v>
      </c>
      <c r="I8" s="17">
        <v>0.37113795629744201</v>
      </c>
      <c r="J8" s="17">
        <v>0.35762289033234201</v>
      </c>
      <c r="K8" s="17">
        <v>0.33622067539490902</v>
      </c>
    </row>
    <row r="9" spans="2:12" ht="30">
      <c r="B9" s="18" t="s">
        <v>164</v>
      </c>
      <c r="C9" s="17">
        <v>0.22960173721097801</v>
      </c>
      <c r="D9" s="17">
        <v>0.24317069460422</v>
      </c>
      <c r="E9" s="17">
        <v>0.144739105342331</v>
      </c>
      <c r="F9" s="17">
        <v>0.259510049801359</v>
      </c>
      <c r="G9" s="17">
        <v>0.23742918324953299</v>
      </c>
      <c r="H9" s="17">
        <v>0.22701449888496</v>
      </c>
      <c r="I9" s="17">
        <v>0.21007673810504601</v>
      </c>
      <c r="J9" s="17">
        <v>0.16733953929155501</v>
      </c>
      <c r="K9" s="17">
        <v>0.26609919346037297</v>
      </c>
    </row>
    <row r="10" spans="2:12" ht="30">
      <c r="B10" s="18" t="s">
        <v>165</v>
      </c>
      <c r="C10" s="17">
        <v>0.120253280829887</v>
      </c>
      <c r="D10" s="17">
        <v>0.185393890972334</v>
      </c>
      <c r="E10" s="17">
        <v>5.5413333290406E-2</v>
      </c>
      <c r="F10" s="17">
        <v>0.175091216924775</v>
      </c>
      <c r="G10" s="17">
        <v>0.24031848120956201</v>
      </c>
      <c r="H10" s="17">
        <v>9.4154839077239302E-2</v>
      </c>
      <c r="I10" s="17">
        <v>7.6940423325413995E-2</v>
      </c>
      <c r="J10" s="17">
        <v>7.7507064862824507E-2</v>
      </c>
      <c r="K10" s="17">
        <v>0.13168609833344699</v>
      </c>
    </row>
    <row r="11" spans="2:12">
      <c r="B11" s="18" t="s">
        <v>107</v>
      </c>
      <c r="C11" s="17">
        <v>0.119391424912555</v>
      </c>
      <c r="D11" s="17">
        <v>0.135890965604758</v>
      </c>
      <c r="E11" s="17">
        <v>9.0148173492443098E-2</v>
      </c>
      <c r="F11" s="17">
        <v>0.134299277770455</v>
      </c>
      <c r="G11" s="17">
        <v>0.14478523647304301</v>
      </c>
      <c r="H11" s="17">
        <v>0.11581317185196401</v>
      </c>
      <c r="I11" s="17">
        <v>0.121252576475831</v>
      </c>
      <c r="J11" s="17">
        <v>0.103839571467346</v>
      </c>
      <c r="K11" s="17">
        <v>0.11913371574968799</v>
      </c>
    </row>
    <row r="12" spans="2:12">
      <c r="B12" s="16"/>
      <c r="C12" s="16"/>
      <c r="D12" s="16"/>
      <c r="E12" s="16"/>
      <c r="F12" s="16"/>
      <c r="G12" s="16"/>
      <c r="H12" s="16"/>
      <c r="I12" s="16"/>
      <c r="J12" s="16"/>
      <c r="K12" s="16"/>
    </row>
    <row r="13" spans="2:12">
      <c r="B13" t="s">
        <v>433</v>
      </c>
    </row>
    <row r="14" spans="2:12">
      <c r="B14" t="s">
        <v>434</v>
      </c>
    </row>
    <row r="18" spans="2:2">
      <c r="B18"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0.22473530641313599</v>
      </c>
      <c r="D9" s="17">
        <v>0.21708372734217801</v>
      </c>
      <c r="E9" s="17">
        <v>0.232735096603573</v>
      </c>
      <c r="F9" s="17"/>
      <c r="G9" s="17">
        <v>0.26933436640499903</v>
      </c>
      <c r="H9" s="17">
        <v>0.30803211001102399</v>
      </c>
      <c r="I9" s="17">
        <v>0.25188115144655199</v>
      </c>
      <c r="J9" s="17">
        <v>0.20828137449154999</v>
      </c>
      <c r="K9" s="17">
        <v>0.18005704330414499</v>
      </c>
      <c r="L9" s="17">
        <v>0.14834389333575301</v>
      </c>
      <c r="M9" s="17"/>
      <c r="N9" s="17">
        <v>0.19213319342610399</v>
      </c>
      <c r="O9" s="17">
        <v>0.22310470737955099</v>
      </c>
      <c r="P9" s="17">
        <v>0.24939672667447199</v>
      </c>
      <c r="Q9" s="17">
        <v>0.23969164870347301</v>
      </c>
      <c r="R9" s="17"/>
      <c r="S9" s="17">
        <v>0.29856104653534199</v>
      </c>
      <c r="T9" s="17">
        <v>0.182005868106942</v>
      </c>
      <c r="U9" s="17">
        <v>0.193912436709297</v>
      </c>
      <c r="V9" s="17">
        <v>0.20187342858500101</v>
      </c>
      <c r="W9" s="17">
        <v>0.216923066423377</v>
      </c>
      <c r="X9" s="17">
        <v>0.22938675698785299</v>
      </c>
      <c r="Y9" s="17">
        <v>0.18243729749367399</v>
      </c>
      <c r="Z9" s="17">
        <v>0.195978274282958</v>
      </c>
      <c r="AA9" s="17">
        <v>0.229186690268326</v>
      </c>
      <c r="AB9" s="17">
        <v>0.21305907084391901</v>
      </c>
      <c r="AC9" s="17">
        <v>0.26410356650746902</v>
      </c>
      <c r="AD9" s="17">
        <v>0.324668721998432</v>
      </c>
      <c r="AE9" s="17"/>
      <c r="AF9" s="17">
        <v>0.19478199558921899</v>
      </c>
      <c r="AG9" s="17">
        <v>0.23281271447315499</v>
      </c>
      <c r="AH9" s="17">
        <v>0.244814646707808</v>
      </c>
      <c r="AI9" s="17"/>
      <c r="AJ9" s="17">
        <v>0.19854582429938</v>
      </c>
      <c r="AK9" s="17">
        <v>0.26889019902831002</v>
      </c>
      <c r="AL9" s="17">
        <v>0.15856425811273001</v>
      </c>
      <c r="AM9" s="17">
        <v>0.17296794059425699</v>
      </c>
      <c r="AN9" s="17">
        <v>0.236242353751422</v>
      </c>
      <c r="AO9" s="17"/>
      <c r="AP9" s="17">
        <v>0.211459570545763</v>
      </c>
      <c r="AQ9" s="17">
        <v>0.26544234044666598</v>
      </c>
      <c r="AR9" s="17">
        <v>0.18714959699560699</v>
      </c>
      <c r="AS9" s="17">
        <v>0.18010395145101801</v>
      </c>
      <c r="AT9" s="17">
        <v>0.16248114698628099</v>
      </c>
      <c r="AU9" s="17"/>
      <c r="AV9" s="17">
        <v>0.23144494186932199</v>
      </c>
      <c r="AW9" s="17">
        <v>0.21260758072229699</v>
      </c>
      <c r="AX9" s="17">
        <v>0.22996056163491599</v>
      </c>
      <c r="AY9" s="17">
        <v>0.24144708171506901</v>
      </c>
      <c r="AZ9" s="17">
        <v>0.27703825956655098</v>
      </c>
    </row>
    <row r="10" spans="2:52" ht="30">
      <c r="B10" s="18" t="s">
        <v>163</v>
      </c>
      <c r="C10" s="17">
        <v>0.30601825063344501</v>
      </c>
      <c r="D10" s="17">
        <v>0.316119283467788</v>
      </c>
      <c r="E10" s="17">
        <v>0.29639727505024799</v>
      </c>
      <c r="F10" s="17"/>
      <c r="G10" s="17">
        <v>0.36169896938315499</v>
      </c>
      <c r="H10" s="17">
        <v>0.33358672707832598</v>
      </c>
      <c r="I10" s="17">
        <v>0.31552554598089499</v>
      </c>
      <c r="J10" s="17">
        <v>0.28764797424514099</v>
      </c>
      <c r="K10" s="17">
        <v>0.28415195039924102</v>
      </c>
      <c r="L10" s="17">
        <v>0.26834550525816198</v>
      </c>
      <c r="M10" s="17"/>
      <c r="N10" s="17">
        <v>0.33574022369623702</v>
      </c>
      <c r="O10" s="17">
        <v>0.304424445440453</v>
      </c>
      <c r="P10" s="17">
        <v>0.31832172966503902</v>
      </c>
      <c r="Q10" s="17">
        <v>0.26444126400151202</v>
      </c>
      <c r="R10" s="17"/>
      <c r="S10" s="17">
        <v>0.28056000118236901</v>
      </c>
      <c r="T10" s="17">
        <v>0.31198640622920099</v>
      </c>
      <c r="U10" s="17">
        <v>0.29539455000144799</v>
      </c>
      <c r="V10" s="17">
        <v>0.303981932154825</v>
      </c>
      <c r="W10" s="17">
        <v>0.26609810317440802</v>
      </c>
      <c r="X10" s="17">
        <v>0.33029375208633199</v>
      </c>
      <c r="Y10" s="17">
        <v>0.28993334682039801</v>
      </c>
      <c r="Z10" s="17">
        <v>0.37045041709481402</v>
      </c>
      <c r="AA10" s="17">
        <v>0.342105139696189</v>
      </c>
      <c r="AB10" s="17">
        <v>0.28662505521904302</v>
      </c>
      <c r="AC10" s="17">
        <v>0.33585544680174501</v>
      </c>
      <c r="AD10" s="17">
        <v>0.28682612313404499</v>
      </c>
      <c r="AE10" s="17"/>
      <c r="AF10" s="17">
        <v>0.295983116720963</v>
      </c>
      <c r="AG10" s="17">
        <v>0.31730105104985801</v>
      </c>
      <c r="AH10" s="17">
        <v>0.28305331663641697</v>
      </c>
      <c r="AI10" s="17"/>
      <c r="AJ10" s="17">
        <v>0.30375161944248902</v>
      </c>
      <c r="AK10" s="17">
        <v>0.34957911735083902</v>
      </c>
      <c r="AL10" s="17">
        <v>0.32475097721810497</v>
      </c>
      <c r="AM10" s="17">
        <v>0.27881985228846601</v>
      </c>
      <c r="AN10" s="17">
        <v>0.239829993828099</v>
      </c>
      <c r="AO10" s="17"/>
      <c r="AP10" s="17">
        <v>0.308549814616909</v>
      </c>
      <c r="AQ10" s="17">
        <v>0.35382804080518199</v>
      </c>
      <c r="AR10" s="17">
        <v>0.31285460691204098</v>
      </c>
      <c r="AS10" s="17">
        <v>0.26225487259581298</v>
      </c>
      <c r="AT10" s="17">
        <v>0.244905210142145</v>
      </c>
      <c r="AU10" s="17"/>
      <c r="AV10" s="17">
        <v>0.26508168413088401</v>
      </c>
      <c r="AW10" s="17">
        <v>0.293985009306239</v>
      </c>
      <c r="AX10" s="17">
        <v>0.33188137314766097</v>
      </c>
      <c r="AY10" s="17">
        <v>0.39654450612273801</v>
      </c>
      <c r="AZ10" s="17">
        <v>0.24988296142126001</v>
      </c>
    </row>
    <row r="11" spans="2:52" ht="30">
      <c r="B11" s="18" t="s">
        <v>164</v>
      </c>
      <c r="C11" s="17">
        <v>0.22960173721097801</v>
      </c>
      <c r="D11" s="17">
        <v>0.25490374776268798</v>
      </c>
      <c r="E11" s="17">
        <v>0.204588556824982</v>
      </c>
      <c r="F11" s="17"/>
      <c r="G11" s="17">
        <v>0.208244969294444</v>
      </c>
      <c r="H11" s="17">
        <v>0.16794972929952401</v>
      </c>
      <c r="I11" s="17">
        <v>0.212724740975994</v>
      </c>
      <c r="J11" s="17">
        <v>0.213760866098511</v>
      </c>
      <c r="K11" s="17">
        <v>0.240086395489714</v>
      </c>
      <c r="L11" s="17">
        <v>0.31369617118373899</v>
      </c>
      <c r="M11" s="17"/>
      <c r="N11" s="17">
        <v>0.276980880980641</v>
      </c>
      <c r="O11" s="17">
        <v>0.22418872450196101</v>
      </c>
      <c r="P11" s="17">
        <v>0.21804982817839499</v>
      </c>
      <c r="Q11" s="17">
        <v>0.19398234415999899</v>
      </c>
      <c r="R11" s="17"/>
      <c r="S11" s="17">
        <v>0.198371547735159</v>
      </c>
      <c r="T11" s="17">
        <v>0.22242303418746601</v>
      </c>
      <c r="U11" s="17">
        <v>0.251379213545536</v>
      </c>
      <c r="V11" s="17">
        <v>0.261301038050406</v>
      </c>
      <c r="W11" s="17">
        <v>0.26527060801409602</v>
      </c>
      <c r="X11" s="17">
        <v>0.21927720386248001</v>
      </c>
      <c r="Y11" s="17">
        <v>0.26505967440898598</v>
      </c>
      <c r="Z11" s="17">
        <v>0.21790018561962099</v>
      </c>
      <c r="AA11" s="17">
        <v>0.21894161426522099</v>
      </c>
      <c r="AB11" s="17">
        <v>0.242193888639716</v>
      </c>
      <c r="AC11" s="17">
        <v>0.206693453156649</v>
      </c>
      <c r="AD11" s="17">
        <v>0.16155952286062</v>
      </c>
      <c r="AE11" s="17"/>
      <c r="AF11" s="17">
        <v>0.24564461276708099</v>
      </c>
      <c r="AG11" s="17">
        <v>0.24522047461383401</v>
      </c>
      <c r="AH11" s="17">
        <v>0.165807225384875</v>
      </c>
      <c r="AI11" s="17"/>
      <c r="AJ11" s="17">
        <v>0.27158414317393198</v>
      </c>
      <c r="AK11" s="17">
        <v>0.19210860996221699</v>
      </c>
      <c r="AL11" s="17">
        <v>0.28011235379481397</v>
      </c>
      <c r="AM11" s="17">
        <v>0.22805797847126799</v>
      </c>
      <c r="AN11" s="17">
        <v>0.177130426859124</v>
      </c>
      <c r="AO11" s="17"/>
      <c r="AP11" s="17">
        <v>0.28013119333159198</v>
      </c>
      <c r="AQ11" s="17">
        <v>0.20295334876698801</v>
      </c>
      <c r="AR11" s="17">
        <v>0.26221285461667598</v>
      </c>
      <c r="AS11" s="17">
        <v>0.269982390617023</v>
      </c>
      <c r="AT11" s="17">
        <v>0.19862308683794799</v>
      </c>
      <c r="AU11" s="17"/>
      <c r="AV11" s="17">
        <v>0.20769824328913999</v>
      </c>
      <c r="AW11" s="17">
        <v>0.25351383360618301</v>
      </c>
      <c r="AX11" s="17">
        <v>0.24537851568290101</v>
      </c>
      <c r="AY11" s="17">
        <v>0.20845198948645399</v>
      </c>
      <c r="AZ11" s="17">
        <v>0.27123534929079501</v>
      </c>
    </row>
    <row r="12" spans="2:52" ht="30">
      <c r="B12" s="18" t="s">
        <v>165</v>
      </c>
      <c r="C12" s="17">
        <v>0.120253280829887</v>
      </c>
      <c r="D12" s="17">
        <v>0.130553463800227</v>
      </c>
      <c r="E12" s="17">
        <v>0.110961759299783</v>
      </c>
      <c r="F12" s="17"/>
      <c r="G12" s="17">
        <v>7.6840863214380398E-2</v>
      </c>
      <c r="H12" s="17">
        <v>7.5038710068311198E-2</v>
      </c>
      <c r="I12" s="17">
        <v>0.104438394976044</v>
      </c>
      <c r="J12" s="17">
        <v>0.13547619846467099</v>
      </c>
      <c r="K12" s="17">
        <v>0.18512769573290899</v>
      </c>
      <c r="L12" s="17">
        <v>0.14298724687259001</v>
      </c>
      <c r="M12" s="17"/>
      <c r="N12" s="17">
        <v>0.115755322957697</v>
      </c>
      <c r="O12" s="17">
        <v>0.124259609737381</v>
      </c>
      <c r="P12" s="17">
        <v>0.117556035682631</v>
      </c>
      <c r="Q12" s="17">
        <v>0.12376289248305999</v>
      </c>
      <c r="R12" s="17"/>
      <c r="S12" s="17">
        <v>0.10078823808793901</v>
      </c>
      <c r="T12" s="17">
        <v>0.15885300749105999</v>
      </c>
      <c r="U12" s="17">
        <v>0.146675376252178</v>
      </c>
      <c r="V12" s="17">
        <v>8.7927238277797706E-2</v>
      </c>
      <c r="W12" s="17">
        <v>0.104902315514524</v>
      </c>
      <c r="X12" s="17">
        <v>0.10259283691786</v>
      </c>
      <c r="Y12" s="17">
        <v>0.15385744045465399</v>
      </c>
      <c r="Z12" s="17">
        <v>0.11150799205152399</v>
      </c>
      <c r="AA12" s="17">
        <v>0.112863588160801</v>
      </c>
      <c r="AB12" s="17">
        <v>0.134279683815901</v>
      </c>
      <c r="AC12" s="17">
        <v>8.5061715546240896E-2</v>
      </c>
      <c r="AD12" s="17">
        <v>0.12486779517963199</v>
      </c>
      <c r="AE12" s="17"/>
      <c r="AF12" s="17">
        <v>0.15478567182390601</v>
      </c>
      <c r="AG12" s="17">
        <v>0.110624163788187</v>
      </c>
      <c r="AH12" s="17">
        <v>0.10161518004924799</v>
      </c>
      <c r="AI12" s="17"/>
      <c r="AJ12" s="17">
        <v>0.14573881229375901</v>
      </c>
      <c r="AK12" s="17">
        <v>9.3332724940346501E-2</v>
      </c>
      <c r="AL12" s="17">
        <v>0.12514379901234701</v>
      </c>
      <c r="AM12" s="17">
        <v>0.15953937392326201</v>
      </c>
      <c r="AN12" s="17">
        <v>0.11601959389189501</v>
      </c>
      <c r="AO12" s="17"/>
      <c r="AP12" s="17">
        <v>0.130521964895156</v>
      </c>
      <c r="AQ12" s="17">
        <v>8.57853280473449E-2</v>
      </c>
      <c r="AR12" s="17">
        <v>0.14320638670368499</v>
      </c>
      <c r="AS12" s="17">
        <v>0.18477010082019099</v>
      </c>
      <c r="AT12" s="17">
        <v>0.12046648374020701</v>
      </c>
      <c r="AU12" s="17"/>
      <c r="AV12" s="17">
        <v>0.12438601684406</v>
      </c>
      <c r="AW12" s="17">
        <v>0.114955716826823</v>
      </c>
      <c r="AX12" s="17">
        <v>0.120450247913284</v>
      </c>
      <c r="AY12" s="17">
        <v>8.5254753194687394E-2</v>
      </c>
      <c r="AZ12" s="17">
        <v>0.113328140658286</v>
      </c>
    </row>
    <row r="13" spans="2:52">
      <c r="B13" s="18" t="s">
        <v>107</v>
      </c>
      <c r="C13" s="19">
        <v>0.119391424912555</v>
      </c>
      <c r="D13" s="19">
        <v>8.1339777627117901E-2</v>
      </c>
      <c r="E13" s="19">
        <v>0.15531731222141301</v>
      </c>
      <c r="F13" s="19"/>
      <c r="G13" s="19">
        <v>8.3880831703020603E-2</v>
      </c>
      <c r="H13" s="19">
        <v>0.115392723542815</v>
      </c>
      <c r="I13" s="19">
        <v>0.115430166620513</v>
      </c>
      <c r="J13" s="19">
        <v>0.15483358670012601</v>
      </c>
      <c r="K13" s="19">
        <v>0.110576915073992</v>
      </c>
      <c r="L13" s="19">
        <v>0.12662718334975601</v>
      </c>
      <c r="M13" s="19"/>
      <c r="N13" s="19">
        <v>7.9390378939321798E-2</v>
      </c>
      <c r="O13" s="19">
        <v>0.124022512940653</v>
      </c>
      <c r="P13" s="19">
        <v>9.6675679799463093E-2</v>
      </c>
      <c r="Q13" s="19">
        <v>0.17812185065195499</v>
      </c>
      <c r="R13" s="19"/>
      <c r="S13" s="19">
        <v>0.12171916645919099</v>
      </c>
      <c r="T13" s="19">
        <v>0.12473168398533201</v>
      </c>
      <c r="U13" s="19">
        <v>0.11263842349154</v>
      </c>
      <c r="V13" s="19">
        <v>0.14491636293196999</v>
      </c>
      <c r="W13" s="19">
        <v>0.14680590687359399</v>
      </c>
      <c r="X13" s="19">
        <v>0.118449450145475</v>
      </c>
      <c r="Y13" s="19">
        <v>0.108712240822288</v>
      </c>
      <c r="Z13" s="19">
        <v>0.104163130951083</v>
      </c>
      <c r="AA13" s="19">
        <v>9.6902967609463403E-2</v>
      </c>
      <c r="AB13" s="19">
        <v>0.123842301481422</v>
      </c>
      <c r="AC13" s="19">
        <v>0.10828581798789499</v>
      </c>
      <c r="AD13" s="19">
        <v>0.10207783682727201</v>
      </c>
      <c r="AE13" s="19"/>
      <c r="AF13" s="19">
        <v>0.10880460309883</v>
      </c>
      <c r="AG13" s="19">
        <v>9.4041596074965997E-2</v>
      </c>
      <c r="AH13" s="19">
        <v>0.20470963122165101</v>
      </c>
      <c r="AI13" s="19"/>
      <c r="AJ13" s="19">
        <v>8.03796007904405E-2</v>
      </c>
      <c r="AK13" s="19">
        <v>9.6089348718287601E-2</v>
      </c>
      <c r="AL13" s="19">
        <v>0.11142861186200501</v>
      </c>
      <c r="AM13" s="19">
        <v>0.160614854722747</v>
      </c>
      <c r="AN13" s="19">
        <v>0.23077763166946</v>
      </c>
      <c r="AO13" s="19"/>
      <c r="AP13" s="19">
        <v>6.9337456610580397E-2</v>
      </c>
      <c r="AQ13" s="19">
        <v>9.1990941933819306E-2</v>
      </c>
      <c r="AR13" s="19">
        <v>9.4576554771990506E-2</v>
      </c>
      <c r="AS13" s="19">
        <v>0.102888684515955</v>
      </c>
      <c r="AT13" s="19">
        <v>0.27352407229342002</v>
      </c>
      <c r="AU13" s="19"/>
      <c r="AV13" s="19">
        <v>0.171389113866593</v>
      </c>
      <c r="AW13" s="19">
        <v>0.124937859538458</v>
      </c>
      <c r="AX13" s="19">
        <v>7.2329301621237505E-2</v>
      </c>
      <c r="AY13" s="19">
        <v>6.8301669481051597E-2</v>
      </c>
      <c r="AZ13" s="19">
        <v>8.8515289063108807E-2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0.146390302934646</v>
      </c>
      <c r="D9" s="17">
        <v>0.153937333753774</v>
      </c>
      <c r="E9" s="17">
        <v>0.139503516787961</v>
      </c>
      <c r="F9" s="17"/>
      <c r="G9" s="17">
        <v>0.217730620292899</v>
      </c>
      <c r="H9" s="17">
        <v>0.19415022290675801</v>
      </c>
      <c r="I9" s="17">
        <v>0.16053652767923801</v>
      </c>
      <c r="J9" s="17">
        <v>0.11003977368988101</v>
      </c>
      <c r="K9" s="17">
        <v>0.116761024113727</v>
      </c>
      <c r="L9" s="17">
        <v>9.7864001483850993E-2</v>
      </c>
      <c r="M9" s="17"/>
      <c r="N9" s="17">
        <v>0.14458463078139999</v>
      </c>
      <c r="O9" s="17">
        <v>0.13097098438465499</v>
      </c>
      <c r="P9" s="17">
        <v>0.179930444970545</v>
      </c>
      <c r="Q9" s="17">
        <v>0.13263715995685699</v>
      </c>
      <c r="R9" s="17"/>
      <c r="S9" s="17">
        <v>0.21473005695681699</v>
      </c>
      <c r="T9" s="17">
        <v>0.13207654830884</v>
      </c>
      <c r="U9" s="17">
        <v>9.82330520088147E-2</v>
      </c>
      <c r="V9" s="17">
        <v>0.14465707698298999</v>
      </c>
      <c r="W9" s="17">
        <v>0.11986328572939101</v>
      </c>
      <c r="X9" s="17">
        <v>0.17322119045693701</v>
      </c>
      <c r="Y9" s="17">
        <v>0.14298979627797501</v>
      </c>
      <c r="Z9" s="17">
        <v>0.13870726216353599</v>
      </c>
      <c r="AA9" s="17">
        <v>0.14241196834314501</v>
      </c>
      <c r="AB9" s="17">
        <v>0.107861631405765</v>
      </c>
      <c r="AC9" s="17">
        <v>0.11972542590150601</v>
      </c>
      <c r="AD9" s="17">
        <v>0.19844905033376301</v>
      </c>
      <c r="AE9" s="17"/>
      <c r="AF9" s="17">
        <v>0.14172132044187499</v>
      </c>
      <c r="AG9" s="17">
        <v>0.13688662697450901</v>
      </c>
      <c r="AH9" s="17">
        <v>0.15473065509277201</v>
      </c>
      <c r="AI9" s="17"/>
      <c r="AJ9" s="17">
        <v>0.14756736233864101</v>
      </c>
      <c r="AK9" s="17">
        <v>0.15594161933335199</v>
      </c>
      <c r="AL9" s="17">
        <v>8.9075280435870194E-2</v>
      </c>
      <c r="AM9" s="17">
        <v>0.13193855606545901</v>
      </c>
      <c r="AN9" s="17">
        <v>0.137100014005722</v>
      </c>
      <c r="AO9" s="17"/>
      <c r="AP9" s="17">
        <v>0.16738571129772301</v>
      </c>
      <c r="AQ9" s="17">
        <v>0.162293536713605</v>
      </c>
      <c r="AR9" s="17">
        <v>0.132659246686372</v>
      </c>
      <c r="AS9" s="17">
        <v>0.13021450299002901</v>
      </c>
      <c r="AT9" s="17">
        <v>9.8688539117669005E-2</v>
      </c>
      <c r="AU9" s="17"/>
      <c r="AV9" s="17">
        <v>0.151107330162399</v>
      </c>
      <c r="AW9" s="17">
        <v>0.121901041182248</v>
      </c>
      <c r="AX9" s="17">
        <v>0.155414729013757</v>
      </c>
      <c r="AY9" s="17">
        <v>0.15974146173272799</v>
      </c>
      <c r="AZ9" s="17">
        <v>0.215914614389461</v>
      </c>
    </row>
    <row r="10" spans="2:52" ht="30">
      <c r="B10" s="18" t="s">
        <v>163</v>
      </c>
      <c r="C10" s="17">
        <v>0.28915414588404198</v>
      </c>
      <c r="D10" s="17">
        <v>0.29062879819412502</v>
      </c>
      <c r="E10" s="17">
        <v>0.28910173850656901</v>
      </c>
      <c r="F10" s="17"/>
      <c r="G10" s="17">
        <v>0.33764378234184</v>
      </c>
      <c r="H10" s="17">
        <v>0.32976940284739997</v>
      </c>
      <c r="I10" s="17">
        <v>0.30450515645141202</v>
      </c>
      <c r="J10" s="17">
        <v>0.27648482561344701</v>
      </c>
      <c r="K10" s="17">
        <v>0.254336814454871</v>
      </c>
      <c r="L10" s="17">
        <v>0.24491999525970901</v>
      </c>
      <c r="M10" s="17"/>
      <c r="N10" s="17">
        <v>0.28734283328281701</v>
      </c>
      <c r="O10" s="17">
        <v>0.29990786057628899</v>
      </c>
      <c r="P10" s="17">
        <v>0.30393403034643202</v>
      </c>
      <c r="Q10" s="17">
        <v>0.26845918577857902</v>
      </c>
      <c r="R10" s="17"/>
      <c r="S10" s="17">
        <v>0.307554387672893</v>
      </c>
      <c r="T10" s="17">
        <v>0.26744161451670401</v>
      </c>
      <c r="U10" s="17">
        <v>0.295577285825189</v>
      </c>
      <c r="V10" s="17">
        <v>0.27186350304092399</v>
      </c>
      <c r="W10" s="17">
        <v>0.29333358906388901</v>
      </c>
      <c r="X10" s="17">
        <v>0.27704735047109802</v>
      </c>
      <c r="Y10" s="17">
        <v>0.262809091397182</v>
      </c>
      <c r="Z10" s="17">
        <v>0.35205104891142303</v>
      </c>
      <c r="AA10" s="17">
        <v>0.304681055256524</v>
      </c>
      <c r="AB10" s="17">
        <v>0.25695371075700502</v>
      </c>
      <c r="AC10" s="17">
        <v>0.355491561333108</v>
      </c>
      <c r="AD10" s="17">
        <v>0.27418001191889302</v>
      </c>
      <c r="AE10" s="17"/>
      <c r="AF10" s="17">
        <v>0.27308545724609501</v>
      </c>
      <c r="AG10" s="17">
        <v>0.31264452565392298</v>
      </c>
      <c r="AH10" s="17">
        <v>0.24851449770600201</v>
      </c>
      <c r="AI10" s="17"/>
      <c r="AJ10" s="17">
        <v>0.286998490638181</v>
      </c>
      <c r="AK10" s="17">
        <v>0.339579970279001</v>
      </c>
      <c r="AL10" s="17">
        <v>0.25947695575053198</v>
      </c>
      <c r="AM10" s="17">
        <v>0.17697696049430101</v>
      </c>
      <c r="AN10" s="17">
        <v>0.246252504753778</v>
      </c>
      <c r="AO10" s="17"/>
      <c r="AP10" s="17">
        <v>0.29356401601817</v>
      </c>
      <c r="AQ10" s="17">
        <v>0.33701976996434502</v>
      </c>
      <c r="AR10" s="17">
        <v>0.26320444763165901</v>
      </c>
      <c r="AS10" s="17">
        <v>0.23321641399083101</v>
      </c>
      <c r="AT10" s="17">
        <v>0.23433409687860199</v>
      </c>
      <c r="AU10" s="17"/>
      <c r="AV10" s="17">
        <v>0.27170407791391099</v>
      </c>
      <c r="AW10" s="17">
        <v>0.27446505614858402</v>
      </c>
      <c r="AX10" s="17">
        <v>0.31452670681380401</v>
      </c>
      <c r="AY10" s="17">
        <v>0.35110169753272802</v>
      </c>
      <c r="AZ10" s="17">
        <v>0.28101180192349201</v>
      </c>
    </row>
    <row r="11" spans="2:52" ht="30">
      <c r="B11" s="18" t="s">
        <v>164</v>
      </c>
      <c r="C11" s="17">
        <v>0.24317069460422</v>
      </c>
      <c r="D11" s="17">
        <v>0.2550346237542</v>
      </c>
      <c r="E11" s="17">
        <v>0.23083591393876701</v>
      </c>
      <c r="F11" s="17"/>
      <c r="G11" s="17">
        <v>0.24639950238283101</v>
      </c>
      <c r="H11" s="17">
        <v>0.209574074885443</v>
      </c>
      <c r="I11" s="17">
        <v>0.235477553087199</v>
      </c>
      <c r="J11" s="17">
        <v>0.26615421561047897</v>
      </c>
      <c r="K11" s="17">
        <v>0.23504973084325001</v>
      </c>
      <c r="L11" s="17">
        <v>0.26148907511488501</v>
      </c>
      <c r="M11" s="17"/>
      <c r="N11" s="17">
        <v>0.29296785751704801</v>
      </c>
      <c r="O11" s="17">
        <v>0.24102913078669899</v>
      </c>
      <c r="P11" s="17">
        <v>0.21516038271591101</v>
      </c>
      <c r="Q11" s="17">
        <v>0.21621211158520701</v>
      </c>
      <c r="R11" s="17"/>
      <c r="S11" s="17">
        <v>0.20440131758176</v>
      </c>
      <c r="T11" s="17">
        <v>0.248889105331906</v>
      </c>
      <c r="U11" s="17">
        <v>0.25029628970446499</v>
      </c>
      <c r="V11" s="17">
        <v>0.26490422704189798</v>
      </c>
      <c r="W11" s="17">
        <v>0.230936588603225</v>
      </c>
      <c r="X11" s="17">
        <v>0.25253232528163599</v>
      </c>
      <c r="Y11" s="17">
        <v>0.24114115778105799</v>
      </c>
      <c r="Z11" s="17">
        <v>0.23193721512464299</v>
      </c>
      <c r="AA11" s="17">
        <v>0.24701718460956701</v>
      </c>
      <c r="AB11" s="17">
        <v>0.27476398617266001</v>
      </c>
      <c r="AC11" s="17">
        <v>0.24492020235720199</v>
      </c>
      <c r="AD11" s="17">
        <v>0.22416221775840101</v>
      </c>
      <c r="AE11" s="17"/>
      <c r="AF11" s="17">
        <v>0.22590405812098399</v>
      </c>
      <c r="AG11" s="17">
        <v>0.26740559472327702</v>
      </c>
      <c r="AH11" s="17">
        <v>0.21063679968717999</v>
      </c>
      <c r="AI11" s="17"/>
      <c r="AJ11" s="17">
        <v>0.25451056796568799</v>
      </c>
      <c r="AK11" s="17">
        <v>0.238182059552276</v>
      </c>
      <c r="AL11" s="17">
        <v>0.337828393139738</v>
      </c>
      <c r="AM11" s="17">
        <v>0.23432060623638901</v>
      </c>
      <c r="AN11" s="17">
        <v>0.20125908518147201</v>
      </c>
      <c r="AO11" s="17"/>
      <c r="AP11" s="17">
        <v>0.26016768306793298</v>
      </c>
      <c r="AQ11" s="17">
        <v>0.238445278107836</v>
      </c>
      <c r="AR11" s="17">
        <v>0.29582785140614498</v>
      </c>
      <c r="AS11" s="17">
        <v>0.236342423202239</v>
      </c>
      <c r="AT11" s="17">
        <v>0.20850788467657999</v>
      </c>
      <c r="AU11" s="17"/>
      <c r="AV11" s="17">
        <v>0.20963922348</v>
      </c>
      <c r="AW11" s="17">
        <v>0.24865334335019401</v>
      </c>
      <c r="AX11" s="17">
        <v>0.25458092190713899</v>
      </c>
      <c r="AY11" s="17">
        <v>0.29113758232725001</v>
      </c>
      <c r="AZ11" s="17">
        <v>0.21043634699812899</v>
      </c>
    </row>
    <row r="12" spans="2:52" ht="30">
      <c r="B12" s="18" t="s">
        <v>165</v>
      </c>
      <c r="C12" s="17">
        <v>0.185393890972334</v>
      </c>
      <c r="D12" s="17">
        <v>0.20736519629636499</v>
      </c>
      <c r="E12" s="17">
        <v>0.16467239237283501</v>
      </c>
      <c r="F12" s="17"/>
      <c r="G12" s="17">
        <v>0.10378111034974501</v>
      </c>
      <c r="H12" s="17">
        <v>0.12267958594822399</v>
      </c>
      <c r="I12" s="17">
        <v>0.14876311352364199</v>
      </c>
      <c r="J12" s="17">
        <v>0.193617388932766</v>
      </c>
      <c r="K12" s="17">
        <v>0.26320336572195402</v>
      </c>
      <c r="L12" s="17">
        <v>0.26177894042889599</v>
      </c>
      <c r="M12" s="17"/>
      <c r="N12" s="17">
        <v>0.175058578937305</v>
      </c>
      <c r="O12" s="17">
        <v>0.19302047996524299</v>
      </c>
      <c r="P12" s="17">
        <v>0.180269869596722</v>
      </c>
      <c r="Q12" s="17">
        <v>0.19332069269570401</v>
      </c>
      <c r="R12" s="17"/>
      <c r="S12" s="17">
        <v>0.15285801821106801</v>
      </c>
      <c r="T12" s="17">
        <v>0.210782211471578</v>
      </c>
      <c r="U12" s="17">
        <v>0.22345113047467599</v>
      </c>
      <c r="V12" s="17">
        <v>0.17182954258279301</v>
      </c>
      <c r="W12" s="17">
        <v>0.20947395063591001</v>
      </c>
      <c r="X12" s="17">
        <v>0.166169801652926</v>
      </c>
      <c r="Y12" s="17">
        <v>0.228869236990838</v>
      </c>
      <c r="Z12" s="17">
        <v>0.156206127445433</v>
      </c>
      <c r="AA12" s="17">
        <v>0.17643487468049601</v>
      </c>
      <c r="AB12" s="17">
        <v>0.197467148743763</v>
      </c>
      <c r="AC12" s="17">
        <v>0.13424254625704601</v>
      </c>
      <c r="AD12" s="17">
        <v>0.17277070482273599</v>
      </c>
      <c r="AE12" s="17"/>
      <c r="AF12" s="17">
        <v>0.243394249420846</v>
      </c>
      <c r="AG12" s="17">
        <v>0.16526148011021199</v>
      </c>
      <c r="AH12" s="17">
        <v>0.16089770127069999</v>
      </c>
      <c r="AI12" s="17"/>
      <c r="AJ12" s="17">
        <v>0.224477312411859</v>
      </c>
      <c r="AK12" s="17">
        <v>0.14852305582658301</v>
      </c>
      <c r="AL12" s="17">
        <v>0.199668964140021</v>
      </c>
      <c r="AM12" s="17">
        <v>0.27456669826568098</v>
      </c>
      <c r="AN12" s="17">
        <v>0.17310540099522501</v>
      </c>
      <c r="AO12" s="17"/>
      <c r="AP12" s="17">
        <v>0.19791200098078199</v>
      </c>
      <c r="AQ12" s="17">
        <v>0.152349523359436</v>
      </c>
      <c r="AR12" s="17">
        <v>0.21817221380346</v>
      </c>
      <c r="AS12" s="17">
        <v>0.29672027676579699</v>
      </c>
      <c r="AT12" s="17">
        <v>0.15660931383963</v>
      </c>
      <c r="AU12" s="17"/>
      <c r="AV12" s="17">
        <v>0.19211019724695699</v>
      </c>
      <c r="AW12" s="17">
        <v>0.21370337554626401</v>
      </c>
      <c r="AX12" s="17">
        <v>0.172218270423345</v>
      </c>
      <c r="AY12" s="17">
        <v>0.117796846761521</v>
      </c>
      <c r="AZ12" s="17">
        <v>0.205910765101846</v>
      </c>
    </row>
    <row r="13" spans="2:52">
      <c r="B13" s="18" t="s">
        <v>107</v>
      </c>
      <c r="C13" s="19">
        <v>0.135890965604758</v>
      </c>
      <c r="D13" s="19">
        <v>9.3034048001535793E-2</v>
      </c>
      <c r="E13" s="19">
        <v>0.175886438393868</v>
      </c>
      <c r="F13" s="19"/>
      <c r="G13" s="19">
        <v>9.4444984632685997E-2</v>
      </c>
      <c r="H13" s="19">
        <v>0.14382671341217501</v>
      </c>
      <c r="I13" s="19">
        <v>0.150717649258509</v>
      </c>
      <c r="J13" s="19">
        <v>0.153703796153426</v>
      </c>
      <c r="K13" s="19">
        <v>0.13064906486619701</v>
      </c>
      <c r="L13" s="19">
        <v>0.13394798771265901</v>
      </c>
      <c r="M13" s="19"/>
      <c r="N13" s="19">
        <v>0.10004609948143001</v>
      </c>
      <c r="O13" s="19">
        <v>0.13507154428711399</v>
      </c>
      <c r="P13" s="19">
        <v>0.120705272370391</v>
      </c>
      <c r="Q13" s="19">
        <v>0.189370849983652</v>
      </c>
      <c r="R13" s="19"/>
      <c r="S13" s="19">
        <v>0.120456219577462</v>
      </c>
      <c r="T13" s="19">
        <v>0.140810520370972</v>
      </c>
      <c r="U13" s="19">
        <v>0.132442241986856</v>
      </c>
      <c r="V13" s="19">
        <v>0.146745650351395</v>
      </c>
      <c r="W13" s="19">
        <v>0.146392585967584</v>
      </c>
      <c r="X13" s="19">
        <v>0.131029332137403</v>
      </c>
      <c r="Y13" s="19">
        <v>0.124190717552947</v>
      </c>
      <c r="Z13" s="19">
        <v>0.121098346354964</v>
      </c>
      <c r="AA13" s="19">
        <v>0.12945491711026799</v>
      </c>
      <c r="AB13" s="19">
        <v>0.162953522920808</v>
      </c>
      <c r="AC13" s="19">
        <v>0.14562026415113699</v>
      </c>
      <c r="AD13" s="19">
        <v>0.13043801516620701</v>
      </c>
      <c r="AE13" s="19"/>
      <c r="AF13" s="19">
        <v>0.1158949147702</v>
      </c>
      <c r="AG13" s="19">
        <v>0.117801772538079</v>
      </c>
      <c r="AH13" s="19">
        <v>0.225220346243346</v>
      </c>
      <c r="AI13" s="19"/>
      <c r="AJ13" s="19">
        <v>8.6446266645630807E-2</v>
      </c>
      <c r="AK13" s="19">
        <v>0.117773295008789</v>
      </c>
      <c r="AL13" s="19">
        <v>0.113950406533839</v>
      </c>
      <c r="AM13" s="19">
        <v>0.182197178938169</v>
      </c>
      <c r="AN13" s="19">
        <v>0.24228299506380299</v>
      </c>
      <c r="AO13" s="19"/>
      <c r="AP13" s="19">
        <v>8.0970588635392304E-2</v>
      </c>
      <c r="AQ13" s="19">
        <v>0.109891891854778</v>
      </c>
      <c r="AR13" s="19">
        <v>9.0136240472364501E-2</v>
      </c>
      <c r="AS13" s="19">
        <v>0.103506383051103</v>
      </c>
      <c r="AT13" s="19">
        <v>0.30186016548751898</v>
      </c>
      <c r="AU13" s="19"/>
      <c r="AV13" s="19">
        <v>0.175439171196733</v>
      </c>
      <c r="AW13" s="19">
        <v>0.14127718377271101</v>
      </c>
      <c r="AX13" s="19">
        <v>0.103259371841954</v>
      </c>
      <c r="AY13" s="19">
        <v>8.0222411645773206E-2</v>
      </c>
      <c r="AZ13" s="19">
        <v>8.6726471587072404E-2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0.334719545644109</v>
      </c>
      <c r="D9" s="17">
        <v>0.32557511460774802</v>
      </c>
      <c r="E9" s="17">
        <v>0.34383329919962702</v>
      </c>
      <c r="F9" s="17"/>
      <c r="G9" s="17">
        <v>0.35032803596068901</v>
      </c>
      <c r="H9" s="17">
        <v>0.337360992198941</v>
      </c>
      <c r="I9" s="17">
        <v>0.323226144242309</v>
      </c>
      <c r="J9" s="17">
        <v>0.29790339979173203</v>
      </c>
      <c r="K9" s="17">
        <v>0.32601714803480503</v>
      </c>
      <c r="L9" s="17">
        <v>0.36729893649346201</v>
      </c>
      <c r="M9" s="17"/>
      <c r="N9" s="17">
        <v>0.33624137091185402</v>
      </c>
      <c r="O9" s="17">
        <v>0.33722899746931101</v>
      </c>
      <c r="P9" s="17">
        <v>0.33712657671395402</v>
      </c>
      <c r="Q9" s="17">
        <v>0.32538391086061003</v>
      </c>
      <c r="R9" s="17"/>
      <c r="S9" s="17">
        <v>0.32976745535749102</v>
      </c>
      <c r="T9" s="17">
        <v>0.326488925121108</v>
      </c>
      <c r="U9" s="17">
        <v>0.374090157932575</v>
      </c>
      <c r="V9" s="17">
        <v>0.32362007972318502</v>
      </c>
      <c r="W9" s="17">
        <v>0.27926721046661901</v>
      </c>
      <c r="X9" s="17">
        <v>0.33208752079141801</v>
      </c>
      <c r="Y9" s="17">
        <v>0.32461397589509999</v>
      </c>
      <c r="Z9" s="17">
        <v>0.33807817090523101</v>
      </c>
      <c r="AA9" s="17">
        <v>0.36672477488852701</v>
      </c>
      <c r="AB9" s="17">
        <v>0.30475884133858699</v>
      </c>
      <c r="AC9" s="17">
        <v>0.323625493725897</v>
      </c>
      <c r="AD9" s="17">
        <v>0.47257495137982702</v>
      </c>
      <c r="AE9" s="17"/>
      <c r="AF9" s="17">
        <v>0.30286813929768103</v>
      </c>
      <c r="AG9" s="17">
        <v>0.36283760492219702</v>
      </c>
      <c r="AH9" s="17">
        <v>0.30924736235820599</v>
      </c>
      <c r="AI9" s="17"/>
      <c r="AJ9" s="17">
        <v>0.31913773985016303</v>
      </c>
      <c r="AK9" s="17">
        <v>0.35868393661902898</v>
      </c>
      <c r="AL9" s="17">
        <v>0.31427672907177001</v>
      </c>
      <c r="AM9" s="17">
        <v>0.235360796148018</v>
      </c>
      <c r="AN9" s="17">
        <v>0.30289215293766403</v>
      </c>
      <c r="AO9" s="17"/>
      <c r="AP9" s="17">
        <v>0.32569323040410603</v>
      </c>
      <c r="AQ9" s="17">
        <v>0.36999637119596701</v>
      </c>
      <c r="AR9" s="17">
        <v>0.37640421521247203</v>
      </c>
      <c r="AS9" s="17">
        <v>0.26226076890866101</v>
      </c>
      <c r="AT9" s="17">
        <v>0.281301124088286</v>
      </c>
      <c r="AU9" s="17"/>
      <c r="AV9" s="17">
        <v>0.31519074191767499</v>
      </c>
      <c r="AW9" s="17">
        <v>0.312647489202313</v>
      </c>
      <c r="AX9" s="17">
        <v>0.33702594926193902</v>
      </c>
      <c r="AY9" s="17">
        <v>0.37334665882946</v>
      </c>
      <c r="AZ9" s="17">
        <v>0.50026782830781102</v>
      </c>
    </row>
    <row r="10" spans="2:52" ht="30">
      <c r="B10" s="18" t="s">
        <v>163</v>
      </c>
      <c r="C10" s="17">
        <v>0.37497984223071101</v>
      </c>
      <c r="D10" s="17">
        <v>0.38848076768106199</v>
      </c>
      <c r="E10" s="17">
        <v>0.362128280795459</v>
      </c>
      <c r="F10" s="17"/>
      <c r="G10" s="17">
        <v>0.35175797540776799</v>
      </c>
      <c r="H10" s="17">
        <v>0.36698702159830299</v>
      </c>
      <c r="I10" s="17">
        <v>0.36621957017695</v>
      </c>
      <c r="J10" s="17">
        <v>0.38977024736709798</v>
      </c>
      <c r="K10" s="17">
        <v>0.39789027930078003</v>
      </c>
      <c r="L10" s="17">
        <v>0.37668883543764398</v>
      </c>
      <c r="M10" s="17"/>
      <c r="N10" s="17">
        <v>0.42217359908283197</v>
      </c>
      <c r="O10" s="17">
        <v>0.3786604879471</v>
      </c>
      <c r="P10" s="17">
        <v>0.36474316939439599</v>
      </c>
      <c r="Q10" s="17">
        <v>0.33074520969138899</v>
      </c>
      <c r="R10" s="17"/>
      <c r="S10" s="17">
        <v>0.36629315566373699</v>
      </c>
      <c r="T10" s="17">
        <v>0.39404682147625297</v>
      </c>
      <c r="U10" s="17">
        <v>0.37710653589591803</v>
      </c>
      <c r="V10" s="17">
        <v>0.34628398619795198</v>
      </c>
      <c r="W10" s="17">
        <v>0.37733243510824099</v>
      </c>
      <c r="X10" s="17">
        <v>0.37525385994678001</v>
      </c>
      <c r="Y10" s="17">
        <v>0.36815239601953098</v>
      </c>
      <c r="Z10" s="17">
        <v>0.42224492708891598</v>
      </c>
      <c r="AA10" s="17">
        <v>0.36978286174882002</v>
      </c>
      <c r="AB10" s="17">
        <v>0.39251601159994798</v>
      </c>
      <c r="AC10" s="17">
        <v>0.41098946971845102</v>
      </c>
      <c r="AD10" s="17">
        <v>0.26861934560832301</v>
      </c>
      <c r="AE10" s="17"/>
      <c r="AF10" s="17">
        <v>0.38336291637417702</v>
      </c>
      <c r="AG10" s="17">
        <v>0.39951786562073099</v>
      </c>
      <c r="AH10" s="17">
        <v>0.31246358376816202</v>
      </c>
      <c r="AI10" s="17"/>
      <c r="AJ10" s="17">
        <v>0.40299683952631499</v>
      </c>
      <c r="AK10" s="17">
        <v>0.39622711168063901</v>
      </c>
      <c r="AL10" s="17">
        <v>0.46112328773859701</v>
      </c>
      <c r="AM10" s="17">
        <v>0.25499205312193102</v>
      </c>
      <c r="AN10" s="17">
        <v>0.29307353037299899</v>
      </c>
      <c r="AO10" s="17"/>
      <c r="AP10" s="17">
        <v>0.40949698252841599</v>
      </c>
      <c r="AQ10" s="17">
        <v>0.395454573705948</v>
      </c>
      <c r="AR10" s="17">
        <v>0.41302379780678999</v>
      </c>
      <c r="AS10" s="17">
        <v>0.36105280031193898</v>
      </c>
      <c r="AT10" s="17">
        <v>0.31671102540340801</v>
      </c>
      <c r="AU10" s="17"/>
      <c r="AV10" s="17">
        <v>0.35572690194423301</v>
      </c>
      <c r="AW10" s="17">
        <v>0.38316718659396898</v>
      </c>
      <c r="AX10" s="17">
        <v>0.39948931790494802</v>
      </c>
      <c r="AY10" s="17">
        <v>0.41500920173623401</v>
      </c>
      <c r="AZ10" s="17">
        <v>0.32544553830855</v>
      </c>
    </row>
    <row r="11" spans="2:52" ht="30">
      <c r="B11" s="18" t="s">
        <v>164</v>
      </c>
      <c r="C11" s="17">
        <v>0.144739105342331</v>
      </c>
      <c r="D11" s="17">
        <v>0.16022843240189599</v>
      </c>
      <c r="E11" s="17">
        <v>0.130145584754809</v>
      </c>
      <c r="F11" s="17"/>
      <c r="G11" s="17">
        <v>0.163815471785</v>
      </c>
      <c r="H11" s="17">
        <v>0.13999280205301801</v>
      </c>
      <c r="I11" s="17">
        <v>0.16847618445053</v>
      </c>
      <c r="J11" s="17">
        <v>0.13945679965478</v>
      </c>
      <c r="K11" s="17">
        <v>0.13298350641312701</v>
      </c>
      <c r="L11" s="17">
        <v>0.12876476498894099</v>
      </c>
      <c r="M11" s="17"/>
      <c r="N11" s="17">
        <v>0.14022680690068301</v>
      </c>
      <c r="O11" s="17">
        <v>0.15409012167675101</v>
      </c>
      <c r="P11" s="17">
        <v>0.14400345274752899</v>
      </c>
      <c r="Q11" s="17">
        <v>0.142233888182766</v>
      </c>
      <c r="R11" s="17"/>
      <c r="S11" s="17">
        <v>0.14525531580884199</v>
      </c>
      <c r="T11" s="17">
        <v>0.155601453455501</v>
      </c>
      <c r="U11" s="17">
        <v>0.12198870092328699</v>
      </c>
      <c r="V11" s="17">
        <v>0.17745972641996099</v>
      </c>
      <c r="W11" s="17">
        <v>0.158901736244871</v>
      </c>
      <c r="X11" s="17">
        <v>0.15948986035749799</v>
      </c>
      <c r="Y11" s="17">
        <v>0.13935981183881699</v>
      </c>
      <c r="Z11" s="17">
        <v>9.33357026055638E-2</v>
      </c>
      <c r="AA11" s="17">
        <v>0.144032737853168</v>
      </c>
      <c r="AB11" s="17">
        <v>0.13113970791548499</v>
      </c>
      <c r="AC11" s="17">
        <v>0.144347652352323</v>
      </c>
      <c r="AD11" s="17">
        <v>0.107388141428543</v>
      </c>
      <c r="AE11" s="17"/>
      <c r="AF11" s="17">
        <v>0.15888205534594699</v>
      </c>
      <c r="AG11" s="17">
        <v>0.13733636279710101</v>
      </c>
      <c r="AH11" s="17">
        <v>0.14982225431034199</v>
      </c>
      <c r="AI11" s="17"/>
      <c r="AJ11" s="17">
        <v>0.161038165969002</v>
      </c>
      <c r="AK11" s="17">
        <v>0.13055177594459899</v>
      </c>
      <c r="AL11" s="17">
        <v>0.14609069817117401</v>
      </c>
      <c r="AM11" s="17">
        <v>0.234804527702519</v>
      </c>
      <c r="AN11" s="17">
        <v>0.138760349504221</v>
      </c>
      <c r="AO11" s="17"/>
      <c r="AP11" s="17">
        <v>0.16886576948343299</v>
      </c>
      <c r="AQ11" s="17">
        <v>0.12838094272739101</v>
      </c>
      <c r="AR11" s="17">
        <v>0.144126496541951</v>
      </c>
      <c r="AS11" s="17">
        <v>0.175541458862876</v>
      </c>
      <c r="AT11" s="17">
        <v>0.12121273179303101</v>
      </c>
      <c r="AU11" s="17"/>
      <c r="AV11" s="17">
        <v>0.13413022730882501</v>
      </c>
      <c r="AW11" s="17">
        <v>0.15836378218154601</v>
      </c>
      <c r="AX11" s="17">
        <v>0.15703182258291201</v>
      </c>
      <c r="AY11" s="17">
        <v>0.135657705638765</v>
      </c>
      <c r="AZ11" s="17">
        <v>7.7292573006153498E-2</v>
      </c>
    </row>
    <row r="12" spans="2:52" ht="30">
      <c r="B12" s="18" t="s">
        <v>165</v>
      </c>
      <c r="C12" s="17">
        <v>5.5413333290406E-2</v>
      </c>
      <c r="D12" s="17">
        <v>6.0767838723078602E-2</v>
      </c>
      <c r="E12" s="17">
        <v>5.0538547515220897E-2</v>
      </c>
      <c r="F12" s="17"/>
      <c r="G12" s="17">
        <v>6.04588286055898E-2</v>
      </c>
      <c r="H12" s="17">
        <v>4.7263303104557501E-2</v>
      </c>
      <c r="I12" s="17">
        <v>4.82201782648927E-2</v>
      </c>
      <c r="J12" s="17">
        <v>5.83201640005045E-2</v>
      </c>
      <c r="K12" s="17">
        <v>6.3820162907801806E-2</v>
      </c>
      <c r="L12" s="17">
        <v>5.6564118540718203E-2</v>
      </c>
      <c r="M12" s="17"/>
      <c r="N12" s="17">
        <v>3.7472185653231703E-2</v>
      </c>
      <c r="O12" s="17">
        <v>5.1943678077896398E-2</v>
      </c>
      <c r="P12" s="17">
        <v>6.9000767914943001E-2</v>
      </c>
      <c r="Q12" s="17">
        <v>6.6134536073510594E-2</v>
      </c>
      <c r="R12" s="17"/>
      <c r="S12" s="17">
        <v>6.0076862110450602E-2</v>
      </c>
      <c r="T12" s="17">
        <v>5.1440682389188398E-2</v>
      </c>
      <c r="U12" s="17">
        <v>5.3542178251576499E-2</v>
      </c>
      <c r="V12" s="17">
        <v>5.0078330412148798E-2</v>
      </c>
      <c r="W12" s="17">
        <v>7.5479147951076006E-2</v>
      </c>
      <c r="X12" s="17">
        <v>3.4339916981614101E-2</v>
      </c>
      <c r="Y12" s="17">
        <v>7.2037504722262197E-2</v>
      </c>
      <c r="Z12" s="17">
        <v>5.5291709962936898E-2</v>
      </c>
      <c r="AA12" s="17">
        <v>4.8288593635246603E-2</v>
      </c>
      <c r="AB12" s="17">
        <v>7.9751387441963306E-2</v>
      </c>
      <c r="AC12" s="17">
        <v>2.61535435652515E-2</v>
      </c>
      <c r="AD12" s="17">
        <v>4.5972589411930699E-2</v>
      </c>
      <c r="AE12" s="17"/>
      <c r="AF12" s="17">
        <v>7.3703828998637505E-2</v>
      </c>
      <c r="AG12" s="17">
        <v>3.6830806531184E-2</v>
      </c>
      <c r="AH12" s="17">
        <v>6.3130996173011697E-2</v>
      </c>
      <c r="AI12" s="17"/>
      <c r="AJ12" s="17">
        <v>6.1954364411757799E-2</v>
      </c>
      <c r="AK12" s="17">
        <v>3.84625051820612E-2</v>
      </c>
      <c r="AL12" s="17">
        <v>2.7643942484955001E-2</v>
      </c>
      <c r="AM12" s="17">
        <v>0.14945665158062399</v>
      </c>
      <c r="AN12" s="17">
        <v>7.1796342814500105E-2</v>
      </c>
      <c r="AO12" s="17"/>
      <c r="AP12" s="17">
        <v>5.0582620774796902E-2</v>
      </c>
      <c r="AQ12" s="17">
        <v>3.7756968123126698E-2</v>
      </c>
      <c r="AR12" s="17">
        <v>3.09180316079255E-2</v>
      </c>
      <c r="AS12" s="17">
        <v>0.111292865356882</v>
      </c>
      <c r="AT12" s="17">
        <v>6.1298527578396003E-2</v>
      </c>
      <c r="AU12" s="17"/>
      <c r="AV12" s="17">
        <v>6.2402279734192601E-2</v>
      </c>
      <c r="AW12" s="17">
        <v>5.2011576366914801E-2</v>
      </c>
      <c r="AX12" s="17">
        <v>5.1712352755001897E-2</v>
      </c>
      <c r="AY12" s="17">
        <v>3.36948910928603E-2</v>
      </c>
      <c r="AZ12" s="17">
        <v>7.4265626106224406E-2</v>
      </c>
    </row>
    <row r="13" spans="2:52">
      <c r="B13" s="18" t="s">
        <v>107</v>
      </c>
      <c r="C13" s="19">
        <v>9.0148173492443098E-2</v>
      </c>
      <c r="D13" s="19">
        <v>6.4947846586214705E-2</v>
      </c>
      <c r="E13" s="19">
        <v>0.113354287734885</v>
      </c>
      <c r="F13" s="19"/>
      <c r="G13" s="19">
        <v>7.3639688240953294E-2</v>
      </c>
      <c r="H13" s="19">
        <v>0.10839588104518</v>
      </c>
      <c r="I13" s="19">
        <v>9.3857922865319202E-2</v>
      </c>
      <c r="J13" s="19">
        <v>0.114549389185885</v>
      </c>
      <c r="K13" s="19">
        <v>7.9288903343485997E-2</v>
      </c>
      <c r="L13" s="19">
        <v>7.0683344539234402E-2</v>
      </c>
      <c r="M13" s="19"/>
      <c r="N13" s="19">
        <v>6.3886037451399202E-2</v>
      </c>
      <c r="O13" s="19">
        <v>7.8076714828941698E-2</v>
      </c>
      <c r="P13" s="19">
        <v>8.5126033229178097E-2</v>
      </c>
      <c r="Q13" s="19">
        <v>0.13550245519172399</v>
      </c>
      <c r="R13" s="19"/>
      <c r="S13" s="19">
        <v>9.8607211059478894E-2</v>
      </c>
      <c r="T13" s="19">
        <v>7.2422117557949597E-2</v>
      </c>
      <c r="U13" s="19">
        <v>7.3272426996643505E-2</v>
      </c>
      <c r="V13" s="19">
        <v>0.102557877246752</v>
      </c>
      <c r="W13" s="19">
        <v>0.10901947022919301</v>
      </c>
      <c r="X13" s="19">
        <v>9.88288419226898E-2</v>
      </c>
      <c r="Y13" s="19">
        <v>9.5836311524289799E-2</v>
      </c>
      <c r="Z13" s="19">
        <v>9.1049489437352693E-2</v>
      </c>
      <c r="AA13" s="19">
        <v>7.1171031874239093E-2</v>
      </c>
      <c r="AB13" s="19">
        <v>9.1834051704017206E-2</v>
      </c>
      <c r="AC13" s="19">
        <v>9.4883840638078198E-2</v>
      </c>
      <c r="AD13" s="19">
        <v>0.10544497217137599</v>
      </c>
      <c r="AE13" s="19"/>
      <c r="AF13" s="19">
        <v>8.11830599835585E-2</v>
      </c>
      <c r="AG13" s="19">
        <v>6.34773601287872E-2</v>
      </c>
      <c r="AH13" s="19">
        <v>0.16533580339027801</v>
      </c>
      <c r="AI13" s="19"/>
      <c r="AJ13" s="19">
        <v>5.4872890242761901E-2</v>
      </c>
      <c r="AK13" s="19">
        <v>7.6074670573671496E-2</v>
      </c>
      <c r="AL13" s="19">
        <v>5.0865342533503402E-2</v>
      </c>
      <c r="AM13" s="19">
        <v>0.125385971446908</v>
      </c>
      <c r="AN13" s="19">
        <v>0.193477624370616</v>
      </c>
      <c r="AO13" s="19"/>
      <c r="AP13" s="19">
        <v>4.5361396809248201E-2</v>
      </c>
      <c r="AQ13" s="19">
        <v>6.8411144247567696E-2</v>
      </c>
      <c r="AR13" s="19">
        <v>3.55274588308611E-2</v>
      </c>
      <c r="AS13" s="19">
        <v>8.9852106559642597E-2</v>
      </c>
      <c r="AT13" s="19">
        <v>0.21947659113688001</v>
      </c>
      <c r="AU13" s="19"/>
      <c r="AV13" s="19">
        <v>0.132549849095074</v>
      </c>
      <c r="AW13" s="19">
        <v>9.3809965655256705E-2</v>
      </c>
      <c r="AX13" s="19">
        <v>5.4740557495199703E-2</v>
      </c>
      <c r="AY13" s="19">
        <v>4.2291542702680103E-2</v>
      </c>
      <c r="AZ13" s="19">
        <v>2.2728434271261599E-2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0.14528375069704699</v>
      </c>
      <c r="D9" s="17">
        <v>0.14877970637283999</v>
      </c>
      <c r="E9" s="17">
        <v>0.14278682170527199</v>
      </c>
      <c r="F9" s="17"/>
      <c r="G9" s="17">
        <v>0.200654275523655</v>
      </c>
      <c r="H9" s="17">
        <v>0.21062547492245801</v>
      </c>
      <c r="I9" s="17">
        <v>0.18608547149073501</v>
      </c>
      <c r="J9" s="17">
        <v>0.10294222921047699</v>
      </c>
      <c r="K9" s="17">
        <v>0.100188525118102</v>
      </c>
      <c r="L9" s="17">
        <v>8.6561021142584404E-2</v>
      </c>
      <c r="M9" s="17"/>
      <c r="N9" s="17">
        <v>0.139600251238541</v>
      </c>
      <c r="O9" s="17">
        <v>0.14290232283482501</v>
      </c>
      <c r="P9" s="17">
        <v>0.17237794436567899</v>
      </c>
      <c r="Q9" s="17">
        <v>0.130815096325477</v>
      </c>
      <c r="R9" s="17"/>
      <c r="S9" s="17">
        <v>0.19381234966625499</v>
      </c>
      <c r="T9" s="17">
        <v>0.116408251175807</v>
      </c>
      <c r="U9" s="17">
        <v>0.117816214257705</v>
      </c>
      <c r="V9" s="17">
        <v>0.142693511671314</v>
      </c>
      <c r="W9" s="17">
        <v>0.116768690418938</v>
      </c>
      <c r="X9" s="17">
        <v>0.171463063656807</v>
      </c>
      <c r="Y9" s="17">
        <v>0.120707431176529</v>
      </c>
      <c r="Z9" s="17">
        <v>0.123234946483187</v>
      </c>
      <c r="AA9" s="17">
        <v>0.14754561294750701</v>
      </c>
      <c r="AB9" s="17">
        <v>0.138083694860238</v>
      </c>
      <c r="AC9" s="17">
        <v>0.149347525169548</v>
      </c>
      <c r="AD9" s="17">
        <v>0.21443068515990599</v>
      </c>
      <c r="AE9" s="17"/>
      <c r="AF9" s="17">
        <v>0.11563088022272699</v>
      </c>
      <c r="AG9" s="17">
        <v>0.16005318239667299</v>
      </c>
      <c r="AH9" s="17">
        <v>0.14467793905736401</v>
      </c>
      <c r="AI9" s="17"/>
      <c r="AJ9" s="17">
        <v>0.12435396672936</v>
      </c>
      <c r="AK9" s="17">
        <v>0.17860043438064799</v>
      </c>
      <c r="AL9" s="17">
        <v>0.124196687894258</v>
      </c>
      <c r="AM9" s="17">
        <v>0.13049301267889299</v>
      </c>
      <c r="AN9" s="17">
        <v>0.14623570063333699</v>
      </c>
      <c r="AO9" s="17"/>
      <c r="AP9" s="17">
        <v>0.14443408511491401</v>
      </c>
      <c r="AQ9" s="17">
        <v>0.17195462907494899</v>
      </c>
      <c r="AR9" s="17">
        <v>0.15424363594475801</v>
      </c>
      <c r="AS9" s="17">
        <v>0.10657910049094001</v>
      </c>
      <c r="AT9" s="17">
        <v>9.4516341613162205E-2</v>
      </c>
      <c r="AU9" s="17"/>
      <c r="AV9" s="17">
        <v>0.122212438437365</v>
      </c>
      <c r="AW9" s="17">
        <v>0.131885805744232</v>
      </c>
      <c r="AX9" s="17">
        <v>0.175852727739016</v>
      </c>
      <c r="AY9" s="17">
        <v>0.16997429331120001</v>
      </c>
      <c r="AZ9" s="17">
        <v>0.18800566914140901</v>
      </c>
    </row>
    <row r="10" spans="2:52" ht="30">
      <c r="B10" s="18" t="s">
        <v>163</v>
      </c>
      <c r="C10" s="17">
        <v>0.28581570480636298</v>
      </c>
      <c r="D10" s="17">
        <v>0.29887208725068098</v>
      </c>
      <c r="E10" s="17">
        <v>0.27302970909387603</v>
      </c>
      <c r="F10" s="17"/>
      <c r="G10" s="17">
        <v>0.34648592981631399</v>
      </c>
      <c r="H10" s="17">
        <v>0.33238513156350802</v>
      </c>
      <c r="I10" s="17">
        <v>0.283471811699536</v>
      </c>
      <c r="J10" s="17">
        <v>0.275492628677388</v>
      </c>
      <c r="K10" s="17">
        <v>0.24041573533340299</v>
      </c>
      <c r="L10" s="17">
        <v>0.24824033120553701</v>
      </c>
      <c r="M10" s="17"/>
      <c r="N10" s="17">
        <v>0.28682764239411102</v>
      </c>
      <c r="O10" s="17">
        <v>0.28116017241747598</v>
      </c>
      <c r="P10" s="17">
        <v>0.30342399956593102</v>
      </c>
      <c r="Q10" s="17">
        <v>0.272510252607016</v>
      </c>
      <c r="R10" s="17"/>
      <c r="S10" s="17">
        <v>0.31207076721785199</v>
      </c>
      <c r="T10" s="17">
        <v>0.27365664729960298</v>
      </c>
      <c r="U10" s="17">
        <v>0.26794065814865797</v>
      </c>
      <c r="V10" s="17">
        <v>0.26832672038841898</v>
      </c>
      <c r="W10" s="17">
        <v>0.27796272305677699</v>
      </c>
      <c r="X10" s="17">
        <v>0.305621838396889</v>
      </c>
      <c r="Y10" s="17">
        <v>0.29263954080209098</v>
      </c>
      <c r="Z10" s="17">
        <v>0.36534895813569701</v>
      </c>
      <c r="AA10" s="17">
        <v>0.30413555666143799</v>
      </c>
      <c r="AB10" s="17">
        <v>0.24152946329656799</v>
      </c>
      <c r="AC10" s="17">
        <v>0.286257086823752</v>
      </c>
      <c r="AD10" s="17">
        <v>0.215721605211036</v>
      </c>
      <c r="AE10" s="17"/>
      <c r="AF10" s="17">
        <v>0.26658212792476399</v>
      </c>
      <c r="AG10" s="17">
        <v>0.30341405187940301</v>
      </c>
      <c r="AH10" s="17">
        <v>0.248656468579284</v>
      </c>
      <c r="AI10" s="17"/>
      <c r="AJ10" s="17">
        <v>0.27795978515001502</v>
      </c>
      <c r="AK10" s="17">
        <v>0.34042591111757098</v>
      </c>
      <c r="AL10" s="17">
        <v>0.24298887577439399</v>
      </c>
      <c r="AM10" s="17">
        <v>0.24226825903063701</v>
      </c>
      <c r="AN10" s="17">
        <v>0.21802071376721999</v>
      </c>
      <c r="AO10" s="17"/>
      <c r="AP10" s="17">
        <v>0.29068674486051099</v>
      </c>
      <c r="AQ10" s="17">
        <v>0.34759778948675402</v>
      </c>
      <c r="AR10" s="17">
        <v>0.22572913209425499</v>
      </c>
      <c r="AS10" s="17">
        <v>0.230398587000782</v>
      </c>
      <c r="AT10" s="17">
        <v>0.20523063828916799</v>
      </c>
      <c r="AU10" s="17"/>
      <c r="AV10" s="17">
        <v>0.26664814069013698</v>
      </c>
      <c r="AW10" s="17">
        <v>0.27839632436113299</v>
      </c>
      <c r="AX10" s="17">
        <v>0.30176358861432301</v>
      </c>
      <c r="AY10" s="17">
        <v>0.32974472314167702</v>
      </c>
      <c r="AZ10" s="17">
        <v>0.27883271588521702</v>
      </c>
    </row>
    <row r="11" spans="2:52" ht="30">
      <c r="B11" s="18" t="s">
        <v>164</v>
      </c>
      <c r="C11" s="17">
        <v>0.259510049801359</v>
      </c>
      <c r="D11" s="17">
        <v>0.26357961182366901</v>
      </c>
      <c r="E11" s="17">
        <v>0.25579039099284301</v>
      </c>
      <c r="F11" s="17"/>
      <c r="G11" s="17">
        <v>0.247284804631173</v>
      </c>
      <c r="H11" s="17">
        <v>0.22727480557314</v>
      </c>
      <c r="I11" s="17">
        <v>0.237851998296886</v>
      </c>
      <c r="J11" s="17">
        <v>0.26059122275555802</v>
      </c>
      <c r="K11" s="17">
        <v>0.28480004269429299</v>
      </c>
      <c r="L11" s="17">
        <v>0.29373644178423203</v>
      </c>
      <c r="M11" s="17"/>
      <c r="N11" s="17">
        <v>0.297105074069832</v>
      </c>
      <c r="O11" s="17">
        <v>0.26515476956941098</v>
      </c>
      <c r="P11" s="17">
        <v>0.23152024658140199</v>
      </c>
      <c r="Q11" s="17">
        <v>0.23784752622654501</v>
      </c>
      <c r="R11" s="17"/>
      <c r="S11" s="17">
        <v>0.23445229616000801</v>
      </c>
      <c r="T11" s="17">
        <v>0.27925301726495899</v>
      </c>
      <c r="U11" s="17">
        <v>0.31138466429481998</v>
      </c>
      <c r="V11" s="17">
        <v>0.25723393383627902</v>
      </c>
      <c r="W11" s="17">
        <v>0.24801857709656699</v>
      </c>
      <c r="X11" s="17">
        <v>0.24699609988483601</v>
      </c>
      <c r="Y11" s="17">
        <v>0.23410931854424299</v>
      </c>
      <c r="Z11" s="17">
        <v>0.23809453458117599</v>
      </c>
      <c r="AA11" s="17">
        <v>0.245285091611392</v>
      </c>
      <c r="AB11" s="17">
        <v>0.27280862336949602</v>
      </c>
      <c r="AC11" s="17">
        <v>0.284625995421532</v>
      </c>
      <c r="AD11" s="17">
        <v>0.290439800609682</v>
      </c>
      <c r="AE11" s="17"/>
      <c r="AF11" s="17">
        <v>0.26426748303799702</v>
      </c>
      <c r="AG11" s="17">
        <v>0.26407349313019501</v>
      </c>
      <c r="AH11" s="17">
        <v>0.26094644250883903</v>
      </c>
      <c r="AI11" s="17"/>
      <c r="AJ11" s="17">
        <v>0.27677114354182902</v>
      </c>
      <c r="AK11" s="17">
        <v>0.243226784879567</v>
      </c>
      <c r="AL11" s="17">
        <v>0.31008805933450201</v>
      </c>
      <c r="AM11" s="17">
        <v>0.23267886358488399</v>
      </c>
      <c r="AN11" s="17">
        <v>0.24178655471303601</v>
      </c>
      <c r="AO11" s="17"/>
      <c r="AP11" s="17">
        <v>0.28797282956409798</v>
      </c>
      <c r="AQ11" s="17">
        <v>0.24445634192049201</v>
      </c>
      <c r="AR11" s="17">
        <v>0.36194594070379299</v>
      </c>
      <c r="AS11" s="17">
        <v>0.27278705930997899</v>
      </c>
      <c r="AT11" s="17">
        <v>0.220696031021621</v>
      </c>
      <c r="AU11" s="17"/>
      <c r="AV11" s="17">
        <v>0.24414086898264101</v>
      </c>
      <c r="AW11" s="17">
        <v>0.26104284973202302</v>
      </c>
      <c r="AX11" s="17">
        <v>0.254299101202968</v>
      </c>
      <c r="AY11" s="17">
        <v>0.308685051564491</v>
      </c>
      <c r="AZ11" s="17">
        <v>0.26350721345754002</v>
      </c>
    </row>
    <row r="12" spans="2:52" ht="30">
      <c r="B12" s="18" t="s">
        <v>165</v>
      </c>
      <c r="C12" s="17">
        <v>0.175091216924775</v>
      </c>
      <c r="D12" s="17">
        <v>0.18716011531568599</v>
      </c>
      <c r="E12" s="17">
        <v>0.16441908867466901</v>
      </c>
      <c r="F12" s="17"/>
      <c r="G12" s="17">
        <v>9.9308488421980506E-2</v>
      </c>
      <c r="H12" s="17">
        <v>9.7535080857854006E-2</v>
      </c>
      <c r="I12" s="17">
        <v>0.14237043052155901</v>
      </c>
      <c r="J12" s="17">
        <v>0.19026568562906501</v>
      </c>
      <c r="K12" s="17">
        <v>0.26215203829019401</v>
      </c>
      <c r="L12" s="17">
        <v>0.244665598468159</v>
      </c>
      <c r="M12" s="17"/>
      <c r="N12" s="17">
        <v>0.17956623044439499</v>
      </c>
      <c r="O12" s="17">
        <v>0.18312894678962199</v>
      </c>
      <c r="P12" s="17">
        <v>0.16116613544189901</v>
      </c>
      <c r="Q12" s="17">
        <v>0.175235212594228</v>
      </c>
      <c r="R12" s="17"/>
      <c r="S12" s="17">
        <v>0.132405293990667</v>
      </c>
      <c r="T12" s="17">
        <v>0.20576835590832099</v>
      </c>
      <c r="U12" s="17">
        <v>0.17886218153703401</v>
      </c>
      <c r="V12" s="17">
        <v>0.17605789769775501</v>
      </c>
      <c r="W12" s="17">
        <v>0.19475545486783</v>
      </c>
      <c r="X12" s="17">
        <v>0.139597543537192</v>
      </c>
      <c r="Y12" s="17">
        <v>0.22049230430158001</v>
      </c>
      <c r="Z12" s="17">
        <v>0.14958916506716999</v>
      </c>
      <c r="AA12" s="17">
        <v>0.18036068568402699</v>
      </c>
      <c r="AB12" s="17">
        <v>0.205942684758883</v>
      </c>
      <c r="AC12" s="17">
        <v>0.13956131798989399</v>
      </c>
      <c r="AD12" s="17">
        <v>0.14927659486310599</v>
      </c>
      <c r="AE12" s="17"/>
      <c r="AF12" s="17">
        <v>0.22544631773464099</v>
      </c>
      <c r="AG12" s="17">
        <v>0.16621257908877601</v>
      </c>
      <c r="AH12" s="17">
        <v>0.127681704613886</v>
      </c>
      <c r="AI12" s="17"/>
      <c r="AJ12" s="17">
        <v>0.21255401508174099</v>
      </c>
      <c r="AK12" s="17">
        <v>0.13502013069034399</v>
      </c>
      <c r="AL12" s="17">
        <v>0.19207537447207099</v>
      </c>
      <c r="AM12" s="17">
        <v>0.24879326847691099</v>
      </c>
      <c r="AN12" s="17">
        <v>0.15478969120795599</v>
      </c>
      <c r="AO12" s="17"/>
      <c r="AP12" s="17">
        <v>0.18824835954765001</v>
      </c>
      <c r="AQ12" s="17">
        <v>0.135435691096531</v>
      </c>
      <c r="AR12" s="17">
        <v>0.18287628520292901</v>
      </c>
      <c r="AS12" s="17">
        <v>0.26137624286907901</v>
      </c>
      <c r="AT12" s="17">
        <v>0.18657240010242801</v>
      </c>
      <c r="AU12" s="17"/>
      <c r="AV12" s="17">
        <v>0.189424409494926</v>
      </c>
      <c r="AW12" s="17">
        <v>0.18778668280928601</v>
      </c>
      <c r="AX12" s="17">
        <v>0.172569401897643</v>
      </c>
      <c r="AY12" s="17">
        <v>0.10952700521309</v>
      </c>
      <c r="AZ12" s="17">
        <v>0.164756383254196</v>
      </c>
    </row>
    <row r="13" spans="2:52">
      <c r="B13" s="18" t="s">
        <v>107</v>
      </c>
      <c r="C13" s="19">
        <v>0.134299277770455</v>
      </c>
      <c r="D13" s="19">
        <v>0.101608479237124</v>
      </c>
      <c r="E13" s="19">
        <v>0.163973989533341</v>
      </c>
      <c r="F13" s="19"/>
      <c r="G13" s="19">
        <v>0.10626650160687801</v>
      </c>
      <c r="H13" s="19">
        <v>0.13217950708303999</v>
      </c>
      <c r="I13" s="19">
        <v>0.15022028799128501</v>
      </c>
      <c r="J13" s="19">
        <v>0.17070823372751201</v>
      </c>
      <c r="K13" s="19">
        <v>0.112443658564007</v>
      </c>
      <c r="L13" s="19">
        <v>0.126796607399487</v>
      </c>
      <c r="M13" s="19"/>
      <c r="N13" s="19">
        <v>9.6900801853120805E-2</v>
      </c>
      <c r="O13" s="19">
        <v>0.12765378838866501</v>
      </c>
      <c r="P13" s="19">
        <v>0.13151167404508901</v>
      </c>
      <c r="Q13" s="19">
        <v>0.18359191224673399</v>
      </c>
      <c r="R13" s="19"/>
      <c r="S13" s="19">
        <v>0.12725929296521901</v>
      </c>
      <c r="T13" s="19">
        <v>0.12491372835131</v>
      </c>
      <c r="U13" s="19">
        <v>0.123996281761783</v>
      </c>
      <c r="V13" s="19">
        <v>0.15568793640623299</v>
      </c>
      <c r="W13" s="19">
        <v>0.16249455455988801</v>
      </c>
      <c r="X13" s="19">
        <v>0.13632145452427699</v>
      </c>
      <c r="Y13" s="19">
        <v>0.132051405175558</v>
      </c>
      <c r="Z13" s="19">
        <v>0.12373239573277001</v>
      </c>
      <c r="AA13" s="19">
        <v>0.122673053095635</v>
      </c>
      <c r="AB13" s="19">
        <v>0.14163553371481499</v>
      </c>
      <c r="AC13" s="19">
        <v>0.14020807459527401</v>
      </c>
      <c r="AD13" s="19">
        <v>0.13013131415626999</v>
      </c>
      <c r="AE13" s="19"/>
      <c r="AF13" s="19">
        <v>0.12807319107987</v>
      </c>
      <c r="AG13" s="19">
        <v>0.106246693504953</v>
      </c>
      <c r="AH13" s="19">
        <v>0.21803744524062799</v>
      </c>
      <c r="AI13" s="19"/>
      <c r="AJ13" s="19">
        <v>0.108361089497055</v>
      </c>
      <c r="AK13" s="19">
        <v>0.10272673893187</v>
      </c>
      <c r="AL13" s="19">
        <v>0.13065100252477399</v>
      </c>
      <c r="AM13" s="19">
        <v>0.14576659622867599</v>
      </c>
      <c r="AN13" s="19">
        <v>0.23916733967845</v>
      </c>
      <c r="AO13" s="19"/>
      <c r="AP13" s="19">
        <v>8.8657980912826895E-2</v>
      </c>
      <c r="AQ13" s="19">
        <v>0.100555548421274</v>
      </c>
      <c r="AR13" s="19">
        <v>7.5205006054265097E-2</v>
      </c>
      <c r="AS13" s="19">
        <v>0.12885901032922001</v>
      </c>
      <c r="AT13" s="19">
        <v>0.29298458897362101</v>
      </c>
      <c r="AU13" s="19"/>
      <c r="AV13" s="19">
        <v>0.17757414239493099</v>
      </c>
      <c r="AW13" s="19">
        <v>0.14088833735332601</v>
      </c>
      <c r="AX13" s="19">
        <v>9.5515180546050196E-2</v>
      </c>
      <c r="AY13" s="19">
        <v>8.2068926769541695E-2</v>
      </c>
      <c r="AZ13" s="19">
        <v>0.104898018261639</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0.14100674551822201</v>
      </c>
      <c r="D9" s="17">
        <v>0.136793525777858</v>
      </c>
      <c r="E9" s="17">
        <v>0.14484991468304301</v>
      </c>
      <c r="F9" s="17"/>
      <c r="G9" s="17">
        <v>0.16479625788642799</v>
      </c>
      <c r="H9" s="17">
        <v>0.17432152089571401</v>
      </c>
      <c r="I9" s="17">
        <v>0.14777895466878499</v>
      </c>
      <c r="J9" s="17">
        <v>0.11995924117861199</v>
      </c>
      <c r="K9" s="17">
        <v>0.109061921874713</v>
      </c>
      <c r="L9" s="17">
        <v>0.13102602847895001</v>
      </c>
      <c r="M9" s="17"/>
      <c r="N9" s="17">
        <v>0.12425319568481</v>
      </c>
      <c r="O9" s="17">
        <v>0.12737950604236001</v>
      </c>
      <c r="P9" s="17">
        <v>0.17246031920761501</v>
      </c>
      <c r="Q9" s="17">
        <v>0.14528450469789</v>
      </c>
      <c r="R9" s="17"/>
      <c r="S9" s="17">
        <v>0.167021701112851</v>
      </c>
      <c r="T9" s="17">
        <v>0.121940259319353</v>
      </c>
      <c r="U9" s="17">
        <v>0.13293943979526701</v>
      </c>
      <c r="V9" s="17">
        <v>0.13801252431772401</v>
      </c>
      <c r="W9" s="17">
        <v>0.10728943023347</v>
      </c>
      <c r="X9" s="17">
        <v>0.18881293595257501</v>
      </c>
      <c r="Y9" s="17">
        <v>9.9709792936248307E-2</v>
      </c>
      <c r="Z9" s="17">
        <v>0.108784744268584</v>
      </c>
      <c r="AA9" s="17">
        <v>0.158618082327807</v>
      </c>
      <c r="AB9" s="17">
        <v>0.102875295618416</v>
      </c>
      <c r="AC9" s="17">
        <v>0.15500693741468499</v>
      </c>
      <c r="AD9" s="17">
        <v>0.24754380818619801</v>
      </c>
      <c r="AE9" s="17"/>
      <c r="AF9" s="17">
        <v>0.16583495306121501</v>
      </c>
      <c r="AG9" s="17">
        <v>0.123583268602154</v>
      </c>
      <c r="AH9" s="17">
        <v>0.144360295820361</v>
      </c>
      <c r="AI9" s="17"/>
      <c r="AJ9" s="17">
        <v>0.16128222028866501</v>
      </c>
      <c r="AK9" s="17">
        <v>0.13250768727520201</v>
      </c>
      <c r="AL9" s="17">
        <v>8.2135482476177094E-2</v>
      </c>
      <c r="AM9" s="17">
        <v>0.226066242750288</v>
      </c>
      <c r="AN9" s="17">
        <v>0.13474402192129301</v>
      </c>
      <c r="AO9" s="17"/>
      <c r="AP9" s="17">
        <v>0.162738291178988</v>
      </c>
      <c r="AQ9" s="17">
        <v>0.13690902474467101</v>
      </c>
      <c r="AR9" s="17">
        <v>0.11203246449064901</v>
      </c>
      <c r="AS9" s="17">
        <v>0.21391433024012699</v>
      </c>
      <c r="AT9" s="17">
        <v>0.102835805142384</v>
      </c>
      <c r="AU9" s="17"/>
      <c r="AV9" s="17">
        <v>0.15799827071915001</v>
      </c>
      <c r="AW9" s="17">
        <v>0.12545443102826101</v>
      </c>
      <c r="AX9" s="17">
        <v>0.135758216529028</v>
      </c>
      <c r="AY9" s="17">
        <v>0.16076146204278899</v>
      </c>
      <c r="AZ9" s="17">
        <v>0.15974077017222199</v>
      </c>
    </row>
    <row r="10" spans="2:52" ht="30">
      <c r="B10" s="18" t="s">
        <v>163</v>
      </c>
      <c r="C10" s="17">
        <v>0.23646035354964101</v>
      </c>
      <c r="D10" s="17">
        <v>0.23493623176556699</v>
      </c>
      <c r="E10" s="17">
        <v>0.23857061796739501</v>
      </c>
      <c r="F10" s="17"/>
      <c r="G10" s="17">
        <v>0.33134193218203301</v>
      </c>
      <c r="H10" s="17">
        <v>0.293638096812049</v>
      </c>
      <c r="I10" s="17">
        <v>0.26296698417937803</v>
      </c>
      <c r="J10" s="17">
        <v>0.21169109218110599</v>
      </c>
      <c r="K10" s="17">
        <v>0.19174236655372701</v>
      </c>
      <c r="L10" s="17">
        <v>0.155241819989133</v>
      </c>
      <c r="M10" s="17"/>
      <c r="N10" s="17">
        <v>0.241192817825263</v>
      </c>
      <c r="O10" s="17">
        <v>0.24420928766180899</v>
      </c>
      <c r="P10" s="17">
        <v>0.25591499882965502</v>
      </c>
      <c r="Q10" s="17">
        <v>0.206060310445665</v>
      </c>
      <c r="R10" s="17"/>
      <c r="S10" s="17">
        <v>0.26611345758046001</v>
      </c>
      <c r="T10" s="17">
        <v>0.218766811137585</v>
      </c>
      <c r="U10" s="17">
        <v>0.19003112687033599</v>
      </c>
      <c r="V10" s="17">
        <v>0.23259505103806399</v>
      </c>
      <c r="W10" s="17">
        <v>0.22960745054079501</v>
      </c>
      <c r="X10" s="17">
        <v>0.26247718909484802</v>
      </c>
      <c r="Y10" s="17">
        <v>0.24124223940053599</v>
      </c>
      <c r="Z10" s="17">
        <v>0.287267443404843</v>
      </c>
      <c r="AA10" s="17">
        <v>0.22430804598014201</v>
      </c>
      <c r="AB10" s="17">
        <v>0.21597696026223201</v>
      </c>
      <c r="AC10" s="17">
        <v>0.26453819002119999</v>
      </c>
      <c r="AD10" s="17">
        <v>0.226812712323643</v>
      </c>
      <c r="AE10" s="17"/>
      <c r="AF10" s="17">
        <v>0.21032290803950199</v>
      </c>
      <c r="AG10" s="17">
        <v>0.251837857446434</v>
      </c>
      <c r="AH10" s="17">
        <v>0.22257173550041001</v>
      </c>
      <c r="AI10" s="17"/>
      <c r="AJ10" s="17">
        <v>0.22954294899074301</v>
      </c>
      <c r="AK10" s="17">
        <v>0.28407420824030799</v>
      </c>
      <c r="AL10" s="17">
        <v>0.20459195798469301</v>
      </c>
      <c r="AM10" s="17">
        <v>0.17550820030609199</v>
      </c>
      <c r="AN10" s="17">
        <v>0.19186454555657001</v>
      </c>
      <c r="AO10" s="17"/>
      <c r="AP10" s="17">
        <v>0.26162058780416603</v>
      </c>
      <c r="AQ10" s="17">
        <v>0.28673376849024701</v>
      </c>
      <c r="AR10" s="17">
        <v>0.20734345543073199</v>
      </c>
      <c r="AS10" s="17">
        <v>0.155449217184254</v>
      </c>
      <c r="AT10" s="17">
        <v>0.16200774847021299</v>
      </c>
      <c r="AU10" s="17"/>
      <c r="AV10" s="17">
        <v>0.207073263047379</v>
      </c>
      <c r="AW10" s="17">
        <v>0.23061320929798701</v>
      </c>
      <c r="AX10" s="17">
        <v>0.265000271014875</v>
      </c>
      <c r="AY10" s="17">
        <v>0.29378722895780901</v>
      </c>
      <c r="AZ10" s="17">
        <v>0.18998437841551499</v>
      </c>
    </row>
    <row r="11" spans="2:52" ht="30">
      <c r="B11" s="18" t="s">
        <v>164</v>
      </c>
      <c r="C11" s="17">
        <v>0.23742918324953299</v>
      </c>
      <c r="D11" s="17">
        <v>0.25143376022238101</v>
      </c>
      <c r="E11" s="17">
        <v>0.22378197406439099</v>
      </c>
      <c r="F11" s="17"/>
      <c r="G11" s="17">
        <v>0.26985630247287301</v>
      </c>
      <c r="H11" s="17">
        <v>0.22396055495167599</v>
      </c>
      <c r="I11" s="17">
        <v>0.240646748224637</v>
      </c>
      <c r="J11" s="17">
        <v>0.25996069506067199</v>
      </c>
      <c r="K11" s="17">
        <v>0.20160462392833001</v>
      </c>
      <c r="L11" s="17">
        <v>0.22997933153967101</v>
      </c>
      <c r="M11" s="17"/>
      <c r="N11" s="17">
        <v>0.27794466186768102</v>
      </c>
      <c r="O11" s="17">
        <v>0.228895671226713</v>
      </c>
      <c r="P11" s="17">
        <v>0.21608078323098701</v>
      </c>
      <c r="Q11" s="17">
        <v>0.219250540201997</v>
      </c>
      <c r="R11" s="17"/>
      <c r="S11" s="17">
        <v>0.24488577300664199</v>
      </c>
      <c r="T11" s="17">
        <v>0.22358931278934599</v>
      </c>
      <c r="U11" s="17">
        <v>0.25789436651451603</v>
      </c>
      <c r="V11" s="17">
        <v>0.24260420862735199</v>
      </c>
      <c r="W11" s="17">
        <v>0.209315431400449</v>
      </c>
      <c r="X11" s="17">
        <v>0.24034112991721099</v>
      </c>
      <c r="Y11" s="17">
        <v>0.25272666567462299</v>
      </c>
      <c r="Z11" s="17">
        <v>0.29653553112376901</v>
      </c>
      <c r="AA11" s="17">
        <v>0.24133131444374201</v>
      </c>
      <c r="AB11" s="17">
        <v>0.223940728798147</v>
      </c>
      <c r="AC11" s="17">
        <v>0.22590562002432399</v>
      </c>
      <c r="AD11" s="17">
        <v>0.175125746925476</v>
      </c>
      <c r="AE11" s="17"/>
      <c r="AF11" s="17">
        <v>0.198463405691053</v>
      </c>
      <c r="AG11" s="17">
        <v>0.27237183618052202</v>
      </c>
      <c r="AH11" s="17">
        <v>0.20238469293873701</v>
      </c>
      <c r="AI11" s="17"/>
      <c r="AJ11" s="17">
        <v>0.21952550510094601</v>
      </c>
      <c r="AK11" s="17">
        <v>0.25717355223713201</v>
      </c>
      <c r="AL11" s="17">
        <v>0.30187091037927999</v>
      </c>
      <c r="AM11" s="17">
        <v>0.116088948438741</v>
      </c>
      <c r="AN11" s="17">
        <v>0.211460850251182</v>
      </c>
      <c r="AO11" s="17"/>
      <c r="AP11" s="17">
        <v>0.21772486741427299</v>
      </c>
      <c r="AQ11" s="17">
        <v>0.26035893972100899</v>
      </c>
      <c r="AR11" s="17">
        <v>0.31401135613867398</v>
      </c>
      <c r="AS11" s="17">
        <v>0.164905572756365</v>
      </c>
      <c r="AT11" s="17">
        <v>0.22912642455571999</v>
      </c>
      <c r="AU11" s="17"/>
      <c r="AV11" s="17">
        <v>0.189763470572791</v>
      </c>
      <c r="AW11" s="17">
        <v>0.25716979996345002</v>
      </c>
      <c r="AX11" s="17">
        <v>0.26588245072383199</v>
      </c>
      <c r="AY11" s="17">
        <v>0.27348584698355499</v>
      </c>
      <c r="AZ11" s="17">
        <v>0.242426968416498</v>
      </c>
    </row>
    <row r="12" spans="2:52" ht="30">
      <c r="B12" s="18" t="s">
        <v>165</v>
      </c>
      <c r="C12" s="17">
        <v>0.24031848120956201</v>
      </c>
      <c r="D12" s="17">
        <v>0.26998908788609099</v>
      </c>
      <c r="E12" s="17">
        <v>0.21243186923171301</v>
      </c>
      <c r="F12" s="17"/>
      <c r="G12" s="17">
        <v>0.12759715374800801</v>
      </c>
      <c r="H12" s="17">
        <v>0.15444045253423699</v>
      </c>
      <c r="I12" s="17">
        <v>0.210050125062964</v>
      </c>
      <c r="J12" s="17">
        <v>0.225756031882172</v>
      </c>
      <c r="K12" s="17">
        <v>0.35281569160443899</v>
      </c>
      <c r="L12" s="17">
        <v>0.34633167930611902</v>
      </c>
      <c r="M12" s="17"/>
      <c r="N12" s="17">
        <v>0.25772176028917498</v>
      </c>
      <c r="O12" s="17">
        <v>0.263245745917492</v>
      </c>
      <c r="P12" s="17">
        <v>0.21191928600099799</v>
      </c>
      <c r="Q12" s="17">
        <v>0.22450804898701801</v>
      </c>
      <c r="R12" s="17"/>
      <c r="S12" s="17">
        <v>0.18379392282764201</v>
      </c>
      <c r="T12" s="17">
        <v>0.27156518747652197</v>
      </c>
      <c r="U12" s="17">
        <v>0.27845119954108999</v>
      </c>
      <c r="V12" s="17">
        <v>0.22696478570826201</v>
      </c>
      <c r="W12" s="17">
        <v>0.27443149405126599</v>
      </c>
      <c r="X12" s="17">
        <v>0.18011247366578501</v>
      </c>
      <c r="Y12" s="17">
        <v>0.27527648281442701</v>
      </c>
      <c r="Z12" s="17">
        <v>0.19197560547105999</v>
      </c>
      <c r="AA12" s="17">
        <v>0.24019131388582099</v>
      </c>
      <c r="AB12" s="17">
        <v>0.30901263676552099</v>
      </c>
      <c r="AC12" s="17">
        <v>0.21087984961252701</v>
      </c>
      <c r="AD12" s="17">
        <v>0.22278632249081901</v>
      </c>
      <c r="AE12" s="17"/>
      <c r="AF12" s="17">
        <v>0.29024604541235699</v>
      </c>
      <c r="AG12" s="17">
        <v>0.23935707532370501</v>
      </c>
      <c r="AH12" s="17">
        <v>0.18908382894619899</v>
      </c>
      <c r="AI12" s="17"/>
      <c r="AJ12" s="17">
        <v>0.28194946968818302</v>
      </c>
      <c r="AK12" s="17">
        <v>0.20354829301018301</v>
      </c>
      <c r="AL12" s="17">
        <v>0.30861416172061701</v>
      </c>
      <c r="AM12" s="17">
        <v>0.26778429403863901</v>
      </c>
      <c r="AN12" s="17">
        <v>0.20047424339731701</v>
      </c>
      <c r="AO12" s="17"/>
      <c r="AP12" s="17">
        <v>0.25546879986417498</v>
      </c>
      <c r="AQ12" s="17">
        <v>0.20220116829399701</v>
      </c>
      <c r="AR12" s="17">
        <v>0.28137421813538499</v>
      </c>
      <c r="AS12" s="17">
        <v>0.33842791851489901</v>
      </c>
      <c r="AT12" s="17">
        <v>0.20784678169506801</v>
      </c>
      <c r="AU12" s="17"/>
      <c r="AV12" s="17">
        <v>0.25675622409100801</v>
      </c>
      <c r="AW12" s="17">
        <v>0.22641726671075901</v>
      </c>
      <c r="AX12" s="17">
        <v>0.236448898056621</v>
      </c>
      <c r="AY12" s="17">
        <v>0.17908437576730399</v>
      </c>
      <c r="AZ12" s="17">
        <v>0.32900020778994299</v>
      </c>
    </row>
    <row r="13" spans="2:52">
      <c r="B13" s="18" t="s">
        <v>107</v>
      </c>
      <c r="C13" s="19">
        <v>0.14478523647304301</v>
      </c>
      <c r="D13" s="19">
        <v>0.106847394348102</v>
      </c>
      <c r="E13" s="19">
        <v>0.18036562405345799</v>
      </c>
      <c r="F13" s="19"/>
      <c r="G13" s="19">
        <v>0.106408353710658</v>
      </c>
      <c r="H13" s="19">
        <v>0.153639374806324</v>
      </c>
      <c r="I13" s="19">
        <v>0.13855718786423599</v>
      </c>
      <c r="J13" s="19">
        <v>0.18263293969743799</v>
      </c>
      <c r="K13" s="19">
        <v>0.144775396038792</v>
      </c>
      <c r="L13" s="19">
        <v>0.13742114068612701</v>
      </c>
      <c r="M13" s="19"/>
      <c r="N13" s="19">
        <v>9.8887564333071304E-2</v>
      </c>
      <c r="O13" s="19">
        <v>0.13626978915162599</v>
      </c>
      <c r="P13" s="19">
        <v>0.143624612730745</v>
      </c>
      <c r="Q13" s="19">
        <v>0.20489659566742899</v>
      </c>
      <c r="R13" s="19"/>
      <c r="S13" s="19">
        <v>0.13818514547240501</v>
      </c>
      <c r="T13" s="19">
        <v>0.16413842927719399</v>
      </c>
      <c r="U13" s="19">
        <v>0.14068386727879101</v>
      </c>
      <c r="V13" s="19">
        <v>0.159823430308599</v>
      </c>
      <c r="W13" s="19">
        <v>0.17935619377401901</v>
      </c>
      <c r="X13" s="19">
        <v>0.12825627136958201</v>
      </c>
      <c r="Y13" s="19">
        <v>0.13104481917416599</v>
      </c>
      <c r="Z13" s="19">
        <v>0.115436675731744</v>
      </c>
      <c r="AA13" s="19">
        <v>0.135551243362487</v>
      </c>
      <c r="AB13" s="19">
        <v>0.14819437855568299</v>
      </c>
      <c r="AC13" s="19">
        <v>0.14366940292726499</v>
      </c>
      <c r="AD13" s="19">
        <v>0.12773141007386399</v>
      </c>
      <c r="AE13" s="19"/>
      <c r="AF13" s="19">
        <v>0.13513268779587401</v>
      </c>
      <c r="AG13" s="19">
        <v>0.11284996244718599</v>
      </c>
      <c r="AH13" s="19">
        <v>0.24159944679429299</v>
      </c>
      <c r="AI13" s="19"/>
      <c r="AJ13" s="19">
        <v>0.107699855931464</v>
      </c>
      <c r="AK13" s="19">
        <v>0.122696259237175</v>
      </c>
      <c r="AL13" s="19">
        <v>0.10278748743923399</v>
      </c>
      <c r="AM13" s="19">
        <v>0.21455231446624001</v>
      </c>
      <c r="AN13" s="19">
        <v>0.26145633887363701</v>
      </c>
      <c r="AO13" s="19"/>
      <c r="AP13" s="19">
        <v>0.102447453738397</v>
      </c>
      <c r="AQ13" s="19">
        <v>0.113797098750076</v>
      </c>
      <c r="AR13" s="19">
        <v>8.5238505804560993E-2</v>
      </c>
      <c r="AS13" s="19">
        <v>0.12730296130435501</v>
      </c>
      <c r="AT13" s="19">
        <v>0.29818324013661501</v>
      </c>
      <c r="AU13" s="19"/>
      <c r="AV13" s="19">
        <v>0.18840877156967201</v>
      </c>
      <c r="AW13" s="19">
        <v>0.16034529299954201</v>
      </c>
      <c r="AX13" s="19">
        <v>9.6910163675643493E-2</v>
      </c>
      <c r="AY13" s="19">
        <v>9.2881086248542105E-2</v>
      </c>
      <c r="AZ13" s="19">
        <v>7.8847675205821505E-2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170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0.18230889633734601</v>
      </c>
      <c r="D9" s="17">
        <v>0.18162658709637999</v>
      </c>
      <c r="E9" s="17">
        <v>0.18324375264290299</v>
      </c>
      <c r="F9" s="17"/>
      <c r="G9" s="17">
        <v>0.15856748370874199</v>
      </c>
      <c r="H9" s="17">
        <v>0.19583577087952</v>
      </c>
      <c r="I9" s="17">
        <v>0.185303193203258</v>
      </c>
      <c r="J9" s="17">
        <v>0.16217429071060599</v>
      </c>
      <c r="K9" s="17">
        <v>0.21220519006948699</v>
      </c>
      <c r="L9" s="17">
        <v>0.18090540406699401</v>
      </c>
      <c r="M9" s="17"/>
      <c r="N9" s="17">
        <v>0.186954899288795</v>
      </c>
      <c r="O9" s="17">
        <v>0.16778550806016199</v>
      </c>
      <c r="P9" s="17">
        <v>0.172451635059582</v>
      </c>
      <c r="Q9" s="17">
        <v>0.199374210774315</v>
      </c>
      <c r="R9" s="17"/>
      <c r="S9" s="17">
        <v>0.22197343530907501</v>
      </c>
      <c r="T9" s="17">
        <v>0.16526150103627499</v>
      </c>
      <c r="U9" s="17">
        <v>0.17326264156120499</v>
      </c>
      <c r="V9" s="17">
        <v>0.15548314536948299</v>
      </c>
      <c r="W9" s="17">
        <v>0.13183405724299699</v>
      </c>
      <c r="X9" s="17">
        <v>0.22316928323297799</v>
      </c>
      <c r="Y9" s="17">
        <v>0.14409393731502701</v>
      </c>
      <c r="Z9" s="17">
        <v>0.17607786075864401</v>
      </c>
      <c r="AA9" s="17">
        <v>0.203509239651471</v>
      </c>
      <c r="AB9" s="17">
        <v>0.16273991963016199</v>
      </c>
      <c r="AC9" s="17">
        <v>0.16993853568973399</v>
      </c>
      <c r="AD9" s="17">
        <v>0.28267817627912201</v>
      </c>
      <c r="AE9" s="17"/>
      <c r="AF9" s="17">
        <v>0.186171342904767</v>
      </c>
      <c r="AG9" s="17">
        <v>0.18956018183540499</v>
      </c>
      <c r="AH9" s="17">
        <v>0.172259899763929</v>
      </c>
      <c r="AI9" s="17"/>
      <c r="AJ9" s="17">
        <v>0.18047672428488901</v>
      </c>
      <c r="AK9" s="17">
        <v>0.20686485620880499</v>
      </c>
      <c r="AL9" s="17">
        <v>0.17172994839529401</v>
      </c>
      <c r="AM9" s="17">
        <v>0.16756723736996301</v>
      </c>
      <c r="AN9" s="17">
        <v>0.15764649821979901</v>
      </c>
      <c r="AO9" s="17"/>
      <c r="AP9" s="17">
        <v>0.19598651904954301</v>
      </c>
      <c r="AQ9" s="17">
        <v>0.20026508103708399</v>
      </c>
      <c r="AR9" s="17">
        <v>0.18185556244529499</v>
      </c>
      <c r="AS9" s="17">
        <v>0.17564240530591799</v>
      </c>
      <c r="AT9" s="17">
        <v>0.115413531878407</v>
      </c>
      <c r="AU9" s="17"/>
      <c r="AV9" s="17">
        <v>0.185937651797693</v>
      </c>
      <c r="AW9" s="17">
        <v>0.14219225935002699</v>
      </c>
      <c r="AX9" s="17">
        <v>0.200408619226952</v>
      </c>
      <c r="AY9" s="17">
        <v>0.18697664784599399</v>
      </c>
      <c r="AZ9" s="17">
        <v>0.22915915400290801</v>
      </c>
    </row>
    <row r="10" spans="2:52" ht="30">
      <c r="B10" s="18" t="s">
        <v>163</v>
      </c>
      <c r="C10" s="17">
        <v>0.38070859384849098</v>
      </c>
      <c r="D10" s="17">
        <v>0.387515047052856</v>
      </c>
      <c r="E10" s="17">
        <v>0.37511810396338102</v>
      </c>
      <c r="F10" s="17"/>
      <c r="G10" s="17">
        <v>0.39028561501986497</v>
      </c>
      <c r="H10" s="17">
        <v>0.423195382101625</v>
      </c>
      <c r="I10" s="17">
        <v>0.37636756837292201</v>
      </c>
      <c r="J10" s="17">
        <v>0.357064904802326</v>
      </c>
      <c r="K10" s="17">
        <v>0.34709795642098701</v>
      </c>
      <c r="L10" s="17">
        <v>0.38497975323487998</v>
      </c>
      <c r="M10" s="17"/>
      <c r="N10" s="17">
        <v>0.41281837998295101</v>
      </c>
      <c r="O10" s="17">
        <v>0.40715000763281001</v>
      </c>
      <c r="P10" s="17">
        <v>0.38147831610786098</v>
      </c>
      <c r="Q10" s="17">
        <v>0.31832277927851099</v>
      </c>
      <c r="R10" s="17"/>
      <c r="S10" s="17">
        <v>0.39488711759385198</v>
      </c>
      <c r="T10" s="17">
        <v>0.36358281585973201</v>
      </c>
      <c r="U10" s="17">
        <v>0.37979561576498699</v>
      </c>
      <c r="V10" s="17">
        <v>0.39857094702380902</v>
      </c>
      <c r="W10" s="17">
        <v>0.37461679779326001</v>
      </c>
      <c r="X10" s="17">
        <v>0.36076723830483798</v>
      </c>
      <c r="Y10" s="17">
        <v>0.37442386998154698</v>
      </c>
      <c r="Z10" s="17">
        <v>0.40409458778610902</v>
      </c>
      <c r="AA10" s="17">
        <v>0.38289638363526901</v>
      </c>
      <c r="AB10" s="17">
        <v>0.40286852105961302</v>
      </c>
      <c r="AC10" s="17">
        <v>0.41369817585725699</v>
      </c>
      <c r="AD10" s="17">
        <v>0.267736875131382</v>
      </c>
      <c r="AE10" s="17"/>
      <c r="AF10" s="17">
        <v>0.35789981361120998</v>
      </c>
      <c r="AG10" s="17">
        <v>0.419476393694936</v>
      </c>
      <c r="AH10" s="17">
        <v>0.331125096216149</v>
      </c>
      <c r="AI10" s="17"/>
      <c r="AJ10" s="17">
        <v>0.39133967564189098</v>
      </c>
      <c r="AK10" s="17">
        <v>0.41020133587396301</v>
      </c>
      <c r="AL10" s="17">
        <v>0.40892137911548798</v>
      </c>
      <c r="AM10" s="17">
        <v>0.31536228572526198</v>
      </c>
      <c r="AN10" s="17">
        <v>0.31210719662707997</v>
      </c>
      <c r="AO10" s="17"/>
      <c r="AP10" s="17">
        <v>0.39561660149526801</v>
      </c>
      <c r="AQ10" s="17">
        <v>0.415879006491853</v>
      </c>
      <c r="AR10" s="17">
        <v>0.403110720920968</v>
      </c>
      <c r="AS10" s="17">
        <v>0.31086710245333898</v>
      </c>
      <c r="AT10" s="17">
        <v>0.34631341665746201</v>
      </c>
      <c r="AU10" s="17"/>
      <c r="AV10" s="17">
        <v>0.31922372505023699</v>
      </c>
      <c r="AW10" s="17">
        <v>0.40150199257327401</v>
      </c>
      <c r="AX10" s="17">
        <v>0.41706262399688199</v>
      </c>
      <c r="AY10" s="17">
        <v>0.44788296503621799</v>
      </c>
      <c r="AZ10" s="17">
        <v>0.46023008387890502</v>
      </c>
    </row>
    <row r="11" spans="2:52" ht="30">
      <c r="B11" s="18" t="s">
        <v>164</v>
      </c>
      <c r="C11" s="17">
        <v>0.22701449888496</v>
      </c>
      <c r="D11" s="17">
        <v>0.24547154004659999</v>
      </c>
      <c r="E11" s="17">
        <v>0.20876951919287901</v>
      </c>
      <c r="F11" s="17"/>
      <c r="G11" s="17">
        <v>0.27270312731971602</v>
      </c>
      <c r="H11" s="17">
        <v>0.161759322830546</v>
      </c>
      <c r="I11" s="17">
        <v>0.22565289966990801</v>
      </c>
      <c r="J11" s="17">
        <v>0.23750264576112201</v>
      </c>
      <c r="K11" s="17">
        <v>0.24219724653823901</v>
      </c>
      <c r="L11" s="17">
        <v>0.232271491246549</v>
      </c>
      <c r="M11" s="17"/>
      <c r="N11" s="17">
        <v>0.24751381428970101</v>
      </c>
      <c r="O11" s="17">
        <v>0.22129729767988099</v>
      </c>
      <c r="P11" s="17">
        <v>0.23108861251342</v>
      </c>
      <c r="Q11" s="17">
        <v>0.208995514171433</v>
      </c>
      <c r="R11" s="17"/>
      <c r="S11" s="17">
        <v>0.186082641841745</v>
      </c>
      <c r="T11" s="17">
        <v>0.261117563073965</v>
      </c>
      <c r="U11" s="17">
        <v>0.232069439540114</v>
      </c>
      <c r="V11" s="17">
        <v>0.234021176203281</v>
      </c>
      <c r="W11" s="17">
        <v>0.24571644639360901</v>
      </c>
      <c r="X11" s="17">
        <v>0.22827232832416899</v>
      </c>
      <c r="Y11" s="17">
        <v>0.22899884887234401</v>
      </c>
      <c r="Z11" s="17">
        <v>0.2374091485299</v>
      </c>
      <c r="AA11" s="17">
        <v>0.22076300797128101</v>
      </c>
      <c r="AB11" s="17">
        <v>0.22644283998030401</v>
      </c>
      <c r="AC11" s="17">
        <v>0.22262902761505199</v>
      </c>
      <c r="AD11" s="17">
        <v>0.201130033677375</v>
      </c>
      <c r="AE11" s="17"/>
      <c r="AF11" s="17">
        <v>0.22554380751316899</v>
      </c>
      <c r="AG11" s="17">
        <v>0.23327407167658901</v>
      </c>
      <c r="AH11" s="17">
        <v>0.20180114290745199</v>
      </c>
      <c r="AI11" s="17"/>
      <c r="AJ11" s="17">
        <v>0.23177918599973599</v>
      </c>
      <c r="AK11" s="17">
        <v>0.230052975364159</v>
      </c>
      <c r="AL11" s="17">
        <v>0.26432643395813699</v>
      </c>
      <c r="AM11" s="17">
        <v>0.10929445599441499</v>
      </c>
      <c r="AN11" s="17">
        <v>0.19240111435594401</v>
      </c>
      <c r="AO11" s="17"/>
      <c r="AP11" s="17">
        <v>0.24837882222072399</v>
      </c>
      <c r="AQ11" s="17">
        <v>0.224545023523817</v>
      </c>
      <c r="AR11" s="17">
        <v>0.27359264986348297</v>
      </c>
      <c r="AS11" s="17">
        <v>0.22228238819194199</v>
      </c>
      <c r="AT11" s="17">
        <v>0.18061637945837</v>
      </c>
      <c r="AU11" s="17"/>
      <c r="AV11" s="17">
        <v>0.22783789964170101</v>
      </c>
      <c r="AW11" s="17">
        <v>0.24148599729408299</v>
      </c>
      <c r="AX11" s="17">
        <v>0.21785807421995601</v>
      </c>
      <c r="AY11" s="17">
        <v>0.22972018830305099</v>
      </c>
      <c r="AZ11" s="17">
        <v>0.18747074286015999</v>
      </c>
    </row>
    <row r="12" spans="2:52" ht="30">
      <c r="B12" s="18" t="s">
        <v>165</v>
      </c>
      <c r="C12" s="17">
        <v>9.4154839077239302E-2</v>
      </c>
      <c r="D12" s="17">
        <v>0.10178337458615</v>
      </c>
      <c r="E12" s="17">
        <v>8.6850625276049698E-2</v>
      </c>
      <c r="F12" s="17"/>
      <c r="G12" s="17">
        <v>8.3519180004719099E-2</v>
      </c>
      <c r="H12" s="17">
        <v>9.2086293999021698E-2</v>
      </c>
      <c r="I12" s="17">
        <v>9.4885169360019006E-2</v>
      </c>
      <c r="J12" s="17">
        <v>9.0571755275344001E-2</v>
      </c>
      <c r="K12" s="17">
        <v>0.101569622833318</v>
      </c>
      <c r="L12" s="17">
        <v>0.100253866139579</v>
      </c>
      <c r="M12" s="17"/>
      <c r="N12" s="17">
        <v>7.7037893448773695E-2</v>
      </c>
      <c r="O12" s="17">
        <v>9.4387993314859905E-2</v>
      </c>
      <c r="P12" s="17">
        <v>0.109259426416369</v>
      </c>
      <c r="Q12" s="17">
        <v>9.8254016491735194E-2</v>
      </c>
      <c r="R12" s="17"/>
      <c r="S12" s="17">
        <v>8.3028655653900593E-2</v>
      </c>
      <c r="T12" s="17">
        <v>0.109187629805889</v>
      </c>
      <c r="U12" s="17">
        <v>0.116303866563401</v>
      </c>
      <c r="V12" s="17">
        <v>8.3368335716072495E-2</v>
      </c>
      <c r="W12" s="17">
        <v>9.2253092819587004E-2</v>
      </c>
      <c r="X12" s="17">
        <v>6.1471092561019E-2</v>
      </c>
      <c r="Y12" s="17">
        <v>0.12676191344986401</v>
      </c>
      <c r="Z12" s="17">
        <v>7.1358358807756095E-2</v>
      </c>
      <c r="AA12" s="17">
        <v>9.8421694113832295E-2</v>
      </c>
      <c r="AB12" s="17">
        <v>9.8146840620085093E-2</v>
      </c>
      <c r="AC12" s="17">
        <v>6.2182196004848499E-2</v>
      </c>
      <c r="AD12" s="17">
        <v>0.125832080471346</v>
      </c>
      <c r="AE12" s="17"/>
      <c r="AF12" s="17">
        <v>0.12455826443210601</v>
      </c>
      <c r="AG12" s="17">
        <v>7.2754288959044802E-2</v>
      </c>
      <c r="AH12" s="17">
        <v>9.0885128802744602E-2</v>
      </c>
      <c r="AI12" s="17"/>
      <c r="AJ12" s="17">
        <v>0.114910969644449</v>
      </c>
      <c r="AK12" s="17">
        <v>6.4727529834341199E-2</v>
      </c>
      <c r="AL12" s="17">
        <v>6.6677424751898196E-2</v>
      </c>
      <c r="AM12" s="17">
        <v>0.193427891431416</v>
      </c>
      <c r="AN12" s="17">
        <v>0.100547296846412</v>
      </c>
      <c r="AO12" s="17"/>
      <c r="AP12" s="17">
        <v>9.2343866110943501E-2</v>
      </c>
      <c r="AQ12" s="17">
        <v>6.8331879709720503E-2</v>
      </c>
      <c r="AR12" s="17">
        <v>8.1813556871196E-2</v>
      </c>
      <c r="AS12" s="17">
        <v>0.178094381148418</v>
      </c>
      <c r="AT12" s="17">
        <v>9.0404728713129406E-2</v>
      </c>
      <c r="AU12" s="17"/>
      <c r="AV12" s="17">
        <v>0.101248829663693</v>
      </c>
      <c r="AW12" s="17">
        <v>8.7804963028700098E-2</v>
      </c>
      <c r="AX12" s="17">
        <v>8.8092315596087697E-2</v>
      </c>
      <c r="AY12" s="17">
        <v>7.2346011523599194E-2</v>
      </c>
      <c r="AZ12" s="17">
        <v>9.1962814345896302E-2</v>
      </c>
    </row>
    <row r="13" spans="2:52">
      <c r="B13" s="18" t="s">
        <v>107</v>
      </c>
      <c r="C13" s="19">
        <v>0.11581317185196401</v>
      </c>
      <c r="D13" s="19">
        <v>8.36034512180137E-2</v>
      </c>
      <c r="E13" s="19">
        <v>0.14601799892478801</v>
      </c>
      <c r="F13" s="19"/>
      <c r="G13" s="19">
        <v>9.4924593946958402E-2</v>
      </c>
      <c r="H13" s="19">
        <v>0.12712323018928801</v>
      </c>
      <c r="I13" s="19">
        <v>0.117791169393893</v>
      </c>
      <c r="J13" s="19">
        <v>0.152686403450602</v>
      </c>
      <c r="K13" s="19">
        <v>9.6929984137968897E-2</v>
      </c>
      <c r="L13" s="19">
        <v>0.101589485311998</v>
      </c>
      <c r="M13" s="19"/>
      <c r="N13" s="19">
        <v>7.5675012989780202E-2</v>
      </c>
      <c r="O13" s="19">
        <v>0.109379193312286</v>
      </c>
      <c r="P13" s="19">
        <v>0.105722009902769</v>
      </c>
      <c r="Q13" s="19">
        <v>0.175053479284005</v>
      </c>
      <c r="R13" s="19"/>
      <c r="S13" s="19">
        <v>0.114028149601428</v>
      </c>
      <c r="T13" s="19">
        <v>0.100850490224139</v>
      </c>
      <c r="U13" s="19">
        <v>9.8568436570292697E-2</v>
      </c>
      <c r="V13" s="19">
        <v>0.128556395687355</v>
      </c>
      <c r="W13" s="19">
        <v>0.155579605750547</v>
      </c>
      <c r="X13" s="19">
        <v>0.12632005757699599</v>
      </c>
      <c r="Y13" s="19">
        <v>0.125721430381218</v>
      </c>
      <c r="Z13" s="19">
        <v>0.111060044117591</v>
      </c>
      <c r="AA13" s="19">
        <v>9.4409674628145604E-2</v>
      </c>
      <c r="AB13" s="19">
        <v>0.109801878709836</v>
      </c>
      <c r="AC13" s="19">
        <v>0.131552064833108</v>
      </c>
      <c r="AD13" s="19">
        <v>0.122622834440776</v>
      </c>
      <c r="AE13" s="19"/>
      <c r="AF13" s="19">
        <v>0.105826771538748</v>
      </c>
      <c r="AG13" s="19">
        <v>8.4935063834025298E-2</v>
      </c>
      <c r="AH13" s="19">
        <v>0.203928732309726</v>
      </c>
      <c r="AI13" s="19"/>
      <c r="AJ13" s="19">
        <v>8.1493444429035194E-2</v>
      </c>
      <c r="AK13" s="19">
        <v>8.8153302718731993E-2</v>
      </c>
      <c r="AL13" s="19">
        <v>8.8344813779182393E-2</v>
      </c>
      <c r="AM13" s="19">
        <v>0.21434812947894399</v>
      </c>
      <c r="AN13" s="19">
        <v>0.237297893950766</v>
      </c>
      <c r="AO13" s="19"/>
      <c r="AP13" s="19">
        <v>6.7674191123521299E-2</v>
      </c>
      <c r="AQ13" s="19">
        <v>9.0979009237525596E-2</v>
      </c>
      <c r="AR13" s="19">
        <v>5.9627509899057803E-2</v>
      </c>
      <c r="AS13" s="19">
        <v>0.113113722900383</v>
      </c>
      <c r="AT13" s="19">
        <v>0.26725194329263202</v>
      </c>
      <c r="AU13" s="19"/>
      <c r="AV13" s="19">
        <v>0.16575189384667499</v>
      </c>
      <c r="AW13" s="19">
        <v>0.127014787753916</v>
      </c>
      <c r="AX13" s="19">
        <v>7.6578366960122005E-2</v>
      </c>
      <c r="AY13" s="19">
        <v>6.3074187291137104E-2</v>
      </c>
      <c r="AZ13" s="19">
        <v>3.11772049121312E-2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171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0.22059230579626701</v>
      </c>
      <c r="D9" s="17">
        <v>0.22051144614663801</v>
      </c>
      <c r="E9" s="17">
        <v>0.221612649603013</v>
      </c>
      <c r="F9" s="17"/>
      <c r="G9" s="17">
        <v>0.24690180251961599</v>
      </c>
      <c r="H9" s="17">
        <v>0.29443915498318901</v>
      </c>
      <c r="I9" s="17">
        <v>0.21456609411062699</v>
      </c>
      <c r="J9" s="17">
        <v>0.199246892054044</v>
      </c>
      <c r="K9" s="17">
        <v>0.17730910342199699</v>
      </c>
      <c r="L9" s="17">
        <v>0.194145206005294</v>
      </c>
      <c r="M9" s="17"/>
      <c r="N9" s="17">
        <v>0.24098873710247401</v>
      </c>
      <c r="O9" s="17">
        <v>0.215400146738218</v>
      </c>
      <c r="P9" s="17">
        <v>0.22186146983348901</v>
      </c>
      <c r="Q9" s="17">
        <v>0.20153713985633501</v>
      </c>
      <c r="R9" s="17"/>
      <c r="S9" s="17">
        <v>0.28453590237668003</v>
      </c>
      <c r="T9" s="17">
        <v>0.210900917842574</v>
      </c>
      <c r="U9" s="17">
        <v>0.18777234900357401</v>
      </c>
      <c r="V9" s="17">
        <v>0.20368296132223901</v>
      </c>
      <c r="W9" s="17">
        <v>0.19078117418486701</v>
      </c>
      <c r="X9" s="17">
        <v>0.235106624049322</v>
      </c>
      <c r="Y9" s="17">
        <v>0.18037337101786899</v>
      </c>
      <c r="Z9" s="17">
        <v>0.16339698407895201</v>
      </c>
      <c r="AA9" s="17">
        <v>0.233795060793339</v>
      </c>
      <c r="AB9" s="17">
        <v>0.188646239453129</v>
      </c>
      <c r="AC9" s="17">
        <v>0.230133839438807</v>
      </c>
      <c r="AD9" s="17">
        <v>0.34349151929947302</v>
      </c>
      <c r="AE9" s="17"/>
      <c r="AF9" s="17">
        <v>0.20501727752953</v>
      </c>
      <c r="AG9" s="17">
        <v>0.226929874880509</v>
      </c>
      <c r="AH9" s="17">
        <v>0.21661058760248</v>
      </c>
      <c r="AI9" s="17"/>
      <c r="AJ9" s="17">
        <v>0.22219423375383199</v>
      </c>
      <c r="AK9" s="17">
        <v>0.24195193006333701</v>
      </c>
      <c r="AL9" s="17">
        <v>0.15627430099935999</v>
      </c>
      <c r="AM9" s="17">
        <v>0.140882666489415</v>
      </c>
      <c r="AN9" s="17">
        <v>0.19607549239855501</v>
      </c>
      <c r="AO9" s="17"/>
      <c r="AP9" s="17">
        <v>0.24100001954479</v>
      </c>
      <c r="AQ9" s="17">
        <v>0.25435278695807401</v>
      </c>
      <c r="AR9" s="17">
        <v>0.18744903033434801</v>
      </c>
      <c r="AS9" s="17">
        <v>0.18866757463214701</v>
      </c>
      <c r="AT9" s="17">
        <v>0.14747567866229999</v>
      </c>
      <c r="AU9" s="17"/>
      <c r="AV9" s="17">
        <v>0.18055013272612899</v>
      </c>
      <c r="AW9" s="17">
        <v>0.18077105730020601</v>
      </c>
      <c r="AX9" s="17">
        <v>0.25474502546786199</v>
      </c>
      <c r="AY9" s="17">
        <v>0.29841910069625099</v>
      </c>
      <c r="AZ9" s="17">
        <v>0.28574680013771497</v>
      </c>
    </row>
    <row r="10" spans="2:52" ht="30">
      <c r="B10" s="18" t="s">
        <v>163</v>
      </c>
      <c r="C10" s="17">
        <v>0.37113795629744201</v>
      </c>
      <c r="D10" s="17">
        <v>0.395947919844375</v>
      </c>
      <c r="E10" s="17">
        <v>0.346941797526303</v>
      </c>
      <c r="F10" s="17"/>
      <c r="G10" s="17">
        <v>0.39787210298192899</v>
      </c>
      <c r="H10" s="17">
        <v>0.35207161111825103</v>
      </c>
      <c r="I10" s="17">
        <v>0.41025770311505699</v>
      </c>
      <c r="J10" s="17">
        <v>0.34311995004093399</v>
      </c>
      <c r="K10" s="17">
        <v>0.35365395163653801</v>
      </c>
      <c r="L10" s="17">
        <v>0.37153547820777899</v>
      </c>
      <c r="M10" s="17"/>
      <c r="N10" s="17">
        <v>0.39670887897497598</v>
      </c>
      <c r="O10" s="17">
        <v>0.37375138344601</v>
      </c>
      <c r="P10" s="17">
        <v>0.37298435701869298</v>
      </c>
      <c r="Q10" s="17">
        <v>0.33872171285751801</v>
      </c>
      <c r="R10" s="17"/>
      <c r="S10" s="17">
        <v>0.34296499780878698</v>
      </c>
      <c r="T10" s="17">
        <v>0.34349585409380701</v>
      </c>
      <c r="U10" s="17">
        <v>0.37722116734347499</v>
      </c>
      <c r="V10" s="17">
        <v>0.37906429133786901</v>
      </c>
      <c r="W10" s="17">
        <v>0.41766728231466699</v>
      </c>
      <c r="X10" s="17">
        <v>0.38909570646340602</v>
      </c>
      <c r="Y10" s="17">
        <v>0.39290366843658198</v>
      </c>
      <c r="Z10" s="17">
        <v>0.46421207627796801</v>
      </c>
      <c r="AA10" s="17">
        <v>0.37549002266158099</v>
      </c>
      <c r="AB10" s="17">
        <v>0.33840550619361198</v>
      </c>
      <c r="AC10" s="17">
        <v>0.38819152488497599</v>
      </c>
      <c r="AD10" s="17">
        <v>0.29161121065622297</v>
      </c>
      <c r="AE10" s="17"/>
      <c r="AF10" s="17">
        <v>0.35881748386155798</v>
      </c>
      <c r="AG10" s="17">
        <v>0.40009271012655601</v>
      </c>
      <c r="AH10" s="17">
        <v>0.32124542066143602</v>
      </c>
      <c r="AI10" s="17"/>
      <c r="AJ10" s="17">
        <v>0.37063234567680903</v>
      </c>
      <c r="AK10" s="17">
        <v>0.40404790110185301</v>
      </c>
      <c r="AL10" s="17">
        <v>0.46535619149239699</v>
      </c>
      <c r="AM10" s="17">
        <v>0.27414123054305201</v>
      </c>
      <c r="AN10" s="17">
        <v>0.30992915683566302</v>
      </c>
      <c r="AO10" s="17"/>
      <c r="AP10" s="17">
        <v>0.399571631649773</v>
      </c>
      <c r="AQ10" s="17">
        <v>0.406466839448136</v>
      </c>
      <c r="AR10" s="17">
        <v>0.45937671930555901</v>
      </c>
      <c r="AS10" s="17">
        <v>0.29140009800932898</v>
      </c>
      <c r="AT10" s="17">
        <v>0.28767872368116898</v>
      </c>
      <c r="AU10" s="17"/>
      <c r="AV10" s="17">
        <v>0.36089818274470797</v>
      </c>
      <c r="AW10" s="17">
        <v>0.38453669367182802</v>
      </c>
      <c r="AX10" s="17">
        <v>0.39191251393017001</v>
      </c>
      <c r="AY10" s="17">
        <v>0.40212099643062799</v>
      </c>
      <c r="AZ10" s="17">
        <v>0.37671999839708398</v>
      </c>
    </row>
    <row r="11" spans="2:52" ht="30">
      <c r="B11" s="18" t="s">
        <v>164</v>
      </c>
      <c r="C11" s="17">
        <v>0.21007673810504601</v>
      </c>
      <c r="D11" s="17">
        <v>0.21871355105677701</v>
      </c>
      <c r="E11" s="17">
        <v>0.20212355158964301</v>
      </c>
      <c r="F11" s="17"/>
      <c r="G11" s="17">
        <v>0.20583387387723201</v>
      </c>
      <c r="H11" s="17">
        <v>0.173182079033907</v>
      </c>
      <c r="I11" s="17">
        <v>0.18210166377227699</v>
      </c>
      <c r="J11" s="17">
        <v>0.226582119419619</v>
      </c>
      <c r="K11" s="17">
        <v>0.235069224344817</v>
      </c>
      <c r="L11" s="17">
        <v>0.23561389007618999</v>
      </c>
      <c r="M11" s="17"/>
      <c r="N11" s="17">
        <v>0.227658948109945</v>
      </c>
      <c r="O11" s="17">
        <v>0.208888602363661</v>
      </c>
      <c r="P11" s="17">
        <v>0.20392045012277199</v>
      </c>
      <c r="Q11" s="17">
        <v>0.198212257935517</v>
      </c>
      <c r="R11" s="17"/>
      <c r="S11" s="17">
        <v>0.18302131627371401</v>
      </c>
      <c r="T11" s="17">
        <v>0.218385521739761</v>
      </c>
      <c r="U11" s="17">
        <v>0.23218343691120899</v>
      </c>
      <c r="V11" s="17">
        <v>0.20891026783267899</v>
      </c>
      <c r="W11" s="17">
        <v>0.17606864674457701</v>
      </c>
      <c r="X11" s="17">
        <v>0.196459497604312</v>
      </c>
      <c r="Y11" s="17">
        <v>0.221134606509792</v>
      </c>
      <c r="Z11" s="17">
        <v>0.21551162711210201</v>
      </c>
      <c r="AA11" s="17">
        <v>0.223484872003753</v>
      </c>
      <c r="AB11" s="17">
        <v>0.248078555262567</v>
      </c>
      <c r="AC11" s="17">
        <v>0.210080791864106</v>
      </c>
      <c r="AD11" s="17">
        <v>0.165175808614584</v>
      </c>
      <c r="AE11" s="17"/>
      <c r="AF11" s="17">
        <v>0.22283104175649299</v>
      </c>
      <c r="AG11" s="17">
        <v>0.219777127225737</v>
      </c>
      <c r="AH11" s="17">
        <v>0.16350784290802001</v>
      </c>
      <c r="AI11" s="17"/>
      <c r="AJ11" s="17">
        <v>0.234040055889709</v>
      </c>
      <c r="AK11" s="17">
        <v>0.19480315250271901</v>
      </c>
      <c r="AL11" s="17">
        <v>0.226683182342413</v>
      </c>
      <c r="AM11" s="17">
        <v>0.29882060128024301</v>
      </c>
      <c r="AN11" s="17">
        <v>0.175356221095126</v>
      </c>
      <c r="AO11" s="17"/>
      <c r="AP11" s="17">
        <v>0.217689473895671</v>
      </c>
      <c r="AQ11" s="17">
        <v>0.19095884773260599</v>
      </c>
      <c r="AR11" s="17">
        <v>0.212780840443796</v>
      </c>
      <c r="AS11" s="17">
        <v>0.26730832078780897</v>
      </c>
      <c r="AT11" s="17">
        <v>0.21399168809291699</v>
      </c>
      <c r="AU11" s="17"/>
      <c r="AV11" s="17">
        <v>0.19845960305714799</v>
      </c>
      <c r="AW11" s="17">
        <v>0.226953322384981</v>
      </c>
      <c r="AX11" s="17">
        <v>0.22379829323372899</v>
      </c>
      <c r="AY11" s="17">
        <v>0.17817629530749299</v>
      </c>
      <c r="AZ11" s="17">
        <v>0.14023764222969301</v>
      </c>
    </row>
    <row r="12" spans="2:52" ht="30">
      <c r="B12" s="18" t="s">
        <v>165</v>
      </c>
      <c r="C12" s="17">
        <v>7.6940423325413995E-2</v>
      </c>
      <c r="D12" s="17">
        <v>8.1116263325925406E-2</v>
      </c>
      <c r="E12" s="17">
        <v>7.3350695767370494E-2</v>
      </c>
      <c r="F12" s="17"/>
      <c r="G12" s="17">
        <v>4.8119885205836002E-2</v>
      </c>
      <c r="H12" s="17">
        <v>4.6699492570211297E-2</v>
      </c>
      <c r="I12" s="17">
        <v>6.3251816123384305E-2</v>
      </c>
      <c r="J12" s="17">
        <v>8.4836660450091902E-2</v>
      </c>
      <c r="K12" s="17">
        <v>0.122598056994025</v>
      </c>
      <c r="L12" s="17">
        <v>9.4871868537269199E-2</v>
      </c>
      <c r="M12" s="17"/>
      <c r="N12" s="17">
        <v>5.5662697661941998E-2</v>
      </c>
      <c r="O12" s="17">
        <v>8.6042874232644506E-2</v>
      </c>
      <c r="P12" s="17">
        <v>7.5385365362271806E-2</v>
      </c>
      <c r="Q12" s="17">
        <v>9.2729059339950903E-2</v>
      </c>
      <c r="R12" s="17"/>
      <c r="S12" s="17">
        <v>7.39977026362829E-2</v>
      </c>
      <c r="T12" s="17">
        <v>9.5203829615617394E-2</v>
      </c>
      <c r="U12" s="17">
        <v>9.4572132496753697E-2</v>
      </c>
      <c r="V12" s="17">
        <v>6.9982328967403196E-2</v>
      </c>
      <c r="W12" s="17">
        <v>6.2484315237521501E-2</v>
      </c>
      <c r="X12" s="17">
        <v>5.7074038750642798E-2</v>
      </c>
      <c r="Y12" s="17">
        <v>8.2851754442567205E-2</v>
      </c>
      <c r="Z12" s="17">
        <v>4.5896244585268101E-2</v>
      </c>
      <c r="AA12" s="17">
        <v>6.5308519918779603E-2</v>
      </c>
      <c r="AB12" s="17">
        <v>0.102058916496235</v>
      </c>
      <c r="AC12" s="17">
        <v>5.7291885457465802E-2</v>
      </c>
      <c r="AD12" s="17">
        <v>0.104397451843339</v>
      </c>
      <c r="AE12" s="17"/>
      <c r="AF12" s="17">
        <v>0.10714059415182201</v>
      </c>
      <c r="AG12" s="17">
        <v>6.0059938086547603E-2</v>
      </c>
      <c r="AH12" s="17">
        <v>7.2864175265018594E-2</v>
      </c>
      <c r="AI12" s="17"/>
      <c r="AJ12" s="17">
        <v>9.1401861341182306E-2</v>
      </c>
      <c r="AK12" s="17">
        <v>5.8288816381348099E-2</v>
      </c>
      <c r="AL12" s="17">
        <v>7.1991884965075498E-2</v>
      </c>
      <c r="AM12" s="17">
        <v>0.12744378414545801</v>
      </c>
      <c r="AN12" s="17">
        <v>8.0149409944758193E-2</v>
      </c>
      <c r="AO12" s="17"/>
      <c r="AP12" s="17">
        <v>7.2104399677379902E-2</v>
      </c>
      <c r="AQ12" s="17">
        <v>5.4237786037155997E-2</v>
      </c>
      <c r="AR12" s="17">
        <v>8.1045640183233306E-2</v>
      </c>
      <c r="AS12" s="17">
        <v>0.13828759095875401</v>
      </c>
      <c r="AT12" s="17">
        <v>7.8558426102635498E-2</v>
      </c>
      <c r="AU12" s="17"/>
      <c r="AV12" s="17">
        <v>9.0419635643328305E-2</v>
      </c>
      <c r="AW12" s="17">
        <v>8.0840396208458301E-2</v>
      </c>
      <c r="AX12" s="17">
        <v>5.1228736324115398E-2</v>
      </c>
      <c r="AY12" s="17">
        <v>5.5797618402696397E-2</v>
      </c>
      <c r="AZ12" s="17">
        <v>0.12420677740599299</v>
      </c>
    </row>
    <row r="13" spans="2:52">
      <c r="B13" s="18" t="s">
        <v>107</v>
      </c>
      <c r="C13" s="19">
        <v>0.121252576475831</v>
      </c>
      <c r="D13" s="19">
        <v>8.3710819626285002E-2</v>
      </c>
      <c r="E13" s="19">
        <v>0.155971305513671</v>
      </c>
      <c r="F13" s="19"/>
      <c r="G13" s="19">
        <v>0.10127233541538801</v>
      </c>
      <c r="H13" s="19">
        <v>0.13360766229444199</v>
      </c>
      <c r="I13" s="19">
        <v>0.12982272287865501</v>
      </c>
      <c r="J13" s="19">
        <v>0.14621437803531101</v>
      </c>
      <c r="K13" s="19">
        <v>0.111369663602623</v>
      </c>
      <c r="L13" s="19">
        <v>0.103833557173468</v>
      </c>
      <c r="M13" s="19"/>
      <c r="N13" s="19">
        <v>7.8980738150662894E-2</v>
      </c>
      <c r="O13" s="19">
        <v>0.115916993219467</v>
      </c>
      <c r="P13" s="19">
        <v>0.125848357662774</v>
      </c>
      <c r="Q13" s="19">
        <v>0.168799830010679</v>
      </c>
      <c r="R13" s="19"/>
      <c r="S13" s="19">
        <v>0.115480080904537</v>
      </c>
      <c r="T13" s="19">
        <v>0.13201387670824</v>
      </c>
      <c r="U13" s="19">
        <v>0.10825091424498801</v>
      </c>
      <c r="V13" s="19">
        <v>0.13836015053980999</v>
      </c>
      <c r="W13" s="19">
        <v>0.15299858151836701</v>
      </c>
      <c r="X13" s="19">
        <v>0.122264133132317</v>
      </c>
      <c r="Y13" s="19">
        <v>0.12273659959319</v>
      </c>
      <c r="Z13" s="19">
        <v>0.11098306794571</v>
      </c>
      <c r="AA13" s="19">
        <v>0.101921524622548</v>
      </c>
      <c r="AB13" s="19">
        <v>0.12281078259445601</v>
      </c>
      <c r="AC13" s="19">
        <v>0.114301958354646</v>
      </c>
      <c r="AD13" s="19">
        <v>9.5324009586381098E-2</v>
      </c>
      <c r="AE13" s="19"/>
      <c r="AF13" s="19">
        <v>0.106193602700597</v>
      </c>
      <c r="AG13" s="19">
        <v>9.31403496806502E-2</v>
      </c>
      <c r="AH13" s="19">
        <v>0.22577197356304499</v>
      </c>
      <c r="AI13" s="19"/>
      <c r="AJ13" s="19">
        <v>8.1731503338467806E-2</v>
      </c>
      <c r="AK13" s="19">
        <v>0.100908199950742</v>
      </c>
      <c r="AL13" s="19">
        <v>7.9694440200754599E-2</v>
      </c>
      <c r="AM13" s="19">
        <v>0.158711717541832</v>
      </c>
      <c r="AN13" s="19">
        <v>0.238489719725898</v>
      </c>
      <c r="AO13" s="19"/>
      <c r="AP13" s="19">
        <v>6.9634475232386694E-2</v>
      </c>
      <c r="AQ13" s="19">
        <v>9.3983739824028203E-2</v>
      </c>
      <c r="AR13" s="19">
        <v>5.9347769733064298E-2</v>
      </c>
      <c r="AS13" s="19">
        <v>0.11433641561196201</v>
      </c>
      <c r="AT13" s="19">
        <v>0.27229548346097898</v>
      </c>
      <c r="AU13" s="19"/>
      <c r="AV13" s="19">
        <v>0.16967244582868601</v>
      </c>
      <c r="AW13" s="19">
        <v>0.12689853043452701</v>
      </c>
      <c r="AX13" s="19">
        <v>7.8315431044123598E-2</v>
      </c>
      <c r="AY13" s="19">
        <v>6.5485989162930996E-2</v>
      </c>
      <c r="AZ13" s="19">
        <v>7.3088781829515295E-2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172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0.293690934045932</v>
      </c>
      <c r="D9" s="17">
        <v>0.31061487601431997</v>
      </c>
      <c r="E9" s="17">
        <v>0.27701294212521199</v>
      </c>
      <c r="F9" s="17"/>
      <c r="G9" s="17">
        <v>0.31958268478969898</v>
      </c>
      <c r="H9" s="17">
        <v>0.31900150302577002</v>
      </c>
      <c r="I9" s="17">
        <v>0.28792452708466099</v>
      </c>
      <c r="J9" s="17">
        <v>0.26052205580892401</v>
      </c>
      <c r="K9" s="17">
        <v>0.31695707839942799</v>
      </c>
      <c r="L9" s="17">
        <v>0.27183983186347399</v>
      </c>
      <c r="M9" s="17"/>
      <c r="N9" s="17">
        <v>0.34603888761851298</v>
      </c>
      <c r="O9" s="17">
        <v>0.30073431960187502</v>
      </c>
      <c r="P9" s="17">
        <v>0.261726759812417</v>
      </c>
      <c r="Q9" s="17">
        <v>0.256471671591738</v>
      </c>
      <c r="R9" s="17"/>
      <c r="S9" s="17">
        <v>0.297084327254937</v>
      </c>
      <c r="T9" s="17">
        <v>0.274565474529955</v>
      </c>
      <c r="U9" s="17">
        <v>0.34663167194717298</v>
      </c>
      <c r="V9" s="17">
        <v>0.27926986489837602</v>
      </c>
      <c r="W9" s="17">
        <v>0.29750597982349902</v>
      </c>
      <c r="X9" s="17">
        <v>0.28944664850030899</v>
      </c>
      <c r="Y9" s="17">
        <v>0.30045966625340598</v>
      </c>
      <c r="Z9" s="17">
        <v>0.21636235963164499</v>
      </c>
      <c r="AA9" s="17">
        <v>0.32085973146781399</v>
      </c>
      <c r="AB9" s="17">
        <v>0.27137733860762198</v>
      </c>
      <c r="AC9" s="17">
        <v>0.27628464353718701</v>
      </c>
      <c r="AD9" s="17">
        <v>0.34803552370115298</v>
      </c>
      <c r="AE9" s="17"/>
      <c r="AF9" s="17">
        <v>0.23758331513589001</v>
      </c>
      <c r="AG9" s="17">
        <v>0.34613603399953102</v>
      </c>
      <c r="AH9" s="17">
        <v>0.24463532561588899</v>
      </c>
      <c r="AI9" s="17"/>
      <c r="AJ9" s="17">
        <v>0.25610444250353598</v>
      </c>
      <c r="AK9" s="17">
        <v>0.337964243058688</v>
      </c>
      <c r="AL9" s="17">
        <v>0.36581945380811998</v>
      </c>
      <c r="AM9" s="17">
        <v>0.18834105435974999</v>
      </c>
      <c r="AN9" s="17">
        <v>0.24374163972159599</v>
      </c>
      <c r="AO9" s="17"/>
      <c r="AP9" s="17">
        <v>0.28166067744774798</v>
      </c>
      <c r="AQ9" s="17">
        <v>0.35080572068504101</v>
      </c>
      <c r="AR9" s="17">
        <v>0.36732386084705199</v>
      </c>
      <c r="AS9" s="17">
        <v>0.18113598342198101</v>
      </c>
      <c r="AT9" s="17">
        <v>0.203836329718036</v>
      </c>
      <c r="AU9" s="17"/>
      <c r="AV9" s="17">
        <v>0.226606062639577</v>
      </c>
      <c r="AW9" s="17">
        <v>0.28814396802991199</v>
      </c>
      <c r="AX9" s="17">
        <v>0.31945379503144</v>
      </c>
      <c r="AY9" s="17">
        <v>0.41070617432641898</v>
      </c>
      <c r="AZ9" s="17">
        <v>0.379875259741351</v>
      </c>
    </row>
    <row r="10" spans="2:52" ht="30">
      <c r="B10" s="18" t="s">
        <v>163</v>
      </c>
      <c r="C10" s="17">
        <v>0.35762289033234201</v>
      </c>
      <c r="D10" s="17">
        <v>0.35452980846534299</v>
      </c>
      <c r="E10" s="17">
        <v>0.36056009150027502</v>
      </c>
      <c r="F10" s="17"/>
      <c r="G10" s="17">
        <v>0.36206212293248002</v>
      </c>
      <c r="H10" s="17">
        <v>0.34002326247957898</v>
      </c>
      <c r="I10" s="17">
        <v>0.34691507870514698</v>
      </c>
      <c r="J10" s="17">
        <v>0.372467107067319</v>
      </c>
      <c r="K10" s="17">
        <v>0.34758374358266902</v>
      </c>
      <c r="L10" s="17">
        <v>0.37243905399417399</v>
      </c>
      <c r="M10" s="17"/>
      <c r="N10" s="17">
        <v>0.39529712992025201</v>
      </c>
      <c r="O10" s="17">
        <v>0.36100399248236797</v>
      </c>
      <c r="P10" s="17">
        <v>0.339556507965592</v>
      </c>
      <c r="Q10" s="17">
        <v>0.33147700449505402</v>
      </c>
      <c r="R10" s="17"/>
      <c r="S10" s="17">
        <v>0.37792300545020602</v>
      </c>
      <c r="T10" s="17">
        <v>0.36370079691450402</v>
      </c>
      <c r="U10" s="17">
        <v>0.31442060206898698</v>
      </c>
      <c r="V10" s="17">
        <v>0.36722949711950598</v>
      </c>
      <c r="W10" s="17">
        <v>0.31937213339274401</v>
      </c>
      <c r="X10" s="17">
        <v>0.32435192437288501</v>
      </c>
      <c r="Y10" s="17">
        <v>0.36659697998318702</v>
      </c>
      <c r="Z10" s="17">
        <v>0.36948630632066298</v>
      </c>
      <c r="AA10" s="17">
        <v>0.363591657884756</v>
      </c>
      <c r="AB10" s="17">
        <v>0.389057475010821</v>
      </c>
      <c r="AC10" s="17">
        <v>0.37467691814770798</v>
      </c>
      <c r="AD10" s="17">
        <v>0.32765079955179899</v>
      </c>
      <c r="AE10" s="17"/>
      <c r="AF10" s="17">
        <v>0.34436889758240302</v>
      </c>
      <c r="AG10" s="17">
        <v>0.39461843175628097</v>
      </c>
      <c r="AH10" s="17">
        <v>0.30485660847332902</v>
      </c>
      <c r="AI10" s="17"/>
      <c r="AJ10" s="17">
        <v>0.38786191102438</v>
      </c>
      <c r="AK10" s="17">
        <v>0.36113780989182798</v>
      </c>
      <c r="AL10" s="17">
        <v>0.41015273857465701</v>
      </c>
      <c r="AM10" s="17">
        <v>0.173378219897315</v>
      </c>
      <c r="AN10" s="17">
        <v>0.29695120364071198</v>
      </c>
      <c r="AO10" s="17"/>
      <c r="AP10" s="17">
        <v>0.38561782413019302</v>
      </c>
      <c r="AQ10" s="17">
        <v>0.36816405574015998</v>
      </c>
      <c r="AR10" s="17">
        <v>0.38964857652592699</v>
      </c>
      <c r="AS10" s="17">
        <v>0.31846585613315898</v>
      </c>
      <c r="AT10" s="17">
        <v>0.36124198011770398</v>
      </c>
      <c r="AU10" s="17"/>
      <c r="AV10" s="17">
        <v>0.33663262257709498</v>
      </c>
      <c r="AW10" s="17">
        <v>0.36462289458701203</v>
      </c>
      <c r="AX10" s="17">
        <v>0.40389820884156802</v>
      </c>
      <c r="AY10" s="17">
        <v>0.34220197680541498</v>
      </c>
      <c r="AZ10" s="17">
        <v>0.33415170229234398</v>
      </c>
    </row>
    <row r="11" spans="2:52" ht="30">
      <c r="B11" s="18" t="s">
        <v>164</v>
      </c>
      <c r="C11" s="17">
        <v>0.16733953929155501</v>
      </c>
      <c r="D11" s="17">
        <v>0.17142317240622101</v>
      </c>
      <c r="E11" s="17">
        <v>0.164407994442239</v>
      </c>
      <c r="F11" s="17"/>
      <c r="G11" s="17">
        <v>0.17261937538897201</v>
      </c>
      <c r="H11" s="17">
        <v>0.15886933475311599</v>
      </c>
      <c r="I11" s="17">
        <v>0.179821122484317</v>
      </c>
      <c r="J11" s="17">
        <v>0.15905061797230299</v>
      </c>
      <c r="K11" s="17">
        <v>0.16509275496556799</v>
      </c>
      <c r="L11" s="17">
        <v>0.16881032032462301</v>
      </c>
      <c r="M11" s="17"/>
      <c r="N11" s="17">
        <v>0.15234779873596499</v>
      </c>
      <c r="O11" s="17">
        <v>0.168903238073627</v>
      </c>
      <c r="P11" s="17">
        <v>0.19395228566315201</v>
      </c>
      <c r="Q11" s="17">
        <v>0.15766888757088701</v>
      </c>
      <c r="R11" s="17"/>
      <c r="S11" s="17">
        <v>0.152711022084071</v>
      </c>
      <c r="T11" s="17">
        <v>0.190099097045729</v>
      </c>
      <c r="U11" s="17">
        <v>0.17595210758416399</v>
      </c>
      <c r="V11" s="17">
        <v>0.15508899807982601</v>
      </c>
      <c r="W11" s="17">
        <v>0.17936557200115</v>
      </c>
      <c r="X11" s="17">
        <v>0.20497027230027701</v>
      </c>
      <c r="Y11" s="17">
        <v>0.15128837720902799</v>
      </c>
      <c r="Z11" s="17">
        <v>0.20805234322544899</v>
      </c>
      <c r="AA11" s="17">
        <v>0.13938596211929999</v>
      </c>
      <c r="AB11" s="17">
        <v>0.159697195427219</v>
      </c>
      <c r="AC11" s="17">
        <v>0.15378852961193901</v>
      </c>
      <c r="AD11" s="17">
        <v>0.146337453382377</v>
      </c>
      <c r="AE11" s="17"/>
      <c r="AF11" s="17">
        <v>0.20273759102553801</v>
      </c>
      <c r="AG11" s="17">
        <v>0.13986218124081501</v>
      </c>
      <c r="AH11" s="17">
        <v>0.163395310297163</v>
      </c>
      <c r="AI11" s="17"/>
      <c r="AJ11" s="17">
        <v>0.19148464620056799</v>
      </c>
      <c r="AK11" s="17">
        <v>0.16156285546913901</v>
      </c>
      <c r="AL11" s="17">
        <v>0.12713598007468899</v>
      </c>
      <c r="AM11" s="17">
        <v>0.24512449742088399</v>
      </c>
      <c r="AN11" s="17">
        <v>0.14959625655511499</v>
      </c>
      <c r="AO11" s="17"/>
      <c r="AP11" s="17">
        <v>0.20375738262493301</v>
      </c>
      <c r="AQ11" s="17">
        <v>0.151054098535819</v>
      </c>
      <c r="AR11" s="17">
        <v>0.163197983897857</v>
      </c>
      <c r="AS11" s="17">
        <v>0.19731624569754699</v>
      </c>
      <c r="AT11" s="17">
        <v>0.14110620927652001</v>
      </c>
      <c r="AU11" s="17"/>
      <c r="AV11" s="17">
        <v>0.170401511942809</v>
      </c>
      <c r="AW11" s="17">
        <v>0.169555245452296</v>
      </c>
      <c r="AX11" s="17">
        <v>0.15869880297348599</v>
      </c>
      <c r="AY11" s="17">
        <v>0.14751155218929601</v>
      </c>
      <c r="AZ11" s="17">
        <v>0.153932078717437</v>
      </c>
    </row>
    <row r="12" spans="2:52" ht="30">
      <c r="B12" s="18" t="s">
        <v>165</v>
      </c>
      <c r="C12" s="17">
        <v>7.7507064862824507E-2</v>
      </c>
      <c r="D12" s="17">
        <v>8.6327965628894096E-2</v>
      </c>
      <c r="E12" s="17">
        <v>6.93898266055573E-2</v>
      </c>
      <c r="F12" s="17"/>
      <c r="G12" s="17">
        <v>6.4573487412827299E-2</v>
      </c>
      <c r="H12" s="17">
        <v>6.3407977382975003E-2</v>
      </c>
      <c r="I12" s="17">
        <v>7.6800883643086307E-2</v>
      </c>
      <c r="J12" s="17">
        <v>7.6245883750618595E-2</v>
      </c>
      <c r="K12" s="17">
        <v>7.8142301256820396E-2</v>
      </c>
      <c r="L12" s="17">
        <v>9.8787517339579606E-2</v>
      </c>
      <c r="M12" s="17"/>
      <c r="N12" s="17">
        <v>4.8203669712909798E-2</v>
      </c>
      <c r="O12" s="17">
        <v>7.4782179860554895E-2</v>
      </c>
      <c r="P12" s="17">
        <v>0.100817521072642</v>
      </c>
      <c r="Q12" s="17">
        <v>9.1434098266557906E-2</v>
      </c>
      <c r="R12" s="17"/>
      <c r="S12" s="17">
        <v>6.5956482008401304E-2</v>
      </c>
      <c r="T12" s="17">
        <v>7.4477040564227007E-2</v>
      </c>
      <c r="U12" s="17">
        <v>7.1141165285198399E-2</v>
      </c>
      <c r="V12" s="17">
        <v>8.4330262799312494E-2</v>
      </c>
      <c r="W12" s="17">
        <v>7.3636554390868802E-2</v>
      </c>
      <c r="X12" s="17">
        <v>7.1434518862453805E-2</v>
      </c>
      <c r="Y12" s="17">
        <v>8.3969725045941898E-2</v>
      </c>
      <c r="Z12" s="17">
        <v>9.7248205745887897E-2</v>
      </c>
      <c r="AA12" s="17">
        <v>8.8717485107360203E-2</v>
      </c>
      <c r="AB12" s="17">
        <v>6.9231025555433603E-2</v>
      </c>
      <c r="AC12" s="17">
        <v>9.2236746591775401E-2</v>
      </c>
      <c r="AD12" s="17">
        <v>8.3909400053941693E-2</v>
      </c>
      <c r="AE12" s="17"/>
      <c r="AF12" s="17">
        <v>0.118769450696481</v>
      </c>
      <c r="AG12" s="17">
        <v>4.8576595577615199E-2</v>
      </c>
      <c r="AH12" s="17">
        <v>8.3944468727742097E-2</v>
      </c>
      <c r="AI12" s="17"/>
      <c r="AJ12" s="17">
        <v>9.93324150332969E-2</v>
      </c>
      <c r="AK12" s="17">
        <v>5.51896047400737E-2</v>
      </c>
      <c r="AL12" s="17">
        <v>4.1116286410203998E-2</v>
      </c>
      <c r="AM12" s="17">
        <v>0.24672611205682099</v>
      </c>
      <c r="AN12" s="17">
        <v>7.9007831136484699E-2</v>
      </c>
      <c r="AO12" s="17"/>
      <c r="AP12" s="17">
        <v>7.4169634669918397E-2</v>
      </c>
      <c r="AQ12" s="17">
        <v>5.43704560008803E-2</v>
      </c>
      <c r="AR12" s="17">
        <v>3.2111334301292101E-2</v>
      </c>
      <c r="AS12" s="17">
        <v>0.19519871933864599</v>
      </c>
      <c r="AT12" s="17">
        <v>6.5721900625960603E-2</v>
      </c>
      <c r="AU12" s="17"/>
      <c r="AV12" s="17">
        <v>0.10514227814841701</v>
      </c>
      <c r="AW12" s="17">
        <v>6.9195849136221205E-2</v>
      </c>
      <c r="AX12" s="17">
        <v>5.8265207584660202E-2</v>
      </c>
      <c r="AY12" s="17">
        <v>5.0751415103510299E-2</v>
      </c>
      <c r="AZ12" s="17">
        <v>9.0724382819406799E-2</v>
      </c>
    </row>
    <row r="13" spans="2:52">
      <c r="B13" s="18" t="s">
        <v>107</v>
      </c>
      <c r="C13" s="19">
        <v>0.103839571467346</v>
      </c>
      <c r="D13" s="19">
        <v>7.7104177485221997E-2</v>
      </c>
      <c r="E13" s="19">
        <v>0.12862914532671699</v>
      </c>
      <c r="F13" s="19"/>
      <c r="G13" s="19">
        <v>8.1162329476021797E-2</v>
      </c>
      <c r="H13" s="19">
        <v>0.11869792235856</v>
      </c>
      <c r="I13" s="19">
        <v>0.108538388082788</v>
      </c>
      <c r="J13" s="19">
        <v>0.13171433540083599</v>
      </c>
      <c r="K13" s="19">
        <v>9.2224121795514993E-2</v>
      </c>
      <c r="L13" s="19">
        <v>8.8123276478149604E-2</v>
      </c>
      <c r="M13" s="19"/>
      <c r="N13" s="19">
        <v>5.8112514012361297E-2</v>
      </c>
      <c r="O13" s="19">
        <v>9.4576269981575201E-2</v>
      </c>
      <c r="P13" s="19">
        <v>0.10394692548619699</v>
      </c>
      <c r="Q13" s="19">
        <v>0.162948338075764</v>
      </c>
      <c r="R13" s="19"/>
      <c r="S13" s="19">
        <v>0.106325163202385</v>
      </c>
      <c r="T13" s="19">
        <v>9.7157590945584807E-2</v>
      </c>
      <c r="U13" s="19">
        <v>9.1854453114476597E-2</v>
      </c>
      <c r="V13" s="19">
        <v>0.114081377102979</v>
      </c>
      <c r="W13" s="19">
        <v>0.130119760391738</v>
      </c>
      <c r="X13" s="19">
        <v>0.109796635964075</v>
      </c>
      <c r="Y13" s="19">
        <v>9.7685251508438195E-2</v>
      </c>
      <c r="Z13" s="19">
        <v>0.108850785076355</v>
      </c>
      <c r="AA13" s="19">
        <v>8.7445163420769495E-2</v>
      </c>
      <c r="AB13" s="19">
        <v>0.110636965398905</v>
      </c>
      <c r="AC13" s="19">
        <v>0.103013162111391</v>
      </c>
      <c r="AD13" s="19">
        <v>9.4066823310728603E-2</v>
      </c>
      <c r="AE13" s="19"/>
      <c r="AF13" s="19">
        <v>9.6540745559688002E-2</v>
      </c>
      <c r="AG13" s="19">
        <v>7.0806757425758399E-2</v>
      </c>
      <c r="AH13" s="19">
        <v>0.20316828688587699</v>
      </c>
      <c r="AI13" s="19"/>
      <c r="AJ13" s="19">
        <v>6.5216585238218702E-2</v>
      </c>
      <c r="AK13" s="19">
        <v>8.4145486840271594E-2</v>
      </c>
      <c r="AL13" s="19">
        <v>5.5775541132330499E-2</v>
      </c>
      <c r="AM13" s="19">
        <v>0.14643011626523</v>
      </c>
      <c r="AN13" s="19">
        <v>0.23070306894609199</v>
      </c>
      <c r="AO13" s="19"/>
      <c r="AP13" s="19">
        <v>5.4794481127207702E-2</v>
      </c>
      <c r="AQ13" s="19">
        <v>7.5605669038099899E-2</v>
      </c>
      <c r="AR13" s="19">
        <v>4.7718244427871197E-2</v>
      </c>
      <c r="AS13" s="19">
        <v>0.107883195408667</v>
      </c>
      <c r="AT13" s="19">
        <v>0.22809358026177901</v>
      </c>
      <c r="AU13" s="19"/>
      <c r="AV13" s="19">
        <v>0.16121752469210299</v>
      </c>
      <c r="AW13" s="19">
        <v>0.108482042794559</v>
      </c>
      <c r="AX13" s="19">
        <v>5.9683985568846402E-2</v>
      </c>
      <c r="AY13" s="19">
        <v>4.8828881575360299E-2</v>
      </c>
      <c r="AZ13" s="19">
        <v>4.1316576429461398E-2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0.100573423886069</v>
      </c>
      <c r="D9" s="17">
        <v>0.11843913467499199</v>
      </c>
      <c r="E9" s="17">
        <v>8.2397111610038196E-2</v>
      </c>
      <c r="F9" s="17"/>
      <c r="G9" s="17">
        <v>8.74240062412521E-2</v>
      </c>
      <c r="H9" s="17">
        <v>8.9816901625814696E-2</v>
      </c>
      <c r="I9" s="17">
        <v>8.7748713729950398E-2</v>
      </c>
      <c r="J9" s="17">
        <v>0.13357527775801301</v>
      </c>
      <c r="K9" s="17">
        <v>0.11471920550065599</v>
      </c>
      <c r="L9" s="17">
        <v>9.2241102691675098E-2</v>
      </c>
      <c r="M9" s="17"/>
      <c r="N9" s="17">
        <v>7.8862009968078697E-2</v>
      </c>
      <c r="O9" s="17">
        <v>0.11507498780818</v>
      </c>
      <c r="P9" s="17">
        <v>0.104605354057192</v>
      </c>
      <c r="Q9" s="17">
        <v>0.106577743239347</v>
      </c>
      <c r="R9" s="17"/>
      <c r="S9" s="17">
        <v>8.61686964305938E-2</v>
      </c>
      <c r="T9" s="17">
        <v>9.4789893084862603E-2</v>
      </c>
      <c r="U9" s="17">
        <v>9.7127984637312606E-2</v>
      </c>
      <c r="V9" s="17">
        <v>0.12029068272617501</v>
      </c>
      <c r="W9" s="17">
        <v>0.11589209478858201</v>
      </c>
      <c r="X9" s="17">
        <v>8.2841971638249495E-2</v>
      </c>
      <c r="Y9" s="17">
        <v>0.11244098438689901</v>
      </c>
      <c r="Z9" s="17">
        <v>0.13768606624983001</v>
      </c>
      <c r="AA9" s="17">
        <v>0.100954345587752</v>
      </c>
      <c r="AB9" s="17">
        <v>0.10923341949915499</v>
      </c>
      <c r="AC9" s="17">
        <v>0.104117720443598</v>
      </c>
      <c r="AD9" s="17">
        <v>4.5927819254881E-2</v>
      </c>
      <c r="AE9" s="17"/>
      <c r="AF9" s="17">
        <v>0.13628481860941699</v>
      </c>
      <c r="AG9" s="17">
        <v>7.8431997772857906E-2</v>
      </c>
      <c r="AH9" s="17">
        <v>9.9928531013752403E-2</v>
      </c>
      <c r="AI9" s="17"/>
      <c r="AJ9" s="17">
        <v>0.112761645360411</v>
      </c>
      <c r="AK9" s="17">
        <v>7.0115440425979406E-2</v>
      </c>
      <c r="AL9" s="17">
        <v>5.0902983829867202E-2</v>
      </c>
      <c r="AM9" s="17">
        <v>0.31061590748025403</v>
      </c>
      <c r="AN9" s="17">
        <v>0.119888836193369</v>
      </c>
      <c r="AO9" s="17"/>
      <c r="AP9" s="17">
        <v>5.1922103561424397E-2</v>
      </c>
      <c r="AQ9" s="17">
        <v>2.9084066045788001E-2</v>
      </c>
      <c r="AR9" s="17">
        <v>8.9027419955296602E-2</v>
      </c>
      <c r="AS9" s="17">
        <v>0.287038085879326</v>
      </c>
      <c r="AT9" s="17">
        <v>9.6360936368244998E-2</v>
      </c>
      <c r="AU9" s="17"/>
      <c r="AV9" s="17">
        <v>9.4800847500339902E-2</v>
      </c>
      <c r="AW9" s="17">
        <v>0.105861184291117</v>
      </c>
      <c r="AX9" s="17">
        <v>9.8159832264652705E-2</v>
      </c>
      <c r="AY9" s="17">
        <v>7.9981967924199496E-2</v>
      </c>
      <c r="AZ9" s="17">
        <v>8.8402677915170202E-2</v>
      </c>
    </row>
    <row r="10" spans="2:52">
      <c r="B10" s="18" t="s">
        <v>88</v>
      </c>
      <c r="C10" s="17">
        <v>0.22388087218699701</v>
      </c>
      <c r="D10" s="17">
        <v>0.22185962211355001</v>
      </c>
      <c r="E10" s="17">
        <v>0.226811547751607</v>
      </c>
      <c r="F10" s="17"/>
      <c r="G10" s="17">
        <v>0.22497821772165399</v>
      </c>
      <c r="H10" s="17">
        <v>0.22653826330256999</v>
      </c>
      <c r="I10" s="17">
        <v>0.20183286376472301</v>
      </c>
      <c r="J10" s="17">
        <v>0.22042623184371801</v>
      </c>
      <c r="K10" s="17">
        <v>0.27842595252298902</v>
      </c>
      <c r="L10" s="17">
        <v>0.205134861405671</v>
      </c>
      <c r="M10" s="17"/>
      <c r="N10" s="17">
        <v>0.20968211950476101</v>
      </c>
      <c r="O10" s="17">
        <v>0.231167720530567</v>
      </c>
      <c r="P10" s="17">
        <v>0.23133348935905401</v>
      </c>
      <c r="Q10" s="17">
        <v>0.22278317688135901</v>
      </c>
      <c r="R10" s="17"/>
      <c r="S10" s="17">
        <v>0.211202500724611</v>
      </c>
      <c r="T10" s="17">
        <v>0.22480811501509701</v>
      </c>
      <c r="U10" s="17">
        <v>0.21860451149631099</v>
      </c>
      <c r="V10" s="17">
        <v>0.19576523481493799</v>
      </c>
      <c r="W10" s="17">
        <v>0.25503809302249097</v>
      </c>
      <c r="X10" s="17">
        <v>0.20074603615908401</v>
      </c>
      <c r="Y10" s="17">
        <v>0.20999891537596599</v>
      </c>
      <c r="Z10" s="17">
        <v>0.267846658620294</v>
      </c>
      <c r="AA10" s="17">
        <v>0.20489845210652599</v>
      </c>
      <c r="AB10" s="17">
        <v>0.23562070200690899</v>
      </c>
      <c r="AC10" s="17">
        <v>0.25680087028278198</v>
      </c>
      <c r="AD10" s="17">
        <v>0.332067244851875</v>
      </c>
      <c r="AE10" s="17"/>
      <c r="AF10" s="17">
        <v>0.26065213149699901</v>
      </c>
      <c r="AG10" s="17">
        <v>0.20026926670933101</v>
      </c>
      <c r="AH10" s="17">
        <v>0.223128532350862</v>
      </c>
      <c r="AI10" s="17"/>
      <c r="AJ10" s="17">
        <v>0.242978160925304</v>
      </c>
      <c r="AK10" s="17">
        <v>0.16969963363933299</v>
      </c>
      <c r="AL10" s="17">
        <v>0.20718650452468601</v>
      </c>
      <c r="AM10" s="17">
        <v>0.34367608710205699</v>
      </c>
      <c r="AN10" s="17">
        <v>0.22818031151797999</v>
      </c>
      <c r="AO10" s="17"/>
      <c r="AP10" s="17">
        <v>0.193427450543562</v>
      </c>
      <c r="AQ10" s="17">
        <v>0.139707761226883</v>
      </c>
      <c r="AR10" s="17">
        <v>0.27519661532553902</v>
      </c>
      <c r="AS10" s="17">
        <v>0.34432310266544602</v>
      </c>
      <c r="AT10" s="17">
        <v>0.33329736553127898</v>
      </c>
      <c r="AU10" s="17"/>
      <c r="AV10" s="17">
        <v>0.238988547396805</v>
      </c>
      <c r="AW10" s="17">
        <v>0.21866789515627399</v>
      </c>
      <c r="AX10" s="17">
        <v>0.222457901327904</v>
      </c>
      <c r="AY10" s="17">
        <v>0.18797704256380501</v>
      </c>
      <c r="AZ10" s="17">
        <v>0.239614600457357</v>
      </c>
    </row>
    <row r="11" spans="2:52">
      <c r="B11" s="18" t="s">
        <v>89</v>
      </c>
      <c r="C11" s="17">
        <v>0.19199255816021801</v>
      </c>
      <c r="D11" s="17">
        <v>0.17793827577299001</v>
      </c>
      <c r="E11" s="17">
        <v>0.20445862855948399</v>
      </c>
      <c r="F11" s="17"/>
      <c r="G11" s="17">
        <v>0.23960607157540501</v>
      </c>
      <c r="H11" s="17">
        <v>0.22591406296049901</v>
      </c>
      <c r="I11" s="17">
        <v>0.235649379695826</v>
      </c>
      <c r="J11" s="17">
        <v>0.16798530600778599</v>
      </c>
      <c r="K11" s="17">
        <v>0.14821715136986</v>
      </c>
      <c r="L11" s="17">
        <v>0.14596150219771001</v>
      </c>
      <c r="M11" s="17"/>
      <c r="N11" s="17">
        <v>0.18152482584920199</v>
      </c>
      <c r="O11" s="17">
        <v>0.16555502688031701</v>
      </c>
      <c r="P11" s="17">
        <v>0.212156441499989</v>
      </c>
      <c r="Q11" s="17">
        <v>0.21341905320469601</v>
      </c>
      <c r="R11" s="17"/>
      <c r="S11" s="17">
        <v>0.237133451107605</v>
      </c>
      <c r="T11" s="17">
        <v>0.22113676913694399</v>
      </c>
      <c r="U11" s="17">
        <v>0.15847992124646301</v>
      </c>
      <c r="V11" s="17">
        <v>0.18149451992636401</v>
      </c>
      <c r="W11" s="17">
        <v>0.211976924708456</v>
      </c>
      <c r="X11" s="17">
        <v>0.22076825437943001</v>
      </c>
      <c r="Y11" s="17">
        <v>0.20221735008512901</v>
      </c>
      <c r="Z11" s="17">
        <v>0.155522907385959</v>
      </c>
      <c r="AA11" s="17">
        <v>0.17255430250200299</v>
      </c>
      <c r="AB11" s="17">
        <v>0.14823506279983001</v>
      </c>
      <c r="AC11" s="17">
        <v>0.14634876126556101</v>
      </c>
      <c r="AD11" s="17">
        <v>0.142928374759314</v>
      </c>
      <c r="AE11" s="17"/>
      <c r="AF11" s="17">
        <v>0.17645206411474901</v>
      </c>
      <c r="AG11" s="17">
        <v>0.18591853845843201</v>
      </c>
      <c r="AH11" s="17">
        <v>0.20995238592918899</v>
      </c>
      <c r="AI11" s="17"/>
      <c r="AJ11" s="17">
        <v>0.17982429823849899</v>
      </c>
      <c r="AK11" s="17">
        <v>0.18132910942029801</v>
      </c>
      <c r="AL11" s="17">
        <v>0.201257245193563</v>
      </c>
      <c r="AM11" s="17">
        <v>0.19766366632084001</v>
      </c>
      <c r="AN11" s="17">
        <v>0.21283796884235401</v>
      </c>
      <c r="AO11" s="17"/>
      <c r="AP11" s="17">
        <v>0.18701124600989999</v>
      </c>
      <c r="AQ11" s="17">
        <v>0.189052118474759</v>
      </c>
      <c r="AR11" s="17">
        <v>0.182003824270554</v>
      </c>
      <c r="AS11" s="17">
        <v>0.17264377405117901</v>
      </c>
      <c r="AT11" s="17">
        <v>0.23044008250235801</v>
      </c>
      <c r="AU11" s="17"/>
      <c r="AV11" s="17">
        <v>0.20182853841334</v>
      </c>
      <c r="AW11" s="17">
        <v>0.19047952213825201</v>
      </c>
      <c r="AX11" s="17">
        <v>0.184565792338273</v>
      </c>
      <c r="AY11" s="17">
        <v>0.209426224308363</v>
      </c>
      <c r="AZ11" s="17">
        <v>0.15881540270470099</v>
      </c>
    </row>
    <row r="12" spans="2:52">
      <c r="B12" s="18" t="s">
        <v>90</v>
      </c>
      <c r="C12" s="17">
        <v>0.27193468718739899</v>
      </c>
      <c r="D12" s="17">
        <v>0.27607971530485298</v>
      </c>
      <c r="E12" s="17">
        <v>0.26916919456636601</v>
      </c>
      <c r="F12" s="17"/>
      <c r="G12" s="17">
        <v>0.27246708023257199</v>
      </c>
      <c r="H12" s="17">
        <v>0.24101005695337799</v>
      </c>
      <c r="I12" s="17">
        <v>0.24678593129107901</v>
      </c>
      <c r="J12" s="17">
        <v>0.27933719335238799</v>
      </c>
      <c r="K12" s="17">
        <v>0.24342148467087699</v>
      </c>
      <c r="L12" s="17">
        <v>0.33043890841700202</v>
      </c>
      <c r="M12" s="17"/>
      <c r="N12" s="17">
        <v>0.30806999573069199</v>
      </c>
      <c r="O12" s="17">
        <v>0.28743336749260201</v>
      </c>
      <c r="P12" s="17">
        <v>0.25605307248531201</v>
      </c>
      <c r="Q12" s="17">
        <v>0.23201573334410899</v>
      </c>
      <c r="R12" s="17"/>
      <c r="S12" s="17">
        <v>0.250933343367785</v>
      </c>
      <c r="T12" s="17">
        <v>0.252387036962466</v>
      </c>
      <c r="U12" s="17">
        <v>0.30392379054235602</v>
      </c>
      <c r="V12" s="17">
        <v>0.26784365341515998</v>
      </c>
      <c r="W12" s="17">
        <v>0.26070434922594798</v>
      </c>
      <c r="X12" s="17">
        <v>0.27512415394275103</v>
      </c>
      <c r="Y12" s="17">
        <v>0.27831046478577898</v>
      </c>
      <c r="Z12" s="17">
        <v>0.231154418686221</v>
      </c>
      <c r="AA12" s="17">
        <v>0.31272729069097899</v>
      </c>
      <c r="AB12" s="17">
        <v>0.28355962248128402</v>
      </c>
      <c r="AC12" s="17">
        <v>0.258360962341107</v>
      </c>
      <c r="AD12" s="17">
        <v>0.27379465262316699</v>
      </c>
      <c r="AE12" s="17"/>
      <c r="AF12" s="17">
        <v>0.23491527492553599</v>
      </c>
      <c r="AG12" s="17">
        <v>0.30782756549111401</v>
      </c>
      <c r="AH12" s="17">
        <v>0.25312359507270998</v>
      </c>
      <c r="AI12" s="17"/>
      <c r="AJ12" s="17">
        <v>0.28327683767791501</v>
      </c>
      <c r="AK12" s="17">
        <v>0.32046383884947499</v>
      </c>
      <c r="AL12" s="17">
        <v>0.30763172178763798</v>
      </c>
      <c r="AM12" s="17">
        <v>5.81096654623557E-2</v>
      </c>
      <c r="AN12" s="17">
        <v>0.218536850813706</v>
      </c>
      <c r="AO12" s="17"/>
      <c r="AP12" s="17">
        <v>0.34737532400876098</v>
      </c>
      <c r="AQ12" s="17">
        <v>0.35283266506754701</v>
      </c>
      <c r="AR12" s="17">
        <v>0.31876715546290701</v>
      </c>
      <c r="AS12" s="17">
        <v>0.105435959647992</v>
      </c>
      <c r="AT12" s="17">
        <v>0.15989332215843399</v>
      </c>
      <c r="AU12" s="17"/>
      <c r="AV12" s="17">
        <v>0.26140037252265902</v>
      </c>
      <c r="AW12" s="17">
        <v>0.26682974875837501</v>
      </c>
      <c r="AX12" s="17">
        <v>0.28731107265819</v>
      </c>
      <c r="AY12" s="17">
        <v>0.302426992872879</v>
      </c>
      <c r="AZ12" s="17">
        <v>0.246043699373548</v>
      </c>
    </row>
    <row r="13" spans="2:52">
      <c r="B13" s="18" t="s">
        <v>91</v>
      </c>
      <c r="C13" s="17">
        <v>0.17381337096426899</v>
      </c>
      <c r="D13" s="17">
        <v>0.181070320882358</v>
      </c>
      <c r="E13" s="17">
        <v>0.16782707520267101</v>
      </c>
      <c r="F13" s="17"/>
      <c r="G13" s="17">
        <v>0.122964050613211</v>
      </c>
      <c r="H13" s="17">
        <v>0.15090432865623701</v>
      </c>
      <c r="I13" s="17">
        <v>0.17312648323267801</v>
      </c>
      <c r="J13" s="17">
        <v>0.16744484555745801</v>
      </c>
      <c r="K13" s="17">
        <v>0.193264374516919</v>
      </c>
      <c r="L13" s="17">
        <v>0.21900091316093101</v>
      </c>
      <c r="M13" s="17"/>
      <c r="N13" s="17">
        <v>0.20404321123108801</v>
      </c>
      <c r="O13" s="17">
        <v>0.17233982983724599</v>
      </c>
      <c r="P13" s="17">
        <v>0.160643386378963</v>
      </c>
      <c r="Q13" s="17">
        <v>0.15437486054117999</v>
      </c>
      <c r="R13" s="17"/>
      <c r="S13" s="17">
        <v>0.17596444650474699</v>
      </c>
      <c r="T13" s="17">
        <v>0.172973626808477</v>
      </c>
      <c r="U13" s="17">
        <v>0.18847840284264999</v>
      </c>
      <c r="V13" s="17">
        <v>0.18955534532715501</v>
      </c>
      <c r="W13" s="17">
        <v>0.11770007956936</v>
      </c>
      <c r="X13" s="17">
        <v>0.171744865484073</v>
      </c>
      <c r="Y13" s="17">
        <v>0.156298253386496</v>
      </c>
      <c r="Z13" s="17">
        <v>0.20229289374069601</v>
      </c>
      <c r="AA13" s="17">
        <v>0.17367665062302501</v>
      </c>
      <c r="AB13" s="17">
        <v>0.193313792994497</v>
      </c>
      <c r="AC13" s="17">
        <v>0.19146808326218401</v>
      </c>
      <c r="AD13" s="17">
        <v>0.13953018330151401</v>
      </c>
      <c r="AE13" s="17"/>
      <c r="AF13" s="17">
        <v>0.16940348809896</v>
      </c>
      <c r="AG13" s="17">
        <v>0.21028489873401601</v>
      </c>
      <c r="AH13" s="17">
        <v>0.124368046694999</v>
      </c>
      <c r="AI13" s="17"/>
      <c r="AJ13" s="17">
        <v>0.16344377928425199</v>
      </c>
      <c r="AK13" s="17">
        <v>0.243406973341286</v>
      </c>
      <c r="AL13" s="17">
        <v>0.225373130768766</v>
      </c>
      <c r="AM13" s="17">
        <v>5.68142646742806E-2</v>
      </c>
      <c r="AN13" s="17">
        <v>0.101635789857467</v>
      </c>
      <c r="AO13" s="17"/>
      <c r="AP13" s="17">
        <v>0.20428829834095799</v>
      </c>
      <c r="AQ13" s="17">
        <v>0.27280519230288303</v>
      </c>
      <c r="AR13" s="17">
        <v>0.12835252434460101</v>
      </c>
      <c r="AS13" s="17">
        <v>7.3184407851300898E-2</v>
      </c>
      <c r="AT13" s="17">
        <v>2.4611330874068801E-2</v>
      </c>
      <c r="AU13" s="17"/>
      <c r="AV13" s="17">
        <v>0.161732956916153</v>
      </c>
      <c r="AW13" s="17">
        <v>0.167473274754176</v>
      </c>
      <c r="AX13" s="17">
        <v>0.18345834923440801</v>
      </c>
      <c r="AY13" s="17">
        <v>0.20077613743831599</v>
      </c>
      <c r="AZ13" s="17">
        <v>0.21866743710155401</v>
      </c>
    </row>
    <row r="14" spans="2:52">
      <c r="B14" s="18" t="s">
        <v>61</v>
      </c>
      <c r="C14" s="17">
        <v>3.7805087615048298E-2</v>
      </c>
      <c r="D14" s="17">
        <v>2.46129312512561E-2</v>
      </c>
      <c r="E14" s="17">
        <v>4.93364423098345E-2</v>
      </c>
      <c r="F14" s="17"/>
      <c r="G14" s="17">
        <v>5.2560573615904597E-2</v>
      </c>
      <c r="H14" s="17">
        <v>6.5816386501500998E-2</v>
      </c>
      <c r="I14" s="17">
        <v>5.4856628285743801E-2</v>
      </c>
      <c r="J14" s="17">
        <v>3.1231145480637101E-2</v>
      </c>
      <c r="K14" s="17">
        <v>2.1951831418699101E-2</v>
      </c>
      <c r="L14" s="17">
        <v>7.2227121270103598E-3</v>
      </c>
      <c r="M14" s="17"/>
      <c r="N14" s="17">
        <v>1.7817837716178699E-2</v>
      </c>
      <c r="O14" s="17">
        <v>2.84290674510887E-2</v>
      </c>
      <c r="P14" s="17">
        <v>3.5208256219490502E-2</v>
      </c>
      <c r="Q14" s="17">
        <v>7.0829432789308797E-2</v>
      </c>
      <c r="R14" s="17"/>
      <c r="S14" s="17">
        <v>3.8597561864658098E-2</v>
      </c>
      <c r="T14" s="17">
        <v>3.3904558992153701E-2</v>
      </c>
      <c r="U14" s="17">
        <v>3.3385389234906498E-2</v>
      </c>
      <c r="V14" s="17">
        <v>4.5050563790207297E-2</v>
      </c>
      <c r="W14" s="17">
        <v>3.8688458685163199E-2</v>
      </c>
      <c r="X14" s="17">
        <v>4.8774718396413397E-2</v>
      </c>
      <c r="Y14" s="17">
        <v>4.0734031979730301E-2</v>
      </c>
      <c r="Z14" s="17">
        <v>5.4970553170007397E-3</v>
      </c>
      <c r="AA14" s="17">
        <v>3.5188958489714803E-2</v>
      </c>
      <c r="AB14" s="17">
        <v>3.0037400218324802E-2</v>
      </c>
      <c r="AC14" s="17">
        <v>4.2903602404767399E-2</v>
      </c>
      <c r="AD14" s="17">
        <v>6.5751725209248393E-2</v>
      </c>
      <c r="AE14" s="17"/>
      <c r="AF14" s="17">
        <v>2.22922227543394E-2</v>
      </c>
      <c r="AG14" s="17">
        <v>1.7267732834249899E-2</v>
      </c>
      <c r="AH14" s="17">
        <v>8.9498908938487706E-2</v>
      </c>
      <c r="AI14" s="17"/>
      <c r="AJ14" s="17">
        <v>1.7715278513618499E-2</v>
      </c>
      <c r="AK14" s="17">
        <v>1.49850043236282E-2</v>
      </c>
      <c r="AL14" s="17">
        <v>7.6484138954787204E-3</v>
      </c>
      <c r="AM14" s="17">
        <v>3.3120408960213198E-2</v>
      </c>
      <c r="AN14" s="17">
        <v>0.118920242775123</v>
      </c>
      <c r="AO14" s="17"/>
      <c r="AP14" s="17">
        <v>1.5975577535393901E-2</v>
      </c>
      <c r="AQ14" s="17">
        <v>1.6518196882139902E-2</v>
      </c>
      <c r="AR14" s="17">
        <v>6.6524606411028104E-3</v>
      </c>
      <c r="AS14" s="17">
        <v>1.73746699047563E-2</v>
      </c>
      <c r="AT14" s="17">
        <v>0.155396962565616</v>
      </c>
      <c r="AU14" s="17"/>
      <c r="AV14" s="17">
        <v>4.12487372507035E-2</v>
      </c>
      <c r="AW14" s="17">
        <v>5.0688374901804598E-2</v>
      </c>
      <c r="AX14" s="17">
        <v>2.4047052176572999E-2</v>
      </c>
      <c r="AY14" s="17">
        <v>1.94116348924365E-2</v>
      </c>
      <c r="AZ14" s="17">
        <v>4.84561824476702E-2</v>
      </c>
    </row>
    <row r="15" spans="2:52">
      <c r="B15" s="18" t="s">
        <v>92</v>
      </c>
      <c r="C15" s="21">
        <v>0.32445429607306597</v>
      </c>
      <c r="D15" s="21">
        <v>0.34029875678854199</v>
      </c>
      <c r="E15" s="21">
        <v>0.30920865936164499</v>
      </c>
      <c r="F15" s="21"/>
      <c r="G15" s="21">
        <v>0.31240222396290701</v>
      </c>
      <c r="H15" s="21">
        <v>0.316355164928385</v>
      </c>
      <c r="I15" s="21">
        <v>0.289581577494674</v>
      </c>
      <c r="J15" s="21">
        <v>0.35400150960173099</v>
      </c>
      <c r="K15" s="21">
        <v>0.39314515802364502</v>
      </c>
      <c r="L15" s="21">
        <v>0.29737596409734601</v>
      </c>
      <c r="M15" s="21"/>
      <c r="N15" s="21">
        <v>0.28854412947283897</v>
      </c>
      <c r="O15" s="21">
        <v>0.34624270833874599</v>
      </c>
      <c r="P15" s="21">
        <v>0.33593884341624602</v>
      </c>
      <c r="Q15" s="21">
        <v>0.329360920120706</v>
      </c>
      <c r="R15" s="21"/>
      <c r="S15" s="21">
        <v>0.29737119715520499</v>
      </c>
      <c r="T15" s="21">
        <v>0.31959800809995997</v>
      </c>
      <c r="U15" s="21">
        <v>0.31573249613362397</v>
      </c>
      <c r="V15" s="21">
        <v>0.31605591754111301</v>
      </c>
      <c r="W15" s="21">
        <v>0.37093018781107401</v>
      </c>
      <c r="X15" s="21">
        <v>0.28358800779733301</v>
      </c>
      <c r="Y15" s="21">
        <v>0.32243989976286602</v>
      </c>
      <c r="Z15" s="21">
        <v>0.40553272487012398</v>
      </c>
      <c r="AA15" s="21">
        <v>0.30585279769427798</v>
      </c>
      <c r="AB15" s="21">
        <v>0.34485412150606398</v>
      </c>
      <c r="AC15" s="21">
        <v>0.36091859072638</v>
      </c>
      <c r="AD15" s="21">
        <v>0.37799506410675598</v>
      </c>
      <c r="AE15" s="21"/>
      <c r="AF15" s="21">
        <v>0.396936950106415</v>
      </c>
      <c r="AG15" s="21">
        <v>0.27870126448218902</v>
      </c>
      <c r="AH15" s="21">
        <v>0.32305706336461398</v>
      </c>
      <c r="AI15" s="21"/>
      <c r="AJ15" s="21">
        <v>0.355739806285715</v>
      </c>
      <c r="AK15" s="21">
        <v>0.23981507406531299</v>
      </c>
      <c r="AL15" s="21">
        <v>0.25808948835455398</v>
      </c>
      <c r="AM15" s="21">
        <v>0.65429199458231102</v>
      </c>
      <c r="AN15" s="21">
        <v>0.348069147711349</v>
      </c>
      <c r="AO15" s="21"/>
      <c r="AP15" s="21">
        <v>0.24534955410498699</v>
      </c>
      <c r="AQ15" s="21">
        <v>0.168791827272671</v>
      </c>
      <c r="AR15" s="21">
        <v>0.36422403528083502</v>
      </c>
      <c r="AS15" s="21">
        <v>0.63136118854477197</v>
      </c>
      <c r="AT15" s="21">
        <v>0.42965830189952398</v>
      </c>
      <c r="AU15" s="21"/>
      <c r="AV15" s="21">
        <v>0.33378939489714499</v>
      </c>
      <c r="AW15" s="21">
        <v>0.32452907944739101</v>
      </c>
      <c r="AX15" s="21">
        <v>0.32061773359255702</v>
      </c>
      <c r="AY15" s="21">
        <v>0.26795901048800502</v>
      </c>
      <c r="AZ15" s="21">
        <v>0.32801727837252698</v>
      </c>
    </row>
    <row r="16" spans="2:52">
      <c r="B16" s="18" t="s">
        <v>93</v>
      </c>
      <c r="C16" s="21">
        <v>0.44574805815166801</v>
      </c>
      <c r="D16" s="21">
        <v>0.45715003618721101</v>
      </c>
      <c r="E16" s="21">
        <v>0.43699626976903599</v>
      </c>
      <c r="F16" s="21"/>
      <c r="G16" s="21">
        <v>0.39543113084578302</v>
      </c>
      <c r="H16" s="21">
        <v>0.391914385609615</v>
      </c>
      <c r="I16" s="21">
        <v>0.41991241452375599</v>
      </c>
      <c r="J16" s="21">
        <v>0.44678203890984602</v>
      </c>
      <c r="K16" s="21">
        <v>0.43668585918779601</v>
      </c>
      <c r="L16" s="21">
        <v>0.54943982157793403</v>
      </c>
      <c r="M16" s="21"/>
      <c r="N16" s="21">
        <v>0.51211320696177998</v>
      </c>
      <c r="O16" s="21">
        <v>0.459773197329848</v>
      </c>
      <c r="P16" s="21">
        <v>0.41669645886427498</v>
      </c>
      <c r="Q16" s="21">
        <v>0.38639059388528901</v>
      </c>
      <c r="R16" s="21"/>
      <c r="S16" s="21">
        <v>0.42689778987253202</v>
      </c>
      <c r="T16" s="21">
        <v>0.425360663770943</v>
      </c>
      <c r="U16" s="21">
        <v>0.49240219338500602</v>
      </c>
      <c r="V16" s="21">
        <v>0.45739899874231499</v>
      </c>
      <c r="W16" s="21">
        <v>0.378404428795307</v>
      </c>
      <c r="X16" s="21">
        <v>0.446869019426824</v>
      </c>
      <c r="Y16" s="21">
        <v>0.43460871817227498</v>
      </c>
      <c r="Z16" s="21">
        <v>0.43344731242691698</v>
      </c>
      <c r="AA16" s="21">
        <v>0.486403941314004</v>
      </c>
      <c r="AB16" s="21">
        <v>0.47687341547578099</v>
      </c>
      <c r="AC16" s="21">
        <v>0.44982904560329101</v>
      </c>
      <c r="AD16" s="21">
        <v>0.413324835924681</v>
      </c>
      <c r="AE16" s="21"/>
      <c r="AF16" s="21">
        <v>0.40431876302449599</v>
      </c>
      <c r="AG16" s="21">
        <v>0.51811246422513002</v>
      </c>
      <c r="AH16" s="21">
        <v>0.377491641767709</v>
      </c>
      <c r="AI16" s="21"/>
      <c r="AJ16" s="21">
        <v>0.44672061696216703</v>
      </c>
      <c r="AK16" s="21">
        <v>0.56387081219076096</v>
      </c>
      <c r="AL16" s="21">
        <v>0.53300485255640395</v>
      </c>
      <c r="AM16" s="21">
        <v>0.114923930136636</v>
      </c>
      <c r="AN16" s="21">
        <v>0.32017264067117301</v>
      </c>
      <c r="AO16" s="21"/>
      <c r="AP16" s="21">
        <v>0.55166362234972</v>
      </c>
      <c r="AQ16" s="21">
        <v>0.62563785737042998</v>
      </c>
      <c r="AR16" s="21">
        <v>0.447119679807508</v>
      </c>
      <c r="AS16" s="21">
        <v>0.178620367499293</v>
      </c>
      <c r="AT16" s="21">
        <v>0.18450465303250299</v>
      </c>
      <c r="AU16" s="21"/>
      <c r="AV16" s="21">
        <v>0.42313332943881199</v>
      </c>
      <c r="AW16" s="21">
        <v>0.43430302351255201</v>
      </c>
      <c r="AX16" s="21">
        <v>0.47076942189259702</v>
      </c>
      <c r="AY16" s="21">
        <v>0.50320313031119601</v>
      </c>
      <c r="AZ16" s="21">
        <v>0.46471113647510098</v>
      </c>
    </row>
    <row r="17" spans="2:52">
      <c r="B17" s="18" t="s">
        <v>94</v>
      </c>
      <c r="C17" s="22">
        <v>-0.121293762078603</v>
      </c>
      <c r="D17" s="22">
        <v>-0.116851279398669</v>
      </c>
      <c r="E17" s="22">
        <v>-0.12778761040739101</v>
      </c>
      <c r="F17" s="22"/>
      <c r="G17" s="22">
        <v>-8.3028906882876702E-2</v>
      </c>
      <c r="H17" s="22">
        <v>-7.5559220681230596E-2</v>
      </c>
      <c r="I17" s="22">
        <v>-0.13033083702908299</v>
      </c>
      <c r="J17" s="22">
        <v>-9.2780529308114798E-2</v>
      </c>
      <c r="K17" s="22">
        <v>-4.3540701164150701E-2</v>
      </c>
      <c r="L17" s="22">
        <v>-0.25206385748058702</v>
      </c>
      <c r="M17" s="22"/>
      <c r="N17" s="22">
        <v>-0.223569077488941</v>
      </c>
      <c r="O17" s="22">
        <v>-0.113530488991102</v>
      </c>
      <c r="P17" s="22">
        <v>-8.0757615448029493E-2</v>
      </c>
      <c r="Q17" s="22">
        <v>-5.7029673764582699E-2</v>
      </c>
      <c r="R17" s="22"/>
      <c r="S17" s="22">
        <v>-0.129526592717327</v>
      </c>
      <c r="T17" s="22">
        <v>-0.105762655670983</v>
      </c>
      <c r="U17" s="22">
        <v>-0.17666969725138301</v>
      </c>
      <c r="V17" s="22">
        <v>-0.14134308120120301</v>
      </c>
      <c r="W17" s="22">
        <v>-7.4742409842333797E-3</v>
      </c>
      <c r="X17" s="22">
        <v>-0.16328101162949099</v>
      </c>
      <c r="Y17" s="22">
        <v>-0.112168818409409</v>
      </c>
      <c r="Z17" s="22">
        <v>-2.79145875567933E-2</v>
      </c>
      <c r="AA17" s="22">
        <v>-0.18055114361972599</v>
      </c>
      <c r="AB17" s="22">
        <v>-0.13201929396971701</v>
      </c>
      <c r="AC17" s="22">
        <v>-8.8910454876911502E-2</v>
      </c>
      <c r="AD17" s="22">
        <v>-3.5329771817925099E-2</v>
      </c>
      <c r="AE17" s="22"/>
      <c r="AF17" s="22">
        <v>-7.3818129180803797E-3</v>
      </c>
      <c r="AG17" s="22">
        <v>-0.23941119974294101</v>
      </c>
      <c r="AH17" s="22">
        <v>-5.44345784030952E-2</v>
      </c>
      <c r="AI17" s="22"/>
      <c r="AJ17" s="22">
        <v>-9.0980810676451807E-2</v>
      </c>
      <c r="AK17" s="22">
        <v>-0.32405573812544902</v>
      </c>
      <c r="AL17" s="22">
        <v>-0.27491536420185098</v>
      </c>
      <c r="AM17" s="22">
        <v>0.53936806444567398</v>
      </c>
      <c r="AN17" s="22">
        <v>2.7896507040175701E-2</v>
      </c>
      <c r="AO17" s="22"/>
      <c r="AP17" s="22">
        <v>-0.30631406824473301</v>
      </c>
      <c r="AQ17" s="22">
        <v>-0.45684603009775798</v>
      </c>
      <c r="AR17" s="22">
        <v>-8.2895644526673307E-2</v>
      </c>
      <c r="AS17" s="22">
        <v>0.45274082104547902</v>
      </c>
      <c r="AT17" s="22">
        <v>0.24515364886702101</v>
      </c>
      <c r="AU17" s="22"/>
      <c r="AV17" s="22">
        <v>-8.93439345416671E-2</v>
      </c>
      <c r="AW17" s="22">
        <v>-0.10977394406516</v>
      </c>
      <c r="AX17" s="22">
        <v>-0.150151688300041</v>
      </c>
      <c r="AY17" s="22">
        <v>-0.23524411982319099</v>
      </c>
      <c r="AZ17" s="22">
        <v>-0.13669385810257401</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Z18"/>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173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162</v>
      </c>
      <c r="C9" s="17">
        <v>0.14686031706158201</v>
      </c>
      <c r="D9" s="17">
        <v>0.16543242756868801</v>
      </c>
      <c r="E9" s="17">
        <v>0.12879042484323799</v>
      </c>
      <c r="F9" s="17"/>
      <c r="G9" s="17">
        <v>0.21813720997205199</v>
      </c>
      <c r="H9" s="17">
        <v>0.20162474332505101</v>
      </c>
      <c r="I9" s="17">
        <v>0.164289277282619</v>
      </c>
      <c r="J9" s="17">
        <v>0.115763651031662</v>
      </c>
      <c r="K9" s="17">
        <v>0.10417650782420899</v>
      </c>
      <c r="L9" s="17">
        <v>9.4482147792392002E-2</v>
      </c>
      <c r="M9" s="17"/>
      <c r="N9" s="17">
        <v>0.147689528835208</v>
      </c>
      <c r="O9" s="17">
        <v>0.13770262830308799</v>
      </c>
      <c r="P9" s="17">
        <v>0.17859034949250999</v>
      </c>
      <c r="Q9" s="17">
        <v>0.12735742502400499</v>
      </c>
      <c r="R9" s="17"/>
      <c r="S9" s="17">
        <v>0.22889250444450199</v>
      </c>
      <c r="T9" s="17">
        <v>0.12454021477701201</v>
      </c>
      <c r="U9" s="17">
        <v>9.9558829090587497E-2</v>
      </c>
      <c r="V9" s="17">
        <v>0.146845273430179</v>
      </c>
      <c r="W9" s="17">
        <v>0.122095609679634</v>
      </c>
      <c r="X9" s="17">
        <v>0.18265529863822</v>
      </c>
      <c r="Y9" s="17">
        <v>8.0770615879585006E-2</v>
      </c>
      <c r="Z9" s="17">
        <v>0.110153981822549</v>
      </c>
      <c r="AA9" s="17">
        <v>0.143167636901958</v>
      </c>
      <c r="AB9" s="17">
        <v>0.121106734313356</v>
      </c>
      <c r="AC9" s="17">
        <v>0.14007528358542001</v>
      </c>
      <c r="AD9" s="17">
        <v>0.264642212515874</v>
      </c>
      <c r="AE9" s="17"/>
      <c r="AF9" s="17">
        <v>0.12759116797807399</v>
      </c>
      <c r="AG9" s="17">
        <v>0.15571489758184701</v>
      </c>
      <c r="AH9" s="17">
        <v>0.143715376135963</v>
      </c>
      <c r="AI9" s="17"/>
      <c r="AJ9" s="17">
        <v>0.12788463837959599</v>
      </c>
      <c r="AK9" s="17">
        <v>0.17046366821194101</v>
      </c>
      <c r="AL9" s="17">
        <v>0.114301855904649</v>
      </c>
      <c r="AM9" s="17">
        <v>0.110754421371603</v>
      </c>
      <c r="AN9" s="17">
        <v>0.14329123352263901</v>
      </c>
      <c r="AO9" s="17"/>
      <c r="AP9" s="17">
        <v>0.15839217576752099</v>
      </c>
      <c r="AQ9" s="17">
        <v>0.17169112312687701</v>
      </c>
      <c r="AR9" s="17">
        <v>0.14689241038617001</v>
      </c>
      <c r="AS9" s="17">
        <v>9.7553684577789401E-2</v>
      </c>
      <c r="AT9" s="17">
        <v>9.71362300525168E-2</v>
      </c>
      <c r="AU9" s="17"/>
      <c r="AV9" s="17">
        <v>0.129391656420832</v>
      </c>
      <c r="AW9" s="17">
        <v>0.11143601084485499</v>
      </c>
      <c r="AX9" s="17">
        <v>0.17809711255478899</v>
      </c>
      <c r="AY9" s="17">
        <v>0.20773112688630199</v>
      </c>
      <c r="AZ9" s="17">
        <v>0.19339560315614199</v>
      </c>
    </row>
    <row r="10" spans="2:52" ht="30">
      <c r="B10" s="18" t="s">
        <v>163</v>
      </c>
      <c r="C10" s="17">
        <v>0.33622067539490902</v>
      </c>
      <c r="D10" s="17">
        <v>0.337236456661693</v>
      </c>
      <c r="E10" s="17">
        <v>0.33599911032472002</v>
      </c>
      <c r="F10" s="17"/>
      <c r="G10" s="17">
        <v>0.38805085013335699</v>
      </c>
      <c r="H10" s="17">
        <v>0.37869648530098599</v>
      </c>
      <c r="I10" s="17">
        <v>0.34357833025623702</v>
      </c>
      <c r="J10" s="17">
        <v>0.31707022357582498</v>
      </c>
      <c r="K10" s="17">
        <v>0.32228802942181201</v>
      </c>
      <c r="L10" s="17">
        <v>0.28600344994774901</v>
      </c>
      <c r="M10" s="17"/>
      <c r="N10" s="17">
        <v>0.37455753740140502</v>
      </c>
      <c r="O10" s="17">
        <v>0.33696769556033002</v>
      </c>
      <c r="P10" s="17">
        <v>0.31961278298171197</v>
      </c>
      <c r="Q10" s="17">
        <v>0.30967455939196198</v>
      </c>
      <c r="R10" s="17"/>
      <c r="S10" s="17">
        <v>0.33133099732349602</v>
      </c>
      <c r="T10" s="17">
        <v>0.30997115193708102</v>
      </c>
      <c r="U10" s="17">
        <v>0.36612452975984</v>
      </c>
      <c r="V10" s="17">
        <v>0.30606975235721601</v>
      </c>
      <c r="W10" s="17">
        <v>0.32043030383248999</v>
      </c>
      <c r="X10" s="17">
        <v>0.33865385048957303</v>
      </c>
      <c r="Y10" s="17">
        <v>0.37092660338425198</v>
      </c>
      <c r="Z10" s="17">
        <v>0.38581279652827699</v>
      </c>
      <c r="AA10" s="17">
        <v>0.35813990476750601</v>
      </c>
      <c r="AB10" s="17">
        <v>0.32789112576377399</v>
      </c>
      <c r="AC10" s="17">
        <v>0.35204986785064901</v>
      </c>
      <c r="AD10" s="17">
        <v>0.272598793156275</v>
      </c>
      <c r="AE10" s="17"/>
      <c r="AF10" s="17">
        <v>0.29344649952177099</v>
      </c>
      <c r="AG10" s="17">
        <v>0.36634685541851902</v>
      </c>
      <c r="AH10" s="17">
        <v>0.31400942571695001</v>
      </c>
      <c r="AI10" s="17"/>
      <c r="AJ10" s="17">
        <v>0.31821009063605898</v>
      </c>
      <c r="AK10" s="17">
        <v>0.40411102474199501</v>
      </c>
      <c r="AL10" s="17">
        <v>0.34954486195643097</v>
      </c>
      <c r="AM10" s="17">
        <v>0.247870126298319</v>
      </c>
      <c r="AN10" s="17">
        <v>0.26062519875742501</v>
      </c>
      <c r="AO10" s="17"/>
      <c r="AP10" s="17">
        <v>0.32394636541439098</v>
      </c>
      <c r="AQ10" s="17">
        <v>0.38926768595920003</v>
      </c>
      <c r="AR10" s="17">
        <v>0.36426012097798699</v>
      </c>
      <c r="AS10" s="17">
        <v>0.27626887996019001</v>
      </c>
      <c r="AT10" s="17">
        <v>0.26584937440961498</v>
      </c>
      <c r="AU10" s="17"/>
      <c r="AV10" s="17">
        <v>0.26808831733870597</v>
      </c>
      <c r="AW10" s="17">
        <v>0.34358023295488699</v>
      </c>
      <c r="AX10" s="17">
        <v>0.37893876540542998</v>
      </c>
      <c r="AY10" s="17">
        <v>0.42678422513636799</v>
      </c>
      <c r="AZ10" s="17">
        <v>0.26915869706505302</v>
      </c>
    </row>
    <row r="11" spans="2:52" ht="30">
      <c r="B11" s="18" t="s">
        <v>164</v>
      </c>
      <c r="C11" s="17">
        <v>0.26609919346037297</v>
      </c>
      <c r="D11" s="17">
        <v>0.28371402627522802</v>
      </c>
      <c r="E11" s="17">
        <v>0.24886081988854999</v>
      </c>
      <c r="F11" s="17"/>
      <c r="G11" s="17">
        <v>0.211323384502142</v>
      </c>
      <c r="H11" s="17">
        <v>0.203602522956562</v>
      </c>
      <c r="I11" s="17">
        <v>0.24553897521288501</v>
      </c>
      <c r="J11" s="17">
        <v>0.28492632189016598</v>
      </c>
      <c r="K11" s="17">
        <v>0.306101571779819</v>
      </c>
      <c r="L11" s="17">
        <v>0.32813106821697302</v>
      </c>
      <c r="M11" s="17"/>
      <c r="N11" s="17">
        <v>0.28122307369147298</v>
      </c>
      <c r="O11" s="17">
        <v>0.27431265958301498</v>
      </c>
      <c r="P11" s="17">
        <v>0.25651811402090002</v>
      </c>
      <c r="Q11" s="17">
        <v>0.24790190826156</v>
      </c>
      <c r="R11" s="17"/>
      <c r="S11" s="17">
        <v>0.21905776482365</v>
      </c>
      <c r="T11" s="17">
        <v>0.29465125070701398</v>
      </c>
      <c r="U11" s="17">
        <v>0.30249921851995398</v>
      </c>
      <c r="V11" s="17">
        <v>0.27283977990049402</v>
      </c>
      <c r="W11" s="17">
        <v>0.28654239960751998</v>
      </c>
      <c r="X11" s="17">
        <v>0.251776033394502</v>
      </c>
      <c r="Y11" s="17">
        <v>0.26712216873439998</v>
      </c>
      <c r="Z11" s="17">
        <v>0.26289747824607201</v>
      </c>
      <c r="AA11" s="17">
        <v>0.24667900908641599</v>
      </c>
      <c r="AB11" s="17">
        <v>0.29081526161913901</v>
      </c>
      <c r="AC11" s="17">
        <v>0.27579762544483</v>
      </c>
      <c r="AD11" s="17">
        <v>0.22231728099405301</v>
      </c>
      <c r="AE11" s="17"/>
      <c r="AF11" s="17">
        <v>0.28957218315779598</v>
      </c>
      <c r="AG11" s="17">
        <v>0.27536065816889199</v>
      </c>
      <c r="AH11" s="17">
        <v>0.23260329206234601</v>
      </c>
      <c r="AI11" s="17"/>
      <c r="AJ11" s="17">
        <v>0.30759695145035798</v>
      </c>
      <c r="AK11" s="17">
        <v>0.227232565822204</v>
      </c>
      <c r="AL11" s="17">
        <v>0.31443290145347702</v>
      </c>
      <c r="AM11" s="17">
        <v>0.27278350136942597</v>
      </c>
      <c r="AN11" s="17">
        <v>0.24875325427542999</v>
      </c>
      <c r="AO11" s="17"/>
      <c r="AP11" s="17">
        <v>0.289438818173745</v>
      </c>
      <c r="AQ11" s="17">
        <v>0.238857493131265</v>
      </c>
      <c r="AR11" s="17">
        <v>0.29901722016820897</v>
      </c>
      <c r="AS11" s="17">
        <v>0.31570484383356601</v>
      </c>
      <c r="AT11" s="17">
        <v>0.24901167010935801</v>
      </c>
      <c r="AU11" s="17"/>
      <c r="AV11" s="17">
        <v>0.28212982974155199</v>
      </c>
      <c r="AW11" s="17">
        <v>0.28094006323003801</v>
      </c>
      <c r="AX11" s="17">
        <v>0.25506555427799199</v>
      </c>
      <c r="AY11" s="17">
        <v>0.21405347640892</v>
      </c>
      <c r="AZ11" s="17">
        <v>0.31383734342948399</v>
      </c>
    </row>
    <row r="12" spans="2:52" ht="30">
      <c r="B12" s="18" t="s">
        <v>165</v>
      </c>
      <c r="C12" s="17">
        <v>0.13168609833344699</v>
      </c>
      <c r="D12" s="17">
        <v>0.130375910252435</v>
      </c>
      <c r="E12" s="17">
        <v>0.13339778874393099</v>
      </c>
      <c r="F12" s="17"/>
      <c r="G12" s="17">
        <v>8.7513772521707903E-2</v>
      </c>
      <c r="H12" s="17">
        <v>9.3032912870193704E-2</v>
      </c>
      <c r="I12" s="17">
        <v>0.124231271329271</v>
      </c>
      <c r="J12" s="17">
        <v>0.12788233241760499</v>
      </c>
      <c r="K12" s="17">
        <v>0.16141124122672401</v>
      </c>
      <c r="L12" s="17">
        <v>0.18181380705057501</v>
      </c>
      <c r="M12" s="17"/>
      <c r="N12" s="17">
        <v>0.117827077205475</v>
      </c>
      <c r="O12" s="17">
        <v>0.13480123563847399</v>
      </c>
      <c r="P12" s="17">
        <v>0.13412874949534201</v>
      </c>
      <c r="Q12" s="17">
        <v>0.141847742800634</v>
      </c>
      <c r="R12" s="17"/>
      <c r="S12" s="17">
        <v>0.103016836955322</v>
      </c>
      <c r="T12" s="17">
        <v>0.15713115273245701</v>
      </c>
      <c r="U12" s="17">
        <v>0.14509087586288899</v>
      </c>
      <c r="V12" s="17">
        <v>0.13687347011690401</v>
      </c>
      <c r="W12" s="17">
        <v>0.128566350289191</v>
      </c>
      <c r="X12" s="17">
        <v>9.0223642150379701E-2</v>
      </c>
      <c r="Y12" s="17">
        <v>0.17629303757252801</v>
      </c>
      <c r="Z12" s="17">
        <v>0.12208689928161499</v>
      </c>
      <c r="AA12" s="17">
        <v>0.14423711833344699</v>
      </c>
      <c r="AB12" s="17">
        <v>0.131940151517835</v>
      </c>
      <c r="AC12" s="17">
        <v>0.110408561924399</v>
      </c>
      <c r="AD12" s="17">
        <v>0.118099825815458</v>
      </c>
      <c r="AE12" s="17"/>
      <c r="AF12" s="17">
        <v>0.18068489003576299</v>
      </c>
      <c r="AG12" s="17">
        <v>0.109175470979172</v>
      </c>
      <c r="AH12" s="17">
        <v>0.102829326294016</v>
      </c>
      <c r="AI12" s="17"/>
      <c r="AJ12" s="17">
        <v>0.162418378348858</v>
      </c>
      <c r="AK12" s="17">
        <v>0.10326833570159701</v>
      </c>
      <c r="AL12" s="17">
        <v>0.119849149086174</v>
      </c>
      <c r="AM12" s="17">
        <v>0.15983687304111699</v>
      </c>
      <c r="AN12" s="17">
        <v>0.118834804951435</v>
      </c>
      <c r="AO12" s="17"/>
      <c r="AP12" s="17">
        <v>0.151015763935478</v>
      </c>
      <c r="AQ12" s="17">
        <v>0.107076627750693</v>
      </c>
      <c r="AR12" s="17">
        <v>0.11556955197058</v>
      </c>
      <c r="AS12" s="17">
        <v>0.19864243427949399</v>
      </c>
      <c r="AT12" s="17">
        <v>0.130136362071156</v>
      </c>
      <c r="AU12" s="17"/>
      <c r="AV12" s="17">
        <v>0.14946772810445</v>
      </c>
      <c r="AW12" s="17">
        <v>0.147914430802085</v>
      </c>
      <c r="AX12" s="17">
        <v>0.10732387015693901</v>
      </c>
      <c r="AY12" s="17">
        <v>8.9456761837157797E-2</v>
      </c>
      <c r="AZ12" s="17">
        <v>0.18103590567137201</v>
      </c>
    </row>
    <row r="13" spans="2:52">
      <c r="B13" s="18" t="s">
        <v>107</v>
      </c>
      <c r="C13" s="19">
        <v>0.11913371574968799</v>
      </c>
      <c r="D13" s="19">
        <v>8.3241179241955995E-2</v>
      </c>
      <c r="E13" s="19">
        <v>0.152951856199561</v>
      </c>
      <c r="F13" s="19"/>
      <c r="G13" s="19">
        <v>9.4974782870741001E-2</v>
      </c>
      <c r="H13" s="19">
        <v>0.123043335547208</v>
      </c>
      <c r="I13" s="19">
        <v>0.122362145918988</v>
      </c>
      <c r="J13" s="19">
        <v>0.15435747108474099</v>
      </c>
      <c r="K13" s="19">
        <v>0.106022649747436</v>
      </c>
      <c r="L13" s="19">
        <v>0.109569526992311</v>
      </c>
      <c r="M13" s="19"/>
      <c r="N13" s="19">
        <v>7.8702782866439405E-2</v>
      </c>
      <c r="O13" s="19">
        <v>0.11621578091509301</v>
      </c>
      <c r="P13" s="19">
        <v>0.11115000400953599</v>
      </c>
      <c r="Q13" s="19">
        <v>0.17321836452184</v>
      </c>
      <c r="R13" s="19"/>
      <c r="S13" s="19">
        <v>0.117701896453031</v>
      </c>
      <c r="T13" s="19">
        <v>0.113706229846437</v>
      </c>
      <c r="U13" s="19">
        <v>8.6726546766729501E-2</v>
      </c>
      <c r="V13" s="19">
        <v>0.13737172419520699</v>
      </c>
      <c r="W13" s="19">
        <v>0.14236533659116499</v>
      </c>
      <c r="X13" s="19">
        <v>0.136691175327326</v>
      </c>
      <c r="Y13" s="19">
        <v>0.10488757442923501</v>
      </c>
      <c r="Z13" s="19">
        <v>0.119048844121486</v>
      </c>
      <c r="AA13" s="19">
        <v>0.107776330910672</v>
      </c>
      <c r="AB13" s="19">
        <v>0.12824672678589499</v>
      </c>
      <c r="AC13" s="19">
        <v>0.121668661194702</v>
      </c>
      <c r="AD13" s="19">
        <v>0.12234188751834101</v>
      </c>
      <c r="AE13" s="19"/>
      <c r="AF13" s="19">
        <v>0.108705259306595</v>
      </c>
      <c r="AG13" s="19">
        <v>9.3402117851570293E-2</v>
      </c>
      <c r="AH13" s="19">
        <v>0.20684257979072501</v>
      </c>
      <c r="AI13" s="19"/>
      <c r="AJ13" s="19">
        <v>8.3889941185129394E-2</v>
      </c>
      <c r="AK13" s="19">
        <v>9.4924405522262695E-2</v>
      </c>
      <c r="AL13" s="19">
        <v>0.101871231599268</v>
      </c>
      <c r="AM13" s="19">
        <v>0.20875507791953599</v>
      </c>
      <c r="AN13" s="19">
        <v>0.22849550849307099</v>
      </c>
      <c r="AO13" s="19"/>
      <c r="AP13" s="19">
        <v>7.7206876708864502E-2</v>
      </c>
      <c r="AQ13" s="19">
        <v>9.3107070031965306E-2</v>
      </c>
      <c r="AR13" s="19">
        <v>7.4260696497054496E-2</v>
      </c>
      <c r="AS13" s="19">
        <v>0.11183015734896</v>
      </c>
      <c r="AT13" s="19">
        <v>0.25786636335735402</v>
      </c>
      <c r="AU13" s="19"/>
      <c r="AV13" s="19">
        <v>0.17092246839446101</v>
      </c>
      <c r="AW13" s="19">
        <v>0.116129262168135</v>
      </c>
      <c r="AX13" s="19">
        <v>8.0574697604849699E-2</v>
      </c>
      <c r="AY13" s="19">
        <v>6.1974409731252803E-2</v>
      </c>
      <c r="AZ13" s="19">
        <v>4.2572450677948799E-2</v>
      </c>
    </row>
    <row r="14" spans="2:52">
      <c r="B14" s="16"/>
    </row>
    <row r="15" spans="2:52">
      <c r="B15" t="s">
        <v>433</v>
      </c>
    </row>
    <row r="16" spans="2:52">
      <c r="B16" t="s">
        <v>434</v>
      </c>
    </row>
    <row r="18" spans="2:2">
      <c r="B18"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J19"/>
  <sheetViews>
    <sheetView showGridLines="0" workbookViewId="0">
      <pane xSplit="2" topLeftCell="C1" activePane="topRight" state="frozen"/>
      <selection pane="topRight"/>
    </sheetView>
  </sheetViews>
  <sheetFormatPr defaultColWidth="11.42578125" defaultRowHeight="15"/>
  <cols>
    <col min="2" max="2" width="25.7109375" customWidth="1"/>
    <col min="3" max="10" width="20.7109375" customWidth="1"/>
  </cols>
  <sheetData>
    <row r="2" spans="2:10" ht="39.950000000000003" customHeight="1">
      <c r="D2" s="29" t="s">
        <v>472</v>
      </c>
      <c r="E2" s="30"/>
      <c r="F2" s="30"/>
      <c r="G2" s="30"/>
      <c r="H2" s="30"/>
      <c r="I2" s="30"/>
      <c r="J2" s="30"/>
    </row>
    <row r="6" spans="2:10" ht="50.1" customHeight="1">
      <c r="B6" s="20" t="s">
        <v>26</v>
      </c>
      <c r="C6" s="20" t="s">
        <v>455</v>
      </c>
      <c r="D6" s="20" t="s">
        <v>456</v>
      </c>
      <c r="E6" s="20" t="s">
        <v>457</v>
      </c>
      <c r="F6" s="20" t="s">
        <v>458</v>
      </c>
      <c r="G6" s="20" t="s">
        <v>459</v>
      </c>
      <c r="H6" s="20" t="s">
        <v>460</v>
      </c>
      <c r="I6" s="20" t="s">
        <v>461</v>
      </c>
    </row>
    <row r="7" spans="2:10">
      <c r="B7" s="18" t="s">
        <v>175</v>
      </c>
      <c r="C7" s="17">
        <v>0.36522382079132998</v>
      </c>
      <c r="D7" s="17">
        <v>0.35001074497672902</v>
      </c>
      <c r="E7" s="17">
        <v>0.16988934777029699</v>
      </c>
      <c r="F7" s="17">
        <v>0.107455407141829</v>
      </c>
      <c r="G7" s="17">
        <v>0.142987424281802</v>
      </c>
      <c r="H7" s="17">
        <v>0.10259450709717</v>
      </c>
      <c r="I7" s="17">
        <v>9.4157892427759293E-2</v>
      </c>
    </row>
    <row r="8" spans="2:10">
      <c r="B8" s="18" t="s">
        <v>176</v>
      </c>
      <c r="C8" s="17">
        <v>0.35170674925235601</v>
      </c>
      <c r="D8" s="17">
        <v>0.328909357237745</v>
      </c>
      <c r="E8" s="17">
        <v>0.31178400042380899</v>
      </c>
      <c r="F8" s="17">
        <v>0.27060597946630699</v>
      </c>
      <c r="G8" s="17">
        <v>0.296836094357943</v>
      </c>
      <c r="H8" s="17">
        <v>0.24751000570224299</v>
      </c>
      <c r="I8" s="17">
        <v>0.231220200658488</v>
      </c>
    </row>
    <row r="9" spans="2:10" ht="30">
      <c r="B9" s="18" t="s">
        <v>177</v>
      </c>
      <c r="C9" s="17">
        <v>0.133636635038791</v>
      </c>
      <c r="D9" s="17">
        <v>0.14503196838090199</v>
      </c>
      <c r="E9" s="17">
        <v>0.25057020554201798</v>
      </c>
      <c r="F9" s="17">
        <v>0.31117573268057702</v>
      </c>
      <c r="G9" s="17">
        <v>0.27569082419611302</v>
      </c>
      <c r="H9" s="17">
        <v>0.308950196644384</v>
      </c>
      <c r="I9" s="17">
        <v>0.302465700949479</v>
      </c>
    </row>
    <row r="10" spans="2:10">
      <c r="B10" s="18" t="s">
        <v>178</v>
      </c>
      <c r="C10" s="17">
        <v>4.9451670046611003E-2</v>
      </c>
      <c r="D10" s="17">
        <v>6.6746258069163997E-2</v>
      </c>
      <c r="E10" s="17">
        <v>0.115646030819173</v>
      </c>
      <c r="F10" s="17">
        <v>0.14398175187899201</v>
      </c>
      <c r="G10" s="17">
        <v>0.123871573681365</v>
      </c>
      <c r="H10" s="17">
        <v>0.14956736568007301</v>
      </c>
      <c r="I10" s="17">
        <v>0.187674377185226</v>
      </c>
    </row>
    <row r="11" spans="2:10">
      <c r="B11" s="18" t="s">
        <v>179</v>
      </c>
      <c r="C11" s="17">
        <v>2.6813673326012599E-2</v>
      </c>
      <c r="D11" s="17">
        <v>3.0041606301565299E-2</v>
      </c>
      <c r="E11" s="17">
        <v>5.6271766671726897E-2</v>
      </c>
      <c r="F11" s="17">
        <v>4.2177302322693497E-2</v>
      </c>
      <c r="G11" s="17">
        <v>4.0783000675206203E-2</v>
      </c>
      <c r="H11" s="17">
        <v>5.69406151096861E-2</v>
      </c>
      <c r="I11" s="17">
        <v>6.9166790003653805E-2</v>
      </c>
    </row>
    <row r="12" spans="2:10">
      <c r="B12" s="18" t="s">
        <v>107</v>
      </c>
      <c r="C12" s="17">
        <v>7.3167451544899398E-2</v>
      </c>
      <c r="D12" s="17">
        <v>7.9260065033894406E-2</v>
      </c>
      <c r="E12" s="17">
        <v>9.5838648772976001E-2</v>
      </c>
      <c r="F12" s="17">
        <v>0.124603826509602</v>
      </c>
      <c r="G12" s="17">
        <v>0.119831082807571</v>
      </c>
      <c r="H12" s="17">
        <v>0.134437309766443</v>
      </c>
      <c r="I12" s="17">
        <v>0.11531503877539299</v>
      </c>
    </row>
    <row r="13" spans="2:10">
      <c r="B13" s="16" t="s">
        <v>16</v>
      </c>
      <c r="C13" s="16"/>
      <c r="D13" s="16"/>
      <c r="E13" s="16"/>
      <c r="F13" s="16"/>
      <c r="G13" s="16"/>
      <c r="H13" s="16"/>
      <c r="I13" s="16"/>
    </row>
    <row r="14" spans="2:10">
      <c r="B14" t="s">
        <v>433</v>
      </c>
    </row>
    <row r="15" spans="2:10">
      <c r="B15" t="s">
        <v>434</v>
      </c>
    </row>
    <row r="19" spans="2:2">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174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0.36522382079132998</v>
      </c>
      <c r="D9" s="17">
        <v>0.37453063891942001</v>
      </c>
      <c r="E9" s="17">
        <v>0.35773827449937901</v>
      </c>
      <c r="F9" s="17"/>
      <c r="G9" s="17">
        <v>0.39002545363948898</v>
      </c>
      <c r="H9" s="17">
        <v>0.33621181342248502</v>
      </c>
      <c r="I9" s="17">
        <v>0.34066162841616399</v>
      </c>
      <c r="J9" s="17">
        <v>0.35576507654358402</v>
      </c>
      <c r="K9" s="17">
        <v>0.38570050511361897</v>
      </c>
      <c r="L9" s="17">
        <v>0.384510296302082</v>
      </c>
      <c r="M9" s="17"/>
      <c r="N9" s="17">
        <v>0.361182672537808</v>
      </c>
      <c r="O9" s="17">
        <v>0.35975582017937902</v>
      </c>
      <c r="P9" s="17">
        <v>0.34695330293519899</v>
      </c>
      <c r="Q9" s="17">
        <v>0.38871394385462898</v>
      </c>
      <c r="R9" s="17"/>
      <c r="S9" s="17">
        <v>0.34769419422601899</v>
      </c>
      <c r="T9" s="17">
        <v>0.32729991700580002</v>
      </c>
      <c r="U9" s="17">
        <v>0.32819704646140302</v>
      </c>
      <c r="V9" s="17">
        <v>0.369906631905697</v>
      </c>
      <c r="W9" s="17">
        <v>0.37713978566691397</v>
      </c>
      <c r="X9" s="17">
        <v>0.33273228364741803</v>
      </c>
      <c r="Y9" s="17">
        <v>0.35755382313274697</v>
      </c>
      <c r="Z9" s="17">
        <v>0.37470852287970202</v>
      </c>
      <c r="AA9" s="17">
        <v>0.47726895205902498</v>
      </c>
      <c r="AB9" s="17">
        <v>0.39053137226225598</v>
      </c>
      <c r="AC9" s="17">
        <v>0.31887451113596199</v>
      </c>
      <c r="AD9" s="17">
        <v>0.38462967065797199</v>
      </c>
      <c r="AE9" s="17"/>
      <c r="AF9" s="17">
        <v>0.33693057637972301</v>
      </c>
      <c r="AG9" s="17">
        <v>0.40366932624545498</v>
      </c>
      <c r="AH9" s="17">
        <v>0.30720420309704999</v>
      </c>
      <c r="AI9" s="17"/>
      <c r="AJ9" s="17">
        <v>0.28928665568331202</v>
      </c>
      <c r="AK9" s="17">
        <v>0.47573827636201699</v>
      </c>
      <c r="AL9" s="17">
        <v>0.40649097138900298</v>
      </c>
      <c r="AM9" s="17">
        <v>0.38216800755089803</v>
      </c>
      <c r="AN9" s="17">
        <v>0.305848252608523</v>
      </c>
      <c r="AO9" s="17"/>
      <c r="AP9" s="17">
        <v>0.21991100653138801</v>
      </c>
      <c r="AQ9" s="17">
        <v>0.50111073555994901</v>
      </c>
      <c r="AR9" s="17">
        <v>0.458213548141227</v>
      </c>
      <c r="AS9" s="17">
        <v>0.26772492218035698</v>
      </c>
      <c r="AT9" s="17">
        <v>0.22621669708334799</v>
      </c>
      <c r="AU9" s="17"/>
      <c r="AV9" s="17">
        <v>0.37860422337446198</v>
      </c>
      <c r="AW9" s="17">
        <v>0.34086115596139599</v>
      </c>
      <c r="AX9" s="17">
        <v>0.35348386170359702</v>
      </c>
      <c r="AY9" s="17">
        <v>0.36972705077773399</v>
      </c>
      <c r="AZ9" s="17">
        <v>0.51427719328407195</v>
      </c>
    </row>
    <row r="10" spans="2:52">
      <c r="B10" s="18" t="s">
        <v>176</v>
      </c>
      <c r="C10" s="17">
        <v>0.35170674925235601</v>
      </c>
      <c r="D10" s="17">
        <v>0.37561709690788198</v>
      </c>
      <c r="E10" s="17">
        <v>0.32874896348534599</v>
      </c>
      <c r="F10" s="17"/>
      <c r="G10" s="17">
        <v>0.31117360958289297</v>
      </c>
      <c r="H10" s="17">
        <v>0.37023100447943902</v>
      </c>
      <c r="I10" s="17">
        <v>0.359165401080629</v>
      </c>
      <c r="J10" s="17">
        <v>0.355957890706387</v>
      </c>
      <c r="K10" s="17">
        <v>0.40345546288585499</v>
      </c>
      <c r="L10" s="17">
        <v>0.32389392176187998</v>
      </c>
      <c r="M10" s="17"/>
      <c r="N10" s="17">
        <v>0.40849459284363798</v>
      </c>
      <c r="O10" s="17">
        <v>0.34667243056434799</v>
      </c>
      <c r="P10" s="17">
        <v>0.32197565697121</v>
      </c>
      <c r="Q10" s="17">
        <v>0.32409831554653201</v>
      </c>
      <c r="R10" s="17"/>
      <c r="S10" s="17">
        <v>0.33795575926761401</v>
      </c>
      <c r="T10" s="17">
        <v>0.39460705800845502</v>
      </c>
      <c r="U10" s="17">
        <v>0.41726981164934601</v>
      </c>
      <c r="V10" s="17">
        <v>0.37231977085740597</v>
      </c>
      <c r="W10" s="17">
        <v>0.35369615097740897</v>
      </c>
      <c r="X10" s="17">
        <v>0.31978093363992999</v>
      </c>
      <c r="Y10" s="17">
        <v>0.32587365046639499</v>
      </c>
      <c r="Z10" s="17">
        <v>0.37529482306965101</v>
      </c>
      <c r="AA10" s="17">
        <v>0.290914484249783</v>
      </c>
      <c r="AB10" s="17">
        <v>0.36642264890660697</v>
      </c>
      <c r="AC10" s="17">
        <v>0.37238491266747398</v>
      </c>
      <c r="AD10" s="17">
        <v>0.26648202617495298</v>
      </c>
      <c r="AE10" s="17"/>
      <c r="AF10" s="17">
        <v>0.35647201547992402</v>
      </c>
      <c r="AG10" s="17">
        <v>0.36920154172899</v>
      </c>
      <c r="AH10" s="17">
        <v>0.337931092262446</v>
      </c>
      <c r="AI10" s="17"/>
      <c r="AJ10" s="17">
        <v>0.38816739802070099</v>
      </c>
      <c r="AK10" s="17">
        <v>0.35044977111657399</v>
      </c>
      <c r="AL10" s="17">
        <v>0.41900370074418902</v>
      </c>
      <c r="AM10" s="17">
        <v>0.226421817735281</v>
      </c>
      <c r="AN10" s="17">
        <v>0.327127536644511</v>
      </c>
      <c r="AO10" s="17"/>
      <c r="AP10" s="17">
        <v>0.39791251508365599</v>
      </c>
      <c r="AQ10" s="17">
        <v>0.37614115683042398</v>
      </c>
      <c r="AR10" s="17">
        <v>0.33846406514176702</v>
      </c>
      <c r="AS10" s="17">
        <v>0.33484081094934798</v>
      </c>
      <c r="AT10" s="17">
        <v>0.32902353623654801</v>
      </c>
      <c r="AU10" s="17"/>
      <c r="AV10" s="17">
        <v>0.32737529181387198</v>
      </c>
      <c r="AW10" s="17">
        <v>0.34461816222765901</v>
      </c>
      <c r="AX10" s="17">
        <v>0.39094744533454501</v>
      </c>
      <c r="AY10" s="17">
        <v>0.36829852877035102</v>
      </c>
      <c r="AZ10" s="17">
        <v>0.20955011139399199</v>
      </c>
    </row>
    <row r="11" spans="2:52" ht="30">
      <c r="B11" s="18" t="s">
        <v>177</v>
      </c>
      <c r="C11" s="17">
        <v>0.133636635038791</v>
      </c>
      <c r="D11" s="17">
        <v>0.13478342017557299</v>
      </c>
      <c r="E11" s="17">
        <v>0.13254406901978499</v>
      </c>
      <c r="F11" s="17"/>
      <c r="G11" s="17">
        <v>0.15624707180467501</v>
      </c>
      <c r="H11" s="17">
        <v>0.14293240848625</v>
      </c>
      <c r="I11" s="17">
        <v>0.12560960549592701</v>
      </c>
      <c r="J11" s="17">
        <v>0.122192759982579</v>
      </c>
      <c r="K11" s="17">
        <v>0.105553554455774</v>
      </c>
      <c r="L11" s="17">
        <v>0.14427941833048299</v>
      </c>
      <c r="M11" s="17"/>
      <c r="N11" s="17">
        <v>0.113412588457434</v>
      </c>
      <c r="O11" s="17">
        <v>0.13929510923788699</v>
      </c>
      <c r="P11" s="17">
        <v>0.18893508452063301</v>
      </c>
      <c r="Q11" s="17">
        <v>0.10315380210153099</v>
      </c>
      <c r="R11" s="17"/>
      <c r="S11" s="17">
        <v>0.15852327952233</v>
      </c>
      <c r="T11" s="17">
        <v>0.111557770000663</v>
      </c>
      <c r="U11" s="17">
        <v>0.12729632384515499</v>
      </c>
      <c r="V11" s="17">
        <v>0.115674019138649</v>
      </c>
      <c r="W11" s="17">
        <v>0.129668648793095</v>
      </c>
      <c r="X11" s="17">
        <v>0.17704072633463899</v>
      </c>
      <c r="Y11" s="17">
        <v>0.146181551892726</v>
      </c>
      <c r="Z11" s="17">
        <v>6.4753589356661395E-2</v>
      </c>
      <c r="AA11" s="17">
        <v>0.11631024717810901</v>
      </c>
      <c r="AB11" s="17">
        <v>0.111785245098738</v>
      </c>
      <c r="AC11" s="17">
        <v>0.15435511494679399</v>
      </c>
      <c r="AD11" s="17">
        <v>0.19948580932208099</v>
      </c>
      <c r="AE11" s="17"/>
      <c r="AF11" s="17">
        <v>0.15503938556543301</v>
      </c>
      <c r="AG11" s="17">
        <v>0.12153980948604701</v>
      </c>
      <c r="AH11" s="17">
        <v>0.12541088840890599</v>
      </c>
      <c r="AI11" s="17"/>
      <c r="AJ11" s="17">
        <v>0.16910165223429299</v>
      </c>
      <c r="AK11" s="17">
        <v>0.10074494047134699</v>
      </c>
      <c r="AL11" s="17">
        <v>7.9791046100450902E-2</v>
      </c>
      <c r="AM11" s="17">
        <v>0.21598582846717601</v>
      </c>
      <c r="AN11" s="17">
        <v>0.126565062908332</v>
      </c>
      <c r="AO11" s="17"/>
      <c r="AP11" s="17">
        <v>0.21386595082137699</v>
      </c>
      <c r="AQ11" s="17">
        <v>8.3852645988525598E-2</v>
      </c>
      <c r="AR11" s="17">
        <v>0.10301927291582</v>
      </c>
      <c r="AS11" s="17">
        <v>0.17382671067369301</v>
      </c>
      <c r="AT11" s="17">
        <v>0.153821547767195</v>
      </c>
      <c r="AU11" s="17"/>
      <c r="AV11" s="17">
        <v>0.141767177684718</v>
      </c>
      <c r="AW11" s="17">
        <v>0.133545087211147</v>
      </c>
      <c r="AX11" s="17">
        <v>0.13473453522357901</v>
      </c>
      <c r="AY11" s="17">
        <v>0.13328596521849301</v>
      </c>
      <c r="AZ11" s="17">
        <v>0.110779061672023</v>
      </c>
    </row>
    <row r="12" spans="2:52">
      <c r="B12" s="18" t="s">
        <v>178</v>
      </c>
      <c r="C12" s="17">
        <v>4.9451670046611003E-2</v>
      </c>
      <c r="D12" s="17">
        <v>3.6518199616477398E-2</v>
      </c>
      <c r="E12" s="17">
        <v>6.2026405881831399E-2</v>
      </c>
      <c r="F12" s="17"/>
      <c r="G12" s="17">
        <v>6.7193444716601894E-2</v>
      </c>
      <c r="H12" s="17">
        <v>4.5965152652220502E-2</v>
      </c>
      <c r="I12" s="17">
        <v>6.2021815902071203E-2</v>
      </c>
      <c r="J12" s="17">
        <v>3.7001013256433998E-2</v>
      </c>
      <c r="K12" s="17">
        <v>3.0145575498108299E-2</v>
      </c>
      <c r="L12" s="17">
        <v>5.30053101763788E-2</v>
      </c>
      <c r="M12" s="17"/>
      <c r="N12" s="17">
        <v>5.3902920949025802E-2</v>
      </c>
      <c r="O12" s="17">
        <v>4.2173123211021499E-2</v>
      </c>
      <c r="P12" s="17">
        <v>5.51694438316747E-2</v>
      </c>
      <c r="Q12" s="17">
        <v>4.8259075785917399E-2</v>
      </c>
      <c r="R12" s="17"/>
      <c r="S12" s="17">
        <v>5.1960730347975603E-2</v>
      </c>
      <c r="T12" s="17">
        <v>4.9113781011108498E-2</v>
      </c>
      <c r="U12" s="17">
        <v>4.3731152908923501E-2</v>
      </c>
      <c r="V12" s="17">
        <v>4.9398982315201803E-2</v>
      </c>
      <c r="W12" s="17">
        <v>3.9883560349337398E-2</v>
      </c>
      <c r="X12" s="17">
        <v>6.1605188964425697E-2</v>
      </c>
      <c r="Y12" s="17">
        <v>4.5125309431535698E-2</v>
      </c>
      <c r="Z12" s="17">
        <v>7.8995305581131894E-2</v>
      </c>
      <c r="AA12" s="17">
        <v>4.5502563136724697E-2</v>
      </c>
      <c r="AB12" s="17">
        <v>3.1179149014856598E-2</v>
      </c>
      <c r="AC12" s="17">
        <v>6.7156529081543598E-2</v>
      </c>
      <c r="AD12" s="17">
        <v>4.65287283897622E-2</v>
      </c>
      <c r="AE12" s="17"/>
      <c r="AF12" s="17">
        <v>5.98195182982348E-2</v>
      </c>
      <c r="AG12" s="17">
        <v>3.5623019639966898E-2</v>
      </c>
      <c r="AH12" s="17">
        <v>4.4572547339596799E-2</v>
      </c>
      <c r="AI12" s="17"/>
      <c r="AJ12" s="17">
        <v>6.6658746963955295E-2</v>
      </c>
      <c r="AK12" s="17">
        <v>2.6243290200348199E-2</v>
      </c>
      <c r="AL12" s="17">
        <v>4.2127078947983898E-2</v>
      </c>
      <c r="AM12" s="17">
        <v>0</v>
      </c>
      <c r="AN12" s="17">
        <v>3.91090687639142E-2</v>
      </c>
      <c r="AO12" s="17"/>
      <c r="AP12" s="17">
        <v>8.16589865409795E-2</v>
      </c>
      <c r="AQ12" s="17">
        <v>1.2566524179173101E-2</v>
      </c>
      <c r="AR12" s="17">
        <v>3.6751999052094003E-2</v>
      </c>
      <c r="AS12" s="17">
        <v>8.6911506742007705E-2</v>
      </c>
      <c r="AT12" s="17">
        <v>5.9155368803614702E-2</v>
      </c>
      <c r="AU12" s="17"/>
      <c r="AV12" s="17">
        <v>5.1718907515483199E-2</v>
      </c>
      <c r="AW12" s="17">
        <v>5.2847970681288603E-2</v>
      </c>
      <c r="AX12" s="17">
        <v>5.1925534336294002E-2</v>
      </c>
      <c r="AY12" s="17">
        <v>3.5166640681181499E-2</v>
      </c>
      <c r="AZ12" s="17">
        <v>3.2814548179914999E-2</v>
      </c>
    </row>
    <row r="13" spans="2:52">
      <c r="B13" s="18" t="s">
        <v>179</v>
      </c>
      <c r="C13" s="17">
        <v>2.6813673326012599E-2</v>
      </c>
      <c r="D13" s="17">
        <v>2.9028369527445801E-2</v>
      </c>
      <c r="E13" s="17">
        <v>2.48927977887504E-2</v>
      </c>
      <c r="F13" s="17"/>
      <c r="G13" s="17">
        <v>2.5390837482435199E-2</v>
      </c>
      <c r="H13" s="17">
        <v>2.60787575477095E-2</v>
      </c>
      <c r="I13" s="17">
        <v>3.7210288064024301E-2</v>
      </c>
      <c r="J13" s="17">
        <v>2.45775070578566E-2</v>
      </c>
      <c r="K13" s="17">
        <v>1.77470650364711E-2</v>
      </c>
      <c r="L13" s="17">
        <v>2.7733238225059399E-2</v>
      </c>
      <c r="M13" s="17"/>
      <c r="N13" s="17">
        <v>1.04698378337434E-2</v>
      </c>
      <c r="O13" s="17">
        <v>3.9723242049838701E-2</v>
      </c>
      <c r="P13" s="17">
        <v>2.63221783214262E-2</v>
      </c>
      <c r="Q13" s="17">
        <v>3.0743346261301201E-2</v>
      </c>
      <c r="R13" s="17"/>
      <c r="S13" s="17">
        <v>1.77222544419679E-2</v>
      </c>
      <c r="T13" s="17">
        <v>2.23560560731891E-2</v>
      </c>
      <c r="U13" s="17">
        <v>2.3967263710638401E-2</v>
      </c>
      <c r="V13" s="17">
        <v>3.4280787856821801E-2</v>
      </c>
      <c r="W13" s="17">
        <v>2.5333081643761801E-2</v>
      </c>
      <c r="X13" s="17">
        <v>2.1665753649860699E-2</v>
      </c>
      <c r="Y13" s="17">
        <v>4.24178242610911E-2</v>
      </c>
      <c r="Z13" s="17">
        <v>1.40314013770137E-2</v>
      </c>
      <c r="AA13" s="17">
        <v>2.4804105265256501E-2</v>
      </c>
      <c r="AB13" s="17">
        <v>2.9517066792873099E-2</v>
      </c>
      <c r="AC13" s="17">
        <v>2.4625609205316101E-2</v>
      </c>
      <c r="AD13" s="17">
        <v>6.6483404560545203E-2</v>
      </c>
      <c r="AE13" s="17"/>
      <c r="AF13" s="17">
        <v>3.4905128315768898E-2</v>
      </c>
      <c r="AG13" s="17">
        <v>1.4694029701456101E-2</v>
      </c>
      <c r="AH13" s="17">
        <v>4.3877053620744302E-2</v>
      </c>
      <c r="AI13" s="17"/>
      <c r="AJ13" s="17">
        <v>3.3964344633236998E-2</v>
      </c>
      <c r="AK13" s="17">
        <v>1.28847192408313E-2</v>
      </c>
      <c r="AL13" s="17">
        <v>0</v>
      </c>
      <c r="AM13" s="17">
        <v>0</v>
      </c>
      <c r="AN13" s="17">
        <v>5.3110573737996103E-2</v>
      </c>
      <c r="AO13" s="17"/>
      <c r="AP13" s="17">
        <v>4.2101994647868499E-2</v>
      </c>
      <c r="AQ13" s="17">
        <v>3.50445304116007E-3</v>
      </c>
      <c r="AR13" s="17">
        <v>7.0591066781191701E-3</v>
      </c>
      <c r="AS13" s="17">
        <v>5.4618156275538801E-2</v>
      </c>
      <c r="AT13" s="17">
        <v>2.1330015270041001E-2</v>
      </c>
      <c r="AU13" s="17"/>
      <c r="AV13" s="17">
        <v>2.49889276085953E-2</v>
      </c>
      <c r="AW13" s="17">
        <v>4.3545572895428097E-2</v>
      </c>
      <c r="AX13" s="17">
        <v>1.52345283594525E-2</v>
      </c>
      <c r="AY13" s="17">
        <v>2.63646318143099E-2</v>
      </c>
      <c r="AZ13" s="17">
        <v>5.4397204026563797E-2</v>
      </c>
    </row>
    <row r="14" spans="2:52">
      <c r="B14" s="18" t="s">
        <v>107</v>
      </c>
      <c r="C14" s="19">
        <v>7.3167451544899398E-2</v>
      </c>
      <c r="D14" s="19">
        <v>4.9522274853201403E-2</v>
      </c>
      <c r="E14" s="19">
        <v>9.4049489324907795E-2</v>
      </c>
      <c r="F14" s="19"/>
      <c r="G14" s="19">
        <v>4.9969582773905501E-2</v>
      </c>
      <c r="H14" s="19">
        <v>7.8580863411896504E-2</v>
      </c>
      <c r="I14" s="19">
        <v>7.5331261041185094E-2</v>
      </c>
      <c r="J14" s="19">
        <v>0.104505752453159</v>
      </c>
      <c r="K14" s="19">
        <v>5.7397837010173598E-2</v>
      </c>
      <c r="L14" s="19">
        <v>6.6577815204115598E-2</v>
      </c>
      <c r="M14" s="19"/>
      <c r="N14" s="19">
        <v>5.25373873783508E-2</v>
      </c>
      <c r="O14" s="19">
        <v>7.2380274757526605E-2</v>
      </c>
      <c r="P14" s="19">
        <v>6.0644333419856901E-2</v>
      </c>
      <c r="Q14" s="19">
        <v>0.10503151645009</v>
      </c>
      <c r="R14" s="19"/>
      <c r="S14" s="19">
        <v>8.6143782194093702E-2</v>
      </c>
      <c r="T14" s="19">
        <v>9.5065417900785307E-2</v>
      </c>
      <c r="U14" s="19">
        <v>5.9538401424534301E-2</v>
      </c>
      <c r="V14" s="19">
        <v>5.8419807926224698E-2</v>
      </c>
      <c r="W14" s="19">
        <v>7.4278772569482995E-2</v>
      </c>
      <c r="X14" s="19">
        <v>8.71751137637264E-2</v>
      </c>
      <c r="Y14" s="19">
        <v>8.2847840815505697E-2</v>
      </c>
      <c r="Z14" s="19">
        <v>9.2216357735840304E-2</v>
      </c>
      <c r="AA14" s="19">
        <v>4.5199648111102303E-2</v>
      </c>
      <c r="AB14" s="19">
        <v>7.0564517924669001E-2</v>
      </c>
      <c r="AC14" s="19">
        <v>6.2603322962910699E-2</v>
      </c>
      <c r="AD14" s="19">
        <v>3.6390360894686599E-2</v>
      </c>
      <c r="AE14" s="19"/>
      <c r="AF14" s="19">
        <v>5.6833375960916199E-2</v>
      </c>
      <c r="AG14" s="19">
        <v>5.5272273198086301E-2</v>
      </c>
      <c r="AH14" s="19">
        <v>0.14100421527125601</v>
      </c>
      <c r="AI14" s="19"/>
      <c r="AJ14" s="19">
        <v>5.2821202464502698E-2</v>
      </c>
      <c r="AK14" s="19">
        <v>3.3939002608883502E-2</v>
      </c>
      <c r="AL14" s="19">
        <v>5.2587202818373001E-2</v>
      </c>
      <c r="AM14" s="19">
        <v>0.17542434624664499</v>
      </c>
      <c r="AN14" s="19">
        <v>0.148239505336723</v>
      </c>
      <c r="AO14" s="19"/>
      <c r="AP14" s="19">
        <v>4.4549546374730201E-2</v>
      </c>
      <c r="AQ14" s="19">
        <v>2.2824484400768098E-2</v>
      </c>
      <c r="AR14" s="19">
        <v>5.6492008070973002E-2</v>
      </c>
      <c r="AS14" s="19">
        <v>8.2077893179056394E-2</v>
      </c>
      <c r="AT14" s="19">
        <v>0.21045283483925201</v>
      </c>
      <c r="AU14" s="19"/>
      <c r="AV14" s="19">
        <v>7.5545472002869804E-2</v>
      </c>
      <c r="AW14" s="19">
        <v>8.4582051023081001E-2</v>
      </c>
      <c r="AX14" s="19">
        <v>5.3674095042532503E-2</v>
      </c>
      <c r="AY14" s="19">
        <v>6.7157182737931295E-2</v>
      </c>
      <c r="AZ14" s="19">
        <v>7.8181881443434506E-2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0.35001074497672902</v>
      </c>
      <c r="D9" s="17">
        <v>0.349163392045793</v>
      </c>
      <c r="E9" s="17">
        <v>0.35117376064047101</v>
      </c>
      <c r="F9" s="17"/>
      <c r="G9" s="17">
        <v>0.38422894852434197</v>
      </c>
      <c r="H9" s="17">
        <v>0.43430447581682202</v>
      </c>
      <c r="I9" s="17">
        <v>0.35242429578177298</v>
      </c>
      <c r="J9" s="17">
        <v>0.33945189090224498</v>
      </c>
      <c r="K9" s="17">
        <v>0.35632615085334302</v>
      </c>
      <c r="L9" s="17">
        <v>0.269681004101404</v>
      </c>
      <c r="M9" s="17"/>
      <c r="N9" s="17">
        <v>0.30711283904511499</v>
      </c>
      <c r="O9" s="17">
        <v>0.34827208944454302</v>
      </c>
      <c r="P9" s="17">
        <v>0.352729888114102</v>
      </c>
      <c r="Q9" s="17">
        <v>0.39444071188843299</v>
      </c>
      <c r="R9" s="17"/>
      <c r="S9" s="17">
        <v>0.38982506127655397</v>
      </c>
      <c r="T9" s="17">
        <v>0.29090287987468799</v>
      </c>
      <c r="U9" s="17">
        <v>0.27522751440659698</v>
      </c>
      <c r="V9" s="17">
        <v>0.36040808547646402</v>
      </c>
      <c r="W9" s="17">
        <v>0.35678506154907103</v>
      </c>
      <c r="X9" s="17">
        <v>0.33030098410400499</v>
      </c>
      <c r="Y9" s="17">
        <v>0.34364030342188301</v>
      </c>
      <c r="Z9" s="17">
        <v>0.41800372623552201</v>
      </c>
      <c r="AA9" s="17">
        <v>0.34606921242050498</v>
      </c>
      <c r="AB9" s="17">
        <v>0.44591169179778201</v>
      </c>
      <c r="AC9" s="17">
        <v>0.30723583771614799</v>
      </c>
      <c r="AD9" s="17">
        <v>0.418578394128784</v>
      </c>
      <c r="AE9" s="17"/>
      <c r="AF9" s="17">
        <v>0.32008346406919003</v>
      </c>
      <c r="AG9" s="17">
        <v>0.36886793045334798</v>
      </c>
      <c r="AH9" s="17">
        <v>0.32168398217924499</v>
      </c>
      <c r="AI9" s="17"/>
      <c r="AJ9" s="17">
        <v>0.27431416212549198</v>
      </c>
      <c r="AK9" s="17">
        <v>0.472883635111704</v>
      </c>
      <c r="AL9" s="17">
        <v>0.26433241331091401</v>
      </c>
      <c r="AM9" s="17">
        <v>0.41212517612057797</v>
      </c>
      <c r="AN9" s="17">
        <v>0.29824050981584899</v>
      </c>
      <c r="AO9" s="17"/>
      <c r="AP9" s="17">
        <v>0.212129435295942</v>
      </c>
      <c r="AQ9" s="17">
        <v>0.497028276686586</v>
      </c>
      <c r="AR9" s="17">
        <v>0.29447321612608501</v>
      </c>
      <c r="AS9" s="17">
        <v>0.29006741392913199</v>
      </c>
      <c r="AT9" s="17">
        <v>0.21605663257907101</v>
      </c>
      <c r="AU9" s="17"/>
      <c r="AV9" s="17">
        <v>0.37639184006058701</v>
      </c>
      <c r="AW9" s="17">
        <v>0.34103038983447898</v>
      </c>
      <c r="AX9" s="17">
        <v>0.33175616090584598</v>
      </c>
      <c r="AY9" s="17">
        <v>0.386197918333549</v>
      </c>
      <c r="AZ9" s="17">
        <v>0.32358021235211898</v>
      </c>
    </row>
    <row r="10" spans="2:52">
      <c r="B10" s="18" t="s">
        <v>176</v>
      </c>
      <c r="C10" s="17">
        <v>0.328909357237745</v>
      </c>
      <c r="D10" s="17">
        <v>0.36386263036419098</v>
      </c>
      <c r="E10" s="17">
        <v>0.29624413818454898</v>
      </c>
      <c r="F10" s="17"/>
      <c r="G10" s="17">
        <v>0.33243632629547498</v>
      </c>
      <c r="H10" s="17">
        <v>0.27693809803091302</v>
      </c>
      <c r="I10" s="17">
        <v>0.30314851886709099</v>
      </c>
      <c r="J10" s="17">
        <v>0.32830590292135398</v>
      </c>
      <c r="K10" s="17">
        <v>0.355623331671446</v>
      </c>
      <c r="L10" s="17">
        <v>0.36847742021999902</v>
      </c>
      <c r="M10" s="17"/>
      <c r="N10" s="17">
        <v>0.39300336141922398</v>
      </c>
      <c r="O10" s="17">
        <v>0.314436188876274</v>
      </c>
      <c r="P10" s="17">
        <v>0.33889098317628702</v>
      </c>
      <c r="Q10" s="17">
        <v>0.267852579148531</v>
      </c>
      <c r="R10" s="17"/>
      <c r="S10" s="17">
        <v>0.27354002106894298</v>
      </c>
      <c r="T10" s="17">
        <v>0.401685544444423</v>
      </c>
      <c r="U10" s="17">
        <v>0.37174217423264899</v>
      </c>
      <c r="V10" s="17">
        <v>0.27978545788332998</v>
      </c>
      <c r="W10" s="17">
        <v>0.267578467605804</v>
      </c>
      <c r="X10" s="17">
        <v>0.368819985739746</v>
      </c>
      <c r="Y10" s="17">
        <v>0.30254095497544597</v>
      </c>
      <c r="Z10" s="17">
        <v>0.26681529524149</v>
      </c>
      <c r="AA10" s="17">
        <v>0.38659730033121997</v>
      </c>
      <c r="AB10" s="17">
        <v>0.322102028593375</v>
      </c>
      <c r="AC10" s="17">
        <v>0.33635036305934801</v>
      </c>
      <c r="AD10" s="17">
        <v>0.23758490654006401</v>
      </c>
      <c r="AE10" s="17"/>
      <c r="AF10" s="17">
        <v>0.30796769759812498</v>
      </c>
      <c r="AG10" s="17">
        <v>0.371555692653803</v>
      </c>
      <c r="AH10" s="17">
        <v>0.30905140261464498</v>
      </c>
      <c r="AI10" s="17"/>
      <c r="AJ10" s="17">
        <v>0.326222714466953</v>
      </c>
      <c r="AK10" s="17">
        <v>0.34979345486125202</v>
      </c>
      <c r="AL10" s="17">
        <v>0.41889555350437901</v>
      </c>
      <c r="AM10" s="17">
        <v>0.246343673905283</v>
      </c>
      <c r="AN10" s="17">
        <v>0.300917494729599</v>
      </c>
      <c r="AO10" s="17"/>
      <c r="AP10" s="17">
        <v>0.33434915679151</v>
      </c>
      <c r="AQ10" s="17">
        <v>0.36595552600232001</v>
      </c>
      <c r="AR10" s="17">
        <v>0.37939428745575099</v>
      </c>
      <c r="AS10" s="17">
        <v>0.29927820913831299</v>
      </c>
      <c r="AT10" s="17">
        <v>0.31940065895867797</v>
      </c>
      <c r="AU10" s="17"/>
      <c r="AV10" s="17">
        <v>0.28970352937225602</v>
      </c>
      <c r="AW10" s="17">
        <v>0.29976887803059499</v>
      </c>
      <c r="AX10" s="17">
        <v>0.37973260590261099</v>
      </c>
      <c r="AY10" s="17">
        <v>0.33420336064175898</v>
      </c>
      <c r="AZ10" s="17">
        <v>0.29686912712029201</v>
      </c>
    </row>
    <row r="11" spans="2:52" ht="30">
      <c r="B11" s="18" t="s">
        <v>177</v>
      </c>
      <c r="C11" s="17">
        <v>0.14503196838090199</v>
      </c>
      <c r="D11" s="17">
        <v>0.14263633155913799</v>
      </c>
      <c r="E11" s="17">
        <v>0.14733619720477401</v>
      </c>
      <c r="F11" s="17"/>
      <c r="G11" s="17">
        <v>0.12563121427062399</v>
      </c>
      <c r="H11" s="17">
        <v>0.122205609291794</v>
      </c>
      <c r="I11" s="17">
        <v>0.15430264543047001</v>
      </c>
      <c r="J11" s="17">
        <v>0.12893688139003801</v>
      </c>
      <c r="K11" s="17">
        <v>0.15018603027107499</v>
      </c>
      <c r="L11" s="17">
        <v>0.17672510475938</v>
      </c>
      <c r="M11" s="17"/>
      <c r="N11" s="17">
        <v>0.15662983301723399</v>
      </c>
      <c r="O11" s="17">
        <v>0.14792851319276901</v>
      </c>
      <c r="P11" s="17">
        <v>0.144158168601804</v>
      </c>
      <c r="Q11" s="17">
        <v>0.13182974778783399</v>
      </c>
      <c r="R11" s="17"/>
      <c r="S11" s="17">
        <v>0.16694460442745701</v>
      </c>
      <c r="T11" s="17">
        <v>0.109116497592795</v>
      </c>
      <c r="U11" s="17">
        <v>0.16223187091122501</v>
      </c>
      <c r="V11" s="17">
        <v>0.175510701354128</v>
      </c>
      <c r="W11" s="17">
        <v>0.20261983421305199</v>
      </c>
      <c r="X11" s="17">
        <v>9.9866936508235901E-2</v>
      </c>
      <c r="Y11" s="17">
        <v>0.15751795854584899</v>
      </c>
      <c r="Z11" s="17">
        <v>0.13288646658975301</v>
      </c>
      <c r="AA11" s="17">
        <v>0.12008629467955401</v>
      </c>
      <c r="AB11" s="17">
        <v>9.42270827531312E-2</v>
      </c>
      <c r="AC11" s="17">
        <v>0.187140836001251</v>
      </c>
      <c r="AD11" s="17">
        <v>0.20637689549955601</v>
      </c>
      <c r="AE11" s="17"/>
      <c r="AF11" s="17">
        <v>0.184137962487924</v>
      </c>
      <c r="AG11" s="17">
        <v>0.13302879557657399</v>
      </c>
      <c r="AH11" s="17">
        <v>0.111008352875683</v>
      </c>
      <c r="AI11" s="17"/>
      <c r="AJ11" s="17">
        <v>0.18734481520108201</v>
      </c>
      <c r="AK11" s="17">
        <v>0.104307941027586</v>
      </c>
      <c r="AL11" s="17">
        <v>0.175414492159507</v>
      </c>
      <c r="AM11" s="17">
        <v>0.16610680372749401</v>
      </c>
      <c r="AN11" s="17">
        <v>0.12676987006714899</v>
      </c>
      <c r="AO11" s="17"/>
      <c r="AP11" s="17">
        <v>0.22600572241761599</v>
      </c>
      <c r="AQ11" s="17">
        <v>8.3539919839748303E-2</v>
      </c>
      <c r="AR11" s="17">
        <v>0.16866763479906999</v>
      </c>
      <c r="AS11" s="17">
        <v>0.175524804179955</v>
      </c>
      <c r="AT11" s="17">
        <v>0.14463441838787799</v>
      </c>
      <c r="AU11" s="17"/>
      <c r="AV11" s="17">
        <v>0.13861699163361199</v>
      </c>
      <c r="AW11" s="17">
        <v>0.151450179661797</v>
      </c>
      <c r="AX11" s="17">
        <v>0.136952864818603</v>
      </c>
      <c r="AY11" s="17">
        <v>0.143050201979562</v>
      </c>
      <c r="AZ11" s="17">
        <v>0.19203347711802199</v>
      </c>
    </row>
    <row r="12" spans="2:52">
      <c r="B12" s="18" t="s">
        <v>178</v>
      </c>
      <c r="C12" s="17">
        <v>6.6746258069163997E-2</v>
      </c>
      <c r="D12" s="17">
        <v>6.2425814136856599E-2</v>
      </c>
      <c r="E12" s="17">
        <v>7.1277698479613696E-2</v>
      </c>
      <c r="F12" s="17"/>
      <c r="G12" s="17">
        <v>6.8505630863396699E-2</v>
      </c>
      <c r="H12" s="17">
        <v>5.6320307775165501E-2</v>
      </c>
      <c r="I12" s="17">
        <v>6.8300548499707195E-2</v>
      </c>
      <c r="J12" s="17">
        <v>7.0796034148036702E-2</v>
      </c>
      <c r="K12" s="17">
        <v>4.1943154858879499E-2</v>
      </c>
      <c r="L12" s="17">
        <v>8.3622135912411605E-2</v>
      </c>
      <c r="M12" s="17"/>
      <c r="N12" s="17">
        <v>6.7928794822772295E-2</v>
      </c>
      <c r="O12" s="17">
        <v>6.8873165593437494E-2</v>
      </c>
      <c r="P12" s="17">
        <v>7.5796503408994007E-2</v>
      </c>
      <c r="Q12" s="17">
        <v>5.6161257623368502E-2</v>
      </c>
      <c r="R12" s="17"/>
      <c r="S12" s="17">
        <v>5.24267771702603E-2</v>
      </c>
      <c r="T12" s="17">
        <v>8.4308953574748505E-2</v>
      </c>
      <c r="U12" s="17">
        <v>8.8599083998159897E-2</v>
      </c>
      <c r="V12" s="17">
        <v>7.2618259936962803E-2</v>
      </c>
      <c r="W12" s="17">
        <v>6.5816355975392593E-2</v>
      </c>
      <c r="X12" s="17">
        <v>8.1976641878279397E-2</v>
      </c>
      <c r="Y12" s="17">
        <v>4.7770141610349703E-2</v>
      </c>
      <c r="Z12" s="17">
        <v>3.84318028483535E-2</v>
      </c>
      <c r="AA12" s="17">
        <v>6.5573118728164306E-2</v>
      </c>
      <c r="AB12" s="17">
        <v>5.2827446176721797E-2</v>
      </c>
      <c r="AC12" s="17">
        <v>7.5666761412536199E-2</v>
      </c>
      <c r="AD12" s="17">
        <v>4.1601832971545703E-2</v>
      </c>
      <c r="AE12" s="17"/>
      <c r="AF12" s="17">
        <v>8.4173799996613202E-2</v>
      </c>
      <c r="AG12" s="17">
        <v>4.9754883360556799E-2</v>
      </c>
      <c r="AH12" s="17">
        <v>7.0169021393566705E-2</v>
      </c>
      <c r="AI12" s="17"/>
      <c r="AJ12" s="17">
        <v>0.10599342093650201</v>
      </c>
      <c r="AK12" s="17">
        <v>2.8089088919986099E-2</v>
      </c>
      <c r="AL12" s="17">
        <v>6.23164458136716E-2</v>
      </c>
      <c r="AM12" s="17">
        <v>0</v>
      </c>
      <c r="AN12" s="17">
        <v>6.2716606792343393E-2</v>
      </c>
      <c r="AO12" s="17"/>
      <c r="AP12" s="17">
        <v>0.12614475619613699</v>
      </c>
      <c r="AQ12" s="17">
        <v>1.9182991200584799E-2</v>
      </c>
      <c r="AR12" s="17">
        <v>6.0566290627589302E-2</v>
      </c>
      <c r="AS12" s="17">
        <v>9.5177814760241203E-2</v>
      </c>
      <c r="AT12" s="17">
        <v>8.0632154752946605E-2</v>
      </c>
      <c r="AU12" s="17"/>
      <c r="AV12" s="17">
        <v>8.3708512749991096E-2</v>
      </c>
      <c r="AW12" s="17">
        <v>6.5404877446093204E-2</v>
      </c>
      <c r="AX12" s="17">
        <v>6.9997615946084807E-2</v>
      </c>
      <c r="AY12" s="17">
        <v>4.5684442392953703E-2</v>
      </c>
      <c r="AZ12" s="17">
        <v>6.8362252932090403E-2</v>
      </c>
    </row>
    <row r="13" spans="2:52">
      <c r="B13" s="18" t="s">
        <v>179</v>
      </c>
      <c r="C13" s="17">
        <v>3.0041606301565299E-2</v>
      </c>
      <c r="D13" s="17">
        <v>2.6111450729412101E-2</v>
      </c>
      <c r="E13" s="17">
        <v>3.3961648324511297E-2</v>
      </c>
      <c r="F13" s="17"/>
      <c r="G13" s="17">
        <v>3.1002706925036799E-2</v>
      </c>
      <c r="H13" s="17">
        <v>3.2220104290639699E-2</v>
      </c>
      <c r="I13" s="17">
        <v>3.9891414446400097E-2</v>
      </c>
      <c r="J13" s="17">
        <v>2.2609241154163202E-2</v>
      </c>
      <c r="K13" s="17">
        <v>3.1570337157081102E-2</v>
      </c>
      <c r="L13" s="17">
        <v>2.5587294528652799E-2</v>
      </c>
      <c r="M13" s="17"/>
      <c r="N13" s="17">
        <v>1.5596548297082499E-2</v>
      </c>
      <c r="O13" s="17">
        <v>3.5466353990042901E-2</v>
      </c>
      <c r="P13" s="17">
        <v>2.86278421529301E-2</v>
      </c>
      <c r="Q13" s="17">
        <v>4.0881379417704401E-2</v>
      </c>
      <c r="R13" s="17"/>
      <c r="S13" s="17">
        <v>2.08954472473451E-2</v>
      </c>
      <c r="T13" s="17">
        <v>2.22871508904392E-2</v>
      </c>
      <c r="U13" s="17">
        <v>1.82590203950335E-2</v>
      </c>
      <c r="V13" s="17">
        <v>3.1699580100937798E-2</v>
      </c>
      <c r="W13" s="17">
        <v>3.8966879251204997E-2</v>
      </c>
      <c r="X13" s="17">
        <v>3.4374977829917101E-2</v>
      </c>
      <c r="Y13" s="17">
        <v>5.27380771413005E-2</v>
      </c>
      <c r="Z13" s="17">
        <v>3.9037381527923097E-2</v>
      </c>
      <c r="AA13" s="17">
        <v>3.2208874515666598E-2</v>
      </c>
      <c r="AB13" s="17">
        <v>1.5055484774213E-2</v>
      </c>
      <c r="AC13" s="17">
        <v>2.76679069658631E-2</v>
      </c>
      <c r="AD13" s="17">
        <v>6.2458740321787401E-2</v>
      </c>
      <c r="AE13" s="17"/>
      <c r="AF13" s="17">
        <v>3.3882040083396202E-2</v>
      </c>
      <c r="AG13" s="17">
        <v>1.8522373450135202E-2</v>
      </c>
      <c r="AH13" s="17">
        <v>4.7817398359910002E-2</v>
      </c>
      <c r="AI13" s="17"/>
      <c r="AJ13" s="17">
        <v>4.4216631772652899E-2</v>
      </c>
      <c r="AK13" s="17">
        <v>6.6532148062126897E-3</v>
      </c>
      <c r="AL13" s="17">
        <v>2.0310466585990498E-2</v>
      </c>
      <c r="AM13" s="17">
        <v>0</v>
      </c>
      <c r="AN13" s="17">
        <v>4.7102123942529897E-2</v>
      </c>
      <c r="AO13" s="17"/>
      <c r="AP13" s="17">
        <v>5.5179478077648503E-2</v>
      </c>
      <c r="AQ13" s="17">
        <v>0</v>
      </c>
      <c r="AR13" s="17">
        <v>2.6374015704548E-2</v>
      </c>
      <c r="AS13" s="17">
        <v>5.11920945357777E-2</v>
      </c>
      <c r="AT13" s="17">
        <v>2.43919653957189E-2</v>
      </c>
      <c r="AU13" s="17"/>
      <c r="AV13" s="17">
        <v>2.7512590600553301E-2</v>
      </c>
      <c r="AW13" s="17">
        <v>4.5825796198696797E-2</v>
      </c>
      <c r="AX13" s="17">
        <v>2.3173900288019599E-2</v>
      </c>
      <c r="AY13" s="17">
        <v>2.75374374555158E-2</v>
      </c>
      <c r="AZ13" s="17">
        <v>2.1582655846648799E-2</v>
      </c>
    </row>
    <row r="14" spans="2:52">
      <c r="B14" s="18" t="s">
        <v>107</v>
      </c>
      <c r="C14" s="19">
        <v>7.9260065033894406E-2</v>
      </c>
      <c r="D14" s="19">
        <v>5.5800381164610197E-2</v>
      </c>
      <c r="E14" s="19">
        <v>0.10000655716608001</v>
      </c>
      <c r="F14" s="19"/>
      <c r="G14" s="19">
        <v>5.8195173121125897E-2</v>
      </c>
      <c r="H14" s="19">
        <v>7.8011404794665506E-2</v>
      </c>
      <c r="I14" s="19">
        <v>8.1932576974558496E-2</v>
      </c>
      <c r="J14" s="19">
        <v>0.109900049484164</v>
      </c>
      <c r="K14" s="19">
        <v>6.4350995188175997E-2</v>
      </c>
      <c r="L14" s="19">
        <v>7.5907040478152499E-2</v>
      </c>
      <c r="M14" s="19"/>
      <c r="N14" s="19">
        <v>5.9728623398572003E-2</v>
      </c>
      <c r="O14" s="19">
        <v>8.5023688902933103E-2</v>
      </c>
      <c r="P14" s="19">
        <v>5.9796614545882601E-2</v>
      </c>
      <c r="Q14" s="19">
        <v>0.108834324134129</v>
      </c>
      <c r="R14" s="19"/>
      <c r="S14" s="19">
        <v>9.6368088809440394E-2</v>
      </c>
      <c r="T14" s="19">
        <v>9.1698973622907007E-2</v>
      </c>
      <c r="U14" s="19">
        <v>8.3940336056335399E-2</v>
      </c>
      <c r="V14" s="19">
        <v>7.9977915248176698E-2</v>
      </c>
      <c r="W14" s="19">
        <v>6.8233401405476402E-2</v>
      </c>
      <c r="X14" s="19">
        <v>8.4660473939817002E-2</v>
      </c>
      <c r="Y14" s="19">
        <v>9.5792564305172204E-2</v>
      </c>
      <c r="Z14" s="19">
        <v>0.104825327556958</v>
      </c>
      <c r="AA14" s="19">
        <v>4.9465199324890297E-2</v>
      </c>
      <c r="AB14" s="19">
        <v>6.9876265904777399E-2</v>
      </c>
      <c r="AC14" s="19">
        <v>6.5938294844854001E-2</v>
      </c>
      <c r="AD14" s="19">
        <v>3.3399230538262097E-2</v>
      </c>
      <c r="AE14" s="19"/>
      <c r="AF14" s="19">
        <v>6.9755035764751394E-2</v>
      </c>
      <c r="AG14" s="19">
        <v>5.8270324505582498E-2</v>
      </c>
      <c r="AH14" s="19">
        <v>0.14026984257694999</v>
      </c>
      <c r="AI14" s="19"/>
      <c r="AJ14" s="19">
        <v>6.19082554973178E-2</v>
      </c>
      <c r="AK14" s="19">
        <v>3.8272665273258698E-2</v>
      </c>
      <c r="AL14" s="19">
        <v>5.8730628625536997E-2</v>
      </c>
      <c r="AM14" s="19">
        <v>0.17542434624664499</v>
      </c>
      <c r="AN14" s="19">
        <v>0.164253394652529</v>
      </c>
      <c r="AO14" s="19"/>
      <c r="AP14" s="19">
        <v>4.61914512211457E-2</v>
      </c>
      <c r="AQ14" s="19">
        <v>3.42932862707611E-2</v>
      </c>
      <c r="AR14" s="19">
        <v>7.05245552869571E-2</v>
      </c>
      <c r="AS14" s="19">
        <v>8.8759663456581095E-2</v>
      </c>
      <c r="AT14" s="19">
        <v>0.214884169925708</v>
      </c>
      <c r="AU14" s="19"/>
      <c r="AV14" s="19">
        <v>8.4066535582999993E-2</v>
      </c>
      <c r="AW14" s="19">
        <v>9.65198788283394E-2</v>
      </c>
      <c r="AX14" s="19">
        <v>5.8386852138836001E-2</v>
      </c>
      <c r="AY14" s="19">
        <v>6.3326639196660706E-2</v>
      </c>
      <c r="AZ14" s="19">
        <v>9.7572274630828501E-2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0.16988934777029699</v>
      </c>
      <c r="D9" s="17">
        <v>0.19434744865527301</v>
      </c>
      <c r="E9" s="17">
        <v>0.14697660238705901</v>
      </c>
      <c r="F9" s="17"/>
      <c r="G9" s="17">
        <v>0.21489817496979899</v>
      </c>
      <c r="H9" s="17">
        <v>0.21277784304338501</v>
      </c>
      <c r="I9" s="17">
        <v>0.141931181195767</v>
      </c>
      <c r="J9" s="17">
        <v>0.15209663342388199</v>
      </c>
      <c r="K9" s="17">
        <v>0.209860062196776</v>
      </c>
      <c r="L9" s="17">
        <v>0.12137477718928499</v>
      </c>
      <c r="M9" s="17"/>
      <c r="N9" s="17">
        <v>0.18168795881438399</v>
      </c>
      <c r="O9" s="17">
        <v>0.153494506448416</v>
      </c>
      <c r="P9" s="17">
        <v>0.147508713949106</v>
      </c>
      <c r="Q9" s="17">
        <v>0.19212736072096701</v>
      </c>
      <c r="R9" s="17"/>
      <c r="S9" s="17">
        <v>0.22728633582820801</v>
      </c>
      <c r="T9" s="17">
        <v>0.15678055566944299</v>
      </c>
      <c r="U9" s="17">
        <v>0.14096936385403699</v>
      </c>
      <c r="V9" s="17">
        <v>0.14550458111711601</v>
      </c>
      <c r="W9" s="17">
        <v>0.13105557313361901</v>
      </c>
      <c r="X9" s="17">
        <v>0.162058174583362</v>
      </c>
      <c r="Y9" s="17">
        <v>0.145763742287457</v>
      </c>
      <c r="Z9" s="17">
        <v>0.18135174586797101</v>
      </c>
      <c r="AA9" s="17">
        <v>0.17177793509004699</v>
      </c>
      <c r="AB9" s="17">
        <v>0.18540606093677001</v>
      </c>
      <c r="AC9" s="17">
        <v>0.19400982024565899</v>
      </c>
      <c r="AD9" s="17">
        <v>0.18826671719156801</v>
      </c>
      <c r="AE9" s="17"/>
      <c r="AF9" s="17">
        <v>0.148655870344165</v>
      </c>
      <c r="AG9" s="17">
        <v>0.17624498238988201</v>
      </c>
      <c r="AH9" s="17">
        <v>0.180402567360266</v>
      </c>
      <c r="AI9" s="17"/>
      <c r="AJ9" s="17">
        <v>0.119060431017858</v>
      </c>
      <c r="AK9" s="17">
        <v>0.25627537531549899</v>
      </c>
      <c r="AL9" s="17">
        <v>0.18157603191987801</v>
      </c>
      <c r="AM9" s="17">
        <v>0.207564940278958</v>
      </c>
      <c r="AN9" s="17">
        <v>0.15874398404736101</v>
      </c>
      <c r="AO9" s="17"/>
      <c r="AP9" s="17">
        <v>0.121792018545956</v>
      </c>
      <c r="AQ9" s="17">
        <v>0.236623510228508</v>
      </c>
      <c r="AR9" s="17">
        <v>0.19492873971092101</v>
      </c>
      <c r="AS9" s="17">
        <v>0.103677076320628</v>
      </c>
      <c r="AT9" s="17">
        <v>8.7436533957988602E-2</v>
      </c>
      <c r="AU9" s="17"/>
      <c r="AV9" s="17">
        <v>0.140020730904937</v>
      </c>
      <c r="AW9" s="17">
        <v>0.14824490425683801</v>
      </c>
      <c r="AX9" s="17">
        <v>0.191536379750359</v>
      </c>
      <c r="AY9" s="17">
        <v>0.208084230758671</v>
      </c>
      <c r="AZ9" s="17">
        <v>0.33537884623509101</v>
      </c>
    </row>
    <row r="10" spans="2:52">
      <c r="B10" s="18" t="s">
        <v>176</v>
      </c>
      <c r="C10" s="17">
        <v>0.31178400042380899</v>
      </c>
      <c r="D10" s="17">
        <v>0.31680564414385398</v>
      </c>
      <c r="E10" s="17">
        <v>0.30800485465974298</v>
      </c>
      <c r="F10" s="17"/>
      <c r="G10" s="17">
        <v>0.336465185573527</v>
      </c>
      <c r="H10" s="17">
        <v>0.31125923921625098</v>
      </c>
      <c r="I10" s="17">
        <v>0.33120448668160601</v>
      </c>
      <c r="J10" s="17">
        <v>0.33274459591643701</v>
      </c>
      <c r="K10" s="17">
        <v>0.237353293960652</v>
      </c>
      <c r="L10" s="17">
        <v>0.30998949612934101</v>
      </c>
      <c r="M10" s="17"/>
      <c r="N10" s="17">
        <v>0.32681334946039903</v>
      </c>
      <c r="O10" s="17">
        <v>0.32271885747790502</v>
      </c>
      <c r="P10" s="17">
        <v>0.324256208993775</v>
      </c>
      <c r="Q10" s="17">
        <v>0.27453876015855899</v>
      </c>
      <c r="R10" s="17"/>
      <c r="S10" s="17">
        <v>0.32448979116614202</v>
      </c>
      <c r="T10" s="17">
        <v>0.31005101177778099</v>
      </c>
      <c r="U10" s="17">
        <v>0.35836568178077599</v>
      </c>
      <c r="V10" s="17">
        <v>0.31850426486536998</v>
      </c>
      <c r="W10" s="17">
        <v>0.331676516763042</v>
      </c>
      <c r="X10" s="17">
        <v>0.31244534830383902</v>
      </c>
      <c r="Y10" s="17">
        <v>0.28298727973308002</v>
      </c>
      <c r="Z10" s="17">
        <v>0.31217048381614099</v>
      </c>
      <c r="AA10" s="17">
        <v>0.30604303332334198</v>
      </c>
      <c r="AB10" s="17">
        <v>0.295499867139907</v>
      </c>
      <c r="AC10" s="17">
        <v>0.29988557169128599</v>
      </c>
      <c r="AD10" s="17">
        <v>0.241921770356608</v>
      </c>
      <c r="AE10" s="17"/>
      <c r="AF10" s="17">
        <v>0.26660153406096498</v>
      </c>
      <c r="AG10" s="17">
        <v>0.37882312630165199</v>
      </c>
      <c r="AH10" s="17">
        <v>0.25489243937434602</v>
      </c>
      <c r="AI10" s="17"/>
      <c r="AJ10" s="17">
        <v>0.31036502770176499</v>
      </c>
      <c r="AK10" s="17">
        <v>0.35288094579901502</v>
      </c>
      <c r="AL10" s="17">
        <v>0.392669989893142</v>
      </c>
      <c r="AM10" s="17">
        <v>0.15938375898406101</v>
      </c>
      <c r="AN10" s="17">
        <v>0.22808455014472501</v>
      </c>
      <c r="AO10" s="17"/>
      <c r="AP10" s="17">
        <v>0.31886279419848401</v>
      </c>
      <c r="AQ10" s="17">
        <v>0.39694897559947201</v>
      </c>
      <c r="AR10" s="17">
        <v>0.335971792124729</v>
      </c>
      <c r="AS10" s="17">
        <v>0.22547156390724701</v>
      </c>
      <c r="AT10" s="17">
        <v>0.19929454839778901</v>
      </c>
      <c r="AU10" s="17"/>
      <c r="AV10" s="17">
        <v>0.28986304215188002</v>
      </c>
      <c r="AW10" s="17">
        <v>0.31569317149909798</v>
      </c>
      <c r="AX10" s="17">
        <v>0.32733560132975198</v>
      </c>
      <c r="AY10" s="17">
        <v>0.40462401952456101</v>
      </c>
      <c r="AZ10" s="17">
        <v>0.27911810823136601</v>
      </c>
    </row>
    <row r="11" spans="2:52" ht="30">
      <c r="B11" s="18" t="s">
        <v>177</v>
      </c>
      <c r="C11" s="17">
        <v>0.25057020554201798</v>
      </c>
      <c r="D11" s="17">
        <v>0.25760648375830197</v>
      </c>
      <c r="E11" s="17">
        <v>0.24379535157670801</v>
      </c>
      <c r="F11" s="17"/>
      <c r="G11" s="17">
        <v>0.227479601648269</v>
      </c>
      <c r="H11" s="17">
        <v>0.22174957525409</v>
      </c>
      <c r="I11" s="17">
        <v>0.26656044502972998</v>
      </c>
      <c r="J11" s="17">
        <v>0.20988616376654601</v>
      </c>
      <c r="K11" s="17">
        <v>0.294295878226215</v>
      </c>
      <c r="L11" s="17">
        <v>0.28067041312393398</v>
      </c>
      <c r="M11" s="17"/>
      <c r="N11" s="17">
        <v>0.26703189199935701</v>
      </c>
      <c r="O11" s="17">
        <v>0.228129920472154</v>
      </c>
      <c r="P11" s="17">
        <v>0.27952317600177001</v>
      </c>
      <c r="Q11" s="17">
        <v>0.23345035357604399</v>
      </c>
      <c r="R11" s="17"/>
      <c r="S11" s="17">
        <v>0.21418985636563501</v>
      </c>
      <c r="T11" s="17">
        <v>0.25901208098641498</v>
      </c>
      <c r="U11" s="17">
        <v>0.214184360703392</v>
      </c>
      <c r="V11" s="17">
        <v>0.28322450214070699</v>
      </c>
      <c r="W11" s="17">
        <v>0.232314142056811</v>
      </c>
      <c r="X11" s="17">
        <v>0.253972771371544</v>
      </c>
      <c r="Y11" s="17">
        <v>0.302572844153779</v>
      </c>
      <c r="Z11" s="17">
        <v>0.212380969074108</v>
      </c>
      <c r="AA11" s="17">
        <v>0.26982137043158499</v>
      </c>
      <c r="AB11" s="17">
        <v>0.21126499169367299</v>
      </c>
      <c r="AC11" s="17">
        <v>0.249166250344275</v>
      </c>
      <c r="AD11" s="17">
        <v>0.34332635269335698</v>
      </c>
      <c r="AE11" s="17"/>
      <c r="AF11" s="17">
        <v>0.28209522832038098</v>
      </c>
      <c r="AG11" s="17">
        <v>0.24317618276644301</v>
      </c>
      <c r="AH11" s="17">
        <v>0.21826009555907699</v>
      </c>
      <c r="AI11" s="17"/>
      <c r="AJ11" s="17">
        <v>0.27603906403267697</v>
      </c>
      <c r="AK11" s="17">
        <v>0.23684322823008799</v>
      </c>
      <c r="AL11" s="17">
        <v>0.26085895128337899</v>
      </c>
      <c r="AM11" s="17">
        <v>0.189495715410226</v>
      </c>
      <c r="AN11" s="17">
        <v>0.23328941441323001</v>
      </c>
      <c r="AO11" s="17"/>
      <c r="AP11" s="17">
        <v>0.266666018771547</v>
      </c>
      <c r="AQ11" s="17">
        <v>0.22874021446675899</v>
      </c>
      <c r="AR11" s="17">
        <v>0.24637227958847099</v>
      </c>
      <c r="AS11" s="17">
        <v>0.27282413642019399</v>
      </c>
      <c r="AT11" s="17">
        <v>0.30512826513826802</v>
      </c>
      <c r="AU11" s="17"/>
      <c r="AV11" s="17">
        <v>0.26828549276352998</v>
      </c>
      <c r="AW11" s="17">
        <v>0.25825401723843699</v>
      </c>
      <c r="AX11" s="17">
        <v>0.24021741656343301</v>
      </c>
      <c r="AY11" s="17">
        <v>0.21650046549441301</v>
      </c>
      <c r="AZ11" s="17">
        <v>0.15186791706703801</v>
      </c>
    </row>
    <row r="12" spans="2:52">
      <c r="B12" s="18" t="s">
        <v>178</v>
      </c>
      <c r="C12" s="17">
        <v>0.115646030819173</v>
      </c>
      <c r="D12" s="17">
        <v>0.11374614510348099</v>
      </c>
      <c r="E12" s="17">
        <v>0.11732040093896701</v>
      </c>
      <c r="F12" s="17"/>
      <c r="G12" s="17">
        <v>0.12512199476250199</v>
      </c>
      <c r="H12" s="17">
        <v>9.5760337095981501E-2</v>
      </c>
      <c r="I12" s="17">
        <v>9.3650285591544202E-2</v>
      </c>
      <c r="J12" s="17">
        <v>0.131340321273655</v>
      </c>
      <c r="K12" s="17">
        <v>0.107818560074172</v>
      </c>
      <c r="L12" s="17">
        <v>0.132720437616939</v>
      </c>
      <c r="M12" s="17"/>
      <c r="N12" s="17">
        <v>0.111501628659116</v>
      </c>
      <c r="O12" s="17">
        <v>0.13159201556656699</v>
      </c>
      <c r="P12" s="17">
        <v>0.10333120969817</v>
      </c>
      <c r="Q12" s="17">
        <v>0.11434251141301199</v>
      </c>
      <c r="R12" s="17"/>
      <c r="S12" s="17">
        <v>0.11051139321793201</v>
      </c>
      <c r="T12" s="17">
        <v>0.108476096677791</v>
      </c>
      <c r="U12" s="17">
        <v>0.13841989309317601</v>
      </c>
      <c r="V12" s="17">
        <v>9.8653974206789299E-2</v>
      </c>
      <c r="W12" s="17">
        <v>0.12056313980349501</v>
      </c>
      <c r="X12" s="17">
        <v>0.12474940655707201</v>
      </c>
      <c r="Y12" s="17">
        <v>9.5415071219997302E-2</v>
      </c>
      <c r="Z12" s="17">
        <v>0.15454576203004899</v>
      </c>
      <c r="AA12" s="17">
        <v>0.115472679814679</v>
      </c>
      <c r="AB12" s="17">
        <v>0.15176611869045301</v>
      </c>
      <c r="AC12" s="17">
        <v>7.9729082744375498E-2</v>
      </c>
      <c r="AD12" s="17">
        <v>9.8536797511486501E-2</v>
      </c>
      <c r="AE12" s="17"/>
      <c r="AF12" s="17">
        <v>0.14409324834819001</v>
      </c>
      <c r="AG12" s="17">
        <v>9.7346243238636707E-2</v>
      </c>
      <c r="AH12" s="17">
        <v>9.3218775520798505E-2</v>
      </c>
      <c r="AI12" s="17"/>
      <c r="AJ12" s="17">
        <v>0.14645636357719</v>
      </c>
      <c r="AK12" s="17">
        <v>8.01928355707099E-2</v>
      </c>
      <c r="AL12" s="17">
        <v>0.10671498490292999</v>
      </c>
      <c r="AM12" s="17">
        <v>6.3029064110996194E-2</v>
      </c>
      <c r="AN12" s="17">
        <v>0.11010756242120801</v>
      </c>
      <c r="AO12" s="17"/>
      <c r="AP12" s="17">
        <v>0.161371432755189</v>
      </c>
      <c r="AQ12" s="17">
        <v>7.8630631596425998E-2</v>
      </c>
      <c r="AR12" s="17">
        <v>0.125364726491596</v>
      </c>
      <c r="AS12" s="17">
        <v>0.15566498519344801</v>
      </c>
      <c r="AT12" s="17">
        <v>0.113109454013241</v>
      </c>
      <c r="AU12" s="17"/>
      <c r="AV12" s="17">
        <v>0.13638070281851</v>
      </c>
      <c r="AW12" s="17">
        <v>9.1199988234843293E-2</v>
      </c>
      <c r="AX12" s="17">
        <v>0.13010319532837999</v>
      </c>
      <c r="AY12" s="17">
        <v>5.9279853771537598E-2</v>
      </c>
      <c r="AZ12" s="17">
        <v>0.114480197989027</v>
      </c>
    </row>
    <row r="13" spans="2:52">
      <c r="B13" s="18" t="s">
        <v>179</v>
      </c>
      <c r="C13" s="17">
        <v>5.6271766671726897E-2</v>
      </c>
      <c r="D13" s="17">
        <v>5.0448963906303698E-2</v>
      </c>
      <c r="E13" s="17">
        <v>6.2157065609691503E-2</v>
      </c>
      <c r="F13" s="17"/>
      <c r="G13" s="17">
        <v>4.0405742326218803E-2</v>
      </c>
      <c r="H13" s="17">
        <v>4.6962083980988403E-2</v>
      </c>
      <c r="I13" s="17">
        <v>6.6339730024643606E-2</v>
      </c>
      <c r="J13" s="17">
        <v>6.0243349055568302E-2</v>
      </c>
      <c r="K13" s="17">
        <v>6.1697310623752499E-2</v>
      </c>
      <c r="L13" s="17">
        <v>5.9239982576364002E-2</v>
      </c>
      <c r="M13" s="17"/>
      <c r="N13" s="17">
        <v>2.9719211895442101E-2</v>
      </c>
      <c r="O13" s="17">
        <v>6.2495477467993603E-2</v>
      </c>
      <c r="P13" s="17">
        <v>6.9581412080585797E-2</v>
      </c>
      <c r="Q13" s="17">
        <v>6.6751535247230903E-2</v>
      </c>
      <c r="R13" s="17"/>
      <c r="S13" s="17">
        <v>2.8484561618823699E-2</v>
      </c>
      <c r="T13" s="17">
        <v>6.99720945899584E-2</v>
      </c>
      <c r="U13" s="17">
        <v>6.7667805324597693E-2</v>
      </c>
      <c r="V13" s="17">
        <v>5.9540543229787697E-2</v>
      </c>
      <c r="W13" s="17">
        <v>8.0587102826165102E-2</v>
      </c>
      <c r="X13" s="17">
        <v>3.4988218427580299E-2</v>
      </c>
      <c r="Y13" s="17">
        <v>5.4673091382138501E-2</v>
      </c>
      <c r="Z13" s="17">
        <v>4.8558940452401597E-2</v>
      </c>
      <c r="AA13" s="17">
        <v>5.1461336777062702E-2</v>
      </c>
      <c r="AB13" s="17">
        <v>3.1027865115416501E-2</v>
      </c>
      <c r="AC13" s="17">
        <v>0.109721526446453</v>
      </c>
      <c r="AD13" s="17">
        <v>8.0901337267607995E-2</v>
      </c>
      <c r="AE13" s="17"/>
      <c r="AF13" s="17">
        <v>7.64049041291327E-2</v>
      </c>
      <c r="AG13" s="17">
        <v>3.4502646098075102E-2</v>
      </c>
      <c r="AH13" s="17">
        <v>7.3509767037437196E-2</v>
      </c>
      <c r="AI13" s="17"/>
      <c r="AJ13" s="17">
        <v>6.6316110244339699E-2</v>
      </c>
      <c r="AK13" s="17">
        <v>3.19107631686322E-2</v>
      </c>
      <c r="AL13" s="17">
        <v>5.5928391822984598E-3</v>
      </c>
      <c r="AM13" s="17">
        <v>0.15927907373792</v>
      </c>
      <c r="AN13" s="17">
        <v>7.8025570472615505E-2</v>
      </c>
      <c r="AO13" s="17"/>
      <c r="AP13" s="17">
        <v>6.7399366314968706E-2</v>
      </c>
      <c r="AQ13" s="17">
        <v>2.0679803722631802E-2</v>
      </c>
      <c r="AR13" s="17">
        <v>2.5884278327380099E-2</v>
      </c>
      <c r="AS13" s="17">
        <v>0.131416380281664</v>
      </c>
      <c r="AT13" s="17">
        <v>3.9219618989144299E-2</v>
      </c>
      <c r="AU13" s="17"/>
      <c r="AV13" s="17">
        <v>6.3802086379258494E-2</v>
      </c>
      <c r="AW13" s="17">
        <v>6.4403455283112102E-2</v>
      </c>
      <c r="AX13" s="17">
        <v>4.4085577787622302E-2</v>
      </c>
      <c r="AY13" s="17">
        <v>3.7355085154309998E-2</v>
      </c>
      <c r="AZ13" s="17">
        <v>2.1582655846648799E-2</v>
      </c>
    </row>
    <row r="14" spans="2:52">
      <c r="B14" s="18" t="s">
        <v>107</v>
      </c>
      <c r="C14" s="19">
        <v>9.5838648772976001E-2</v>
      </c>
      <c r="D14" s="19">
        <v>6.7045314432786607E-2</v>
      </c>
      <c r="E14" s="19">
        <v>0.121745724827832</v>
      </c>
      <c r="F14" s="19"/>
      <c r="G14" s="19">
        <v>5.5629300719684603E-2</v>
      </c>
      <c r="H14" s="19">
        <v>0.111490921409304</v>
      </c>
      <c r="I14" s="19">
        <v>0.100313871476709</v>
      </c>
      <c r="J14" s="19">
        <v>0.113688936563912</v>
      </c>
      <c r="K14" s="19">
        <v>8.8974894918432607E-2</v>
      </c>
      <c r="L14" s="19">
        <v>9.6004893364137894E-2</v>
      </c>
      <c r="M14" s="19"/>
      <c r="N14" s="19">
        <v>8.3245959171301898E-2</v>
      </c>
      <c r="O14" s="19">
        <v>0.101569222566964</v>
      </c>
      <c r="P14" s="19">
        <v>7.5799279276592899E-2</v>
      </c>
      <c r="Q14" s="19">
        <v>0.11878947888418701</v>
      </c>
      <c r="R14" s="19"/>
      <c r="S14" s="19">
        <v>9.5038061803259105E-2</v>
      </c>
      <c r="T14" s="19">
        <v>9.5708160298611095E-2</v>
      </c>
      <c r="U14" s="19">
        <v>8.0392895244020601E-2</v>
      </c>
      <c r="V14" s="19">
        <v>9.4572134440229397E-2</v>
      </c>
      <c r="W14" s="19">
        <v>0.10380352541686801</v>
      </c>
      <c r="X14" s="19">
        <v>0.111786080756603</v>
      </c>
      <c r="Y14" s="19">
        <v>0.118587971223548</v>
      </c>
      <c r="Z14" s="19">
        <v>9.0992098759330398E-2</v>
      </c>
      <c r="AA14" s="19">
        <v>8.5423644563283802E-2</v>
      </c>
      <c r="AB14" s="19">
        <v>0.12503509642378099</v>
      </c>
      <c r="AC14" s="19">
        <v>6.7487748527952002E-2</v>
      </c>
      <c r="AD14" s="19">
        <v>4.70470249793732E-2</v>
      </c>
      <c r="AE14" s="19"/>
      <c r="AF14" s="19">
        <v>8.2149214797166206E-2</v>
      </c>
      <c r="AG14" s="19">
        <v>6.9906819205311194E-2</v>
      </c>
      <c r="AH14" s="19">
        <v>0.17971635514807499</v>
      </c>
      <c r="AI14" s="19"/>
      <c r="AJ14" s="19">
        <v>8.1763003426170405E-2</v>
      </c>
      <c r="AK14" s="19">
        <v>4.1896851916056299E-2</v>
      </c>
      <c r="AL14" s="19">
        <v>5.2587202818373001E-2</v>
      </c>
      <c r="AM14" s="19">
        <v>0.221247447477839</v>
      </c>
      <c r="AN14" s="19">
        <v>0.19174891850086001</v>
      </c>
      <c r="AO14" s="19"/>
      <c r="AP14" s="19">
        <v>6.3908369413855706E-2</v>
      </c>
      <c r="AQ14" s="19">
        <v>3.8376864386203302E-2</v>
      </c>
      <c r="AR14" s="19">
        <v>7.1478183756902194E-2</v>
      </c>
      <c r="AS14" s="19">
        <v>0.110945857876819</v>
      </c>
      <c r="AT14" s="19">
        <v>0.25581157950356898</v>
      </c>
      <c r="AU14" s="19"/>
      <c r="AV14" s="19">
        <v>0.10164794498188499</v>
      </c>
      <c r="AW14" s="19">
        <v>0.122204463487671</v>
      </c>
      <c r="AX14" s="19">
        <v>6.6721829240454306E-2</v>
      </c>
      <c r="AY14" s="19">
        <v>7.4156345296507997E-2</v>
      </c>
      <c r="AZ14" s="19">
        <v>9.7572274630828501E-2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0.107455407141829</v>
      </c>
      <c r="D9" s="17">
        <v>0.12771974503074801</v>
      </c>
      <c r="E9" s="17">
        <v>8.8103246405750901E-2</v>
      </c>
      <c r="F9" s="17"/>
      <c r="G9" s="17">
        <v>0.149578559673027</v>
      </c>
      <c r="H9" s="17">
        <v>0.15646277124607799</v>
      </c>
      <c r="I9" s="17">
        <v>9.2779038880992801E-2</v>
      </c>
      <c r="J9" s="17">
        <v>0.113501671948617</v>
      </c>
      <c r="K9" s="17">
        <v>9.1765501152498499E-2</v>
      </c>
      <c r="L9" s="17">
        <v>6.0543217652127203E-2</v>
      </c>
      <c r="M9" s="17"/>
      <c r="N9" s="17">
        <v>0.117864636065066</v>
      </c>
      <c r="O9" s="17">
        <v>9.3278126402100203E-2</v>
      </c>
      <c r="P9" s="17">
        <v>0.117958208384372</v>
      </c>
      <c r="Q9" s="17">
        <v>0.102061458870789</v>
      </c>
      <c r="R9" s="17"/>
      <c r="S9" s="17">
        <v>0.168052296968841</v>
      </c>
      <c r="T9" s="17">
        <v>9.50314903390269E-2</v>
      </c>
      <c r="U9" s="17">
        <v>7.9777513481605195E-2</v>
      </c>
      <c r="V9" s="17">
        <v>8.7592442591757302E-2</v>
      </c>
      <c r="W9" s="17">
        <v>9.0559723328305794E-2</v>
      </c>
      <c r="X9" s="17">
        <v>0.13680026324640501</v>
      </c>
      <c r="Y9" s="17">
        <v>6.8697470326693502E-2</v>
      </c>
      <c r="Z9" s="17">
        <v>0.101548588720587</v>
      </c>
      <c r="AA9" s="17">
        <v>0.110098866108996</v>
      </c>
      <c r="AB9" s="17">
        <v>0.143146551552223</v>
      </c>
      <c r="AC9" s="17">
        <v>5.6111710691352401E-2</v>
      </c>
      <c r="AD9" s="17">
        <v>7.8051362605732602E-2</v>
      </c>
      <c r="AE9" s="17"/>
      <c r="AF9" s="17">
        <v>0.100998237012544</v>
      </c>
      <c r="AG9" s="17">
        <v>0.121452337454026</v>
      </c>
      <c r="AH9" s="17">
        <v>9.7751946408633203E-2</v>
      </c>
      <c r="AI9" s="17"/>
      <c r="AJ9" s="17">
        <v>9.6873564571111598E-2</v>
      </c>
      <c r="AK9" s="17">
        <v>0.15213360149587199</v>
      </c>
      <c r="AL9" s="17">
        <v>0.118690909288469</v>
      </c>
      <c r="AM9" s="17">
        <v>0.17130369011082699</v>
      </c>
      <c r="AN9" s="17">
        <v>8.7363929638255303E-2</v>
      </c>
      <c r="AO9" s="17"/>
      <c r="AP9" s="17">
        <v>0.10849966289400199</v>
      </c>
      <c r="AQ9" s="17">
        <v>0.145013673173577</v>
      </c>
      <c r="AR9" s="17">
        <v>0.13487435668307701</v>
      </c>
      <c r="AS9" s="17">
        <v>5.6588712479859603E-2</v>
      </c>
      <c r="AT9" s="17">
        <v>4.9204012944736503E-2</v>
      </c>
      <c r="AU9" s="17"/>
      <c r="AV9" s="17">
        <v>0.107342297858535</v>
      </c>
      <c r="AW9" s="17">
        <v>6.3924913301168299E-2</v>
      </c>
      <c r="AX9" s="17">
        <v>0.132429625317215</v>
      </c>
      <c r="AY9" s="17">
        <v>0.14557338064443601</v>
      </c>
      <c r="AZ9" s="17">
        <v>0.25061399987965199</v>
      </c>
    </row>
    <row r="10" spans="2:52">
      <c r="B10" s="18" t="s">
        <v>176</v>
      </c>
      <c r="C10" s="17">
        <v>0.27060597946630699</v>
      </c>
      <c r="D10" s="17">
        <v>0.29737907987425999</v>
      </c>
      <c r="E10" s="17">
        <v>0.24703217301434099</v>
      </c>
      <c r="F10" s="17"/>
      <c r="G10" s="17">
        <v>0.29684757529700101</v>
      </c>
      <c r="H10" s="17">
        <v>0.32529605905784498</v>
      </c>
      <c r="I10" s="17">
        <v>0.30404612958574401</v>
      </c>
      <c r="J10" s="17">
        <v>0.25869653355872901</v>
      </c>
      <c r="K10" s="17">
        <v>0.23895655768685001</v>
      </c>
      <c r="L10" s="17">
        <v>0.21770631543824701</v>
      </c>
      <c r="M10" s="17"/>
      <c r="N10" s="17">
        <v>0.270150137257334</v>
      </c>
      <c r="O10" s="17">
        <v>0.27177555464272302</v>
      </c>
      <c r="P10" s="17">
        <v>0.27992929146397699</v>
      </c>
      <c r="Q10" s="17">
        <v>0.26269244158585903</v>
      </c>
      <c r="R10" s="17"/>
      <c r="S10" s="17">
        <v>0.29792673896358302</v>
      </c>
      <c r="T10" s="17">
        <v>0.25666730983498398</v>
      </c>
      <c r="U10" s="17">
        <v>0.23187250616171701</v>
      </c>
      <c r="V10" s="17">
        <v>0.25330513543644201</v>
      </c>
      <c r="W10" s="17">
        <v>0.26685972898143501</v>
      </c>
      <c r="X10" s="17">
        <v>0.262323761474692</v>
      </c>
      <c r="Y10" s="17">
        <v>0.22360471265015799</v>
      </c>
      <c r="Z10" s="17">
        <v>0.36134768011818003</v>
      </c>
      <c r="AA10" s="17">
        <v>0.32094895829423098</v>
      </c>
      <c r="AB10" s="17">
        <v>0.26308222862382502</v>
      </c>
      <c r="AC10" s="17">
        <v>0.31503662082371697</v>
      </c>
      <c r="AD10" s="17">
        <v>0.17694967488164301</v>
      </c>
      <c r="AE10" s="17"/>
      <c r="AF10" s="17">
        <v>0.19950141235343999</v>
      </c>
      <c r="AG10" s="17">
        <v>0.32428376158934602</v>
      </c>
      <c r="AH10" s="17">
        <v>0.263296437560821</v>
      </c>
      <c r="AI10" s="17"/>
      <c r="AJ10" s="17">
        <v>0.20143952444955299</v>
      </c>
      <c r="AK10" s="17">
        <v>0.37550616524721298</v>
      </c>
      <c r="AL10" s="17">
        <v>0.26290808976195101</v>
      </c>
      <c r="AM10" s="17">
        <v>0.15878211653655</v>
      </c>
      <c r="AN10" s="17">
        <v>0.23597085314451199</v>
      </c>
      <c r="AO10" s="17"/>
      <c r="AP10" s="17">
        <v>0.204450608624203</v>
      </c>
      <c r="AQ10" s="17">
        <v>0.37782687012281102</v>
      </c>
      <c r="AR10" s="17">
        <v>0.27286144099925203</v>
      </c>
      <c r="AS10" s="17">
        <v>0.20566733859415501</v>
      </c>
      <c r="AT10" s="17">
        <v>0.15622367031037801</v>
      </c>
      <c r="AU10" s="17"/>
      <c r="AV10" s="17">
        <v>0.26715220546346602</v>
      </c>
      <c r="AW10" s="17">
        <v>0.265997309300258</v>
      </c>
      <c r="AX10" s="17">
        <v>0.27672962972459603</v>
      </c>
      <c r="AY10" s="17">
        <v>0.33798844522146498</v>
      </c>
      <c r="AZ10" s="17">
        <v>0.248879390315106</v>
      </c>
    </row>
    <row r="11" spans="2:52" ht="30">
      <c r="B11" s="18" t="s">
        <v>177</v>
      </c>
      <c r="C11" s="17">
        <v>0.31117573268057702</v>
      </c>
      <c r="D11" s="17">
        <v>0.30095901570268002</v>
      </c>
      <c r="E11" s="17">
        <v>0.32098302603116302</v>
      </c>
      <c r="F11" s="17"/>
      <c r="G11" s="17">
        <v>0.33163862278227402</v>
      </c>
      <c r="H11" s="17">
        <v>0.23811678471318501</v>
      </c>
      <c r="I11" s="17">
        <v>0.32060523092057303</v>
      </c>
      <c r="J11" s="17">
        <v>0.29909542099122699</v>
      </c>
      <c r="K11" s="17">
        <v>0.32444256819504003</v>
      </c>
      <c r="L11" s="17">
        <v>0.34689626678381802</v>
      </c>
      <c r="M11" s="17"/>
      <c r="N11" s="17">
        <v>0.32657075596355301</v>
      </c>
      <c r="O11" s="17">
        <v>0.30397017929129699</v>
      </c>
      <c r="P11" s="17">
        <v>0.31525915257903298</v>
      </c>
      <c r="Q11" s="17">
        <v>0.29839193320903601</v>
      </c>
      <c r="R11" s="17"/>
      <c r="S11" s="17">
        <v>0.28324723277003999</v>
      </c>
      <c r="T11" s="17">
        <v>0.31694842932622402</v>
      </c>
      <c r="U11" s="17">
        <v>0.32340379621473803</v>
      </c>
      <c r="V11" s="17">
        <v>0.28994040784778902</v>
      </c>
      <c r="W11" s="17">
        <v>0.32461411316658401</v>
      </c>
      <c r="X11" s="17">
        <v>0.29780235380980202</v>
      </c>
      <c r="Y11" s="17">
        <v>0.37923937126843299</v>
      </c>
      <c r="Z11" s="17">
        <v>0.25830013408441399</v>
      </c>
      <c r="AA11" s="17">
        <v>0.26780753110691802</v>
      </c>
      <c r="AB11" s="17">
        <v>0.30961761774060098</v>
      </c>
      <c r="AC11" s="17">
        <v>0.34930656336978</v>
      </c>
      <c r="AD11" s="17">
        <v>0.41666466733674701</v>
      </c>
      <c r="AE11" s="17"/>
      <c r="AF11" s="17">
        <v>0.330530648999809</v>
      </c>
      <c r="AG11" s="17">
        <v>0.314318966598998</v>
      </c>
      <c r="AH11" s="17">
        <v>0.238765008215028</v>
      </c>
      <c r="AI11" s="17"/>
      <c r="AJ11" s="17">
        <v>0.32194205879566001</v>
      </c>
      <c r="AK11" s="17">
        <v>0.28091172156974098</v>
      </c>
      <c r="AL11" s="17">
        <v>0.38494301150475901</v>
      </c>
      <c r="AM11" s="17">
        <v>0.232773446118898</v>
      </c>
      <c r="AN11" s="17">
        <v>0.26553643674097099</v>
      </c>
      <c r="AO11" s="17"/>
      <c r="AP11" s="17">
        <v>0.30607424508956199</v>
      </c>
      <c r="AQ11" s="17">
        <v>0.31565123051730898</v>
      </c>
      <c r="AR11" s="17">
        <v>0.34452168948266298</v>
      </c>
      <c r="AS11" s="17">
        <v>0.34913875291966301</v>
      </c>
      <c r="AT11" s="17">
        <v>0.28839778314262099</v>
      </c>
      <c r="AU11" s="17"/>
      <c r="AV11" s="17">
        <v>0.30772328375612701</v>
      </c>
      <c r="AW11" s="17">
        <v>0.33244315506031702</v>
      </c>
      <c r="AX11" s="17">
        <v>0.30857292596571301</v>
      </c>
      <c r="AY11" s="17">
        <v>0.31145076162872198</v>
      </c>
      <c r="AZ11" s="17">
        <v>0.124019015428636</v>
      </c>
    </row>
    <row r="12" spans="2:52">
      <c r="B12" s="18" t="s">
        <v>178</v>
      </c>
      <c r="C12" s="17">
        <v>0.14398175187899201</v>
      </c>
      <c r="D12" s="17">
        <v>0.14736838220034701</v>
      </c>
      <c r="E12" s="17">
        <v>0.13991610014274999</v>
      </c>
      <c r="F12" s="17"/>
      <c r="G12" s="17">
        <v>0.12652543657599399</v>
      </c>
      <c r="H12" s="17">
        <v>0.13319155193326401</v>
      </c>
      <c r="I12" s="17">
        <v>0.104962149916075</v>
      </c>
      <c r="J12" s="17">
        <v>0.13153391157418701</v>
      </c>
      <c r="K12" s="17">
        <v>0.188640325215473</v>
      </c>
      <c r="L12" s="17">
        <v>0.17483718403536899</v>
      </c>
      <c r="M12" s="17"/>
      <c r="N12" s="17">
        <v>0.152923648288082</v>
      </c>
      <c r="O12" s="17">
        <v>0.141718179255055</v>
      </c>
      <c r="P12" s="17">
        <v>0.15281626114334401</v>
      </c>
      <c r="Q12" s="17">
        <v>0.130903825670666</v>
      </c>
      <c r="R12" s="17"/>
      <c r="S12" s="17">
        <v>0.121244034037919</v>
      </c>
      <c r="T12" s="17">
        <v>0.150237389434875</v>
      </c>
      <c r="U12" s="17">
        <v>0.18229782026903499</v>
      </c>
      <c r="V12" s="17">
        <v>0.17540606501658401</v>
      </c>
      <c r="W12" s="17">
        <v>0.117013188273468</v>
      </c>
      <c r="X12" s="17">
        <v>0.12613597906552901</v>
      </c>
      <c r="Y12" s="17">
        <v>0.134809932461016</v>
      </c>
      <c r="Z12" s="17">
        <v>0.15170559950667301</v>
      </c>
      <c r="AA12" s="17">
        <v>0.15496135367450201</v>
      </c>
      <c r="AB12" s="17">
        <v>0.14541185415166599</v>
      </c>
      <c r="AC12" s="17">
        <v>0.12896002954036301</v>
      </c>
      <c r="AD12" s="17">
        <v>0.13566634879064601</v>
      </c>
      <c r="AE12" s="17"/>
      <c r="AF12" s="17">
        <v>0.19234688987330201</v>
      </c>
      <c r="AG12" s="17">
        <v>0.11383018235127</v>
      </c>
      <c r="AH12" s="17">
        <v>0.136035859617298</v>
      </c>
      <c r="AI12" s="17"/>
      <c r="AJ12" s="17">
        <v>0.205805165681515</v>
      </c>
      <c r="AK12" s="17">
        <v>9.7549407980457706E-2</v>
      </c>
      <c r="AL12" s="17">
        <v>0.13926586444070099</v>
      </c>
      <c r="AM12" s="17">
        <v>0.140144963741342</v>
      </c>
      <c r="AN12" s="17">
        <v>0.12931781493201999</v>
      </c>
      <c r="AO12" s="17"/>
      <c r="AP12" s="17">
        <v>0.21900336090196901</v>
      </c>
      <c r="AQ12" s="17">
        <v>8.8067256907460506E-2</v>
      </c>
      <c r="AR12" s="17">
        <v>0.128981964237324</v>
      </c>
      <c r="AS12" s="17">
        <v>0.182698754689399</v>
      </c>
      <c r="AT12" s="17">
        <v>0.15957133399805501</v>
      </c>
      <c r="AU12" s="17"/>
      <c r="AV12" s="17">
        <v>0.13836614004366901</v>
      </c>
      <c r="AW12" s="17">
        <v>0.150284234720965</v>
      </c>
      <c r="AX12" s="17">
        <v>0.138840520357363</v>
      </c>
      <c r="AY12" s="17">
        <v>0.100816671000305</v>
      </c>
      <c r="AZ12" s="17">
        <v>0.19228352108875801</v>
      </c>
    </row>
    <row r="13" spans="2:52">
      <c r="B13" s="18" t="s">
        <v>179</v>
      </c>
      <c r="C13" s="17">
        <v>4.2177302322693497E-2</v>
      </c>
      <c r="D13" s="17">
        <v>4.0833545385697299E-2</v>
      </c>
      <c r="E13" s="17">
        <v>4.3727757172134299E-2</v>
      </c>
      <c r="F13" s="17"/>
      <c r="G13" s="17">
        <v>1.6796742169535001E-2</v>
      </c>
      <c r="H13" s="17">
        <v>3.40543457425369E-2</v>
      </c>
      <c r="I13" s="17">
        <v>5.4234033503700499E-2</v>
      </c>
      <c r="J13" s="17">
        <v>3.4262758110194802E-2</v>
      </c>
      <c r="K13" s="17">
        <v>5.2746873780607099E-2</v>
      </c>
      <c r="L13" s="17">
        <v>5.5082215616983399E-2</v>
      </c>
      <c r="M13" s="17"/>
      <c r="N13" s="17">
        <v>2.4116645494866501E-2</v>
      </c>
      <c r="O13" s="17">
        <v>6.0992802670590998E-2</v>
      </c>
      <c r="P13" s="17">
        <v>3.6249878427565101E-2</v>
      </c>
      <c r="Q13" s="17">
        <v>4.6292561994714897E-2</v>
      </c>
      <c r="R13" s="17"/>
      <c r="S13" s="17">
        <v>1.6582654910071298E-2</v>
      </c>
      <c r="T13" s="17">
        <v>4.2052435357058403E-2</v>
      </c>
      <c r="U13" s="17">
        <v>4.6964527039566301E-2</v>
      </c>
      <c r="V13" s="17">
        <v>5.0518145317518602E-2</v>
      </c>
      <c r="W13" s="17">
        <v>7.3212108108461002E-2</v>
      </c>
      <c r="X13" s="17">
        <v>4.7647977843445898E-2</v>
      </c>
      <c r="Y13" s="17">
        <v>5.8654533417540497E-2</v>
      </c>
      <c r="Z13" s="17">
        <v>2.5331014964607799E-2</v>
      </c>
      <c r="AA13" s="17">
        <v>4.1603525518680601E-2</v>
      </c>
      <c r="AB13" s="17">
        <v>2.16276807183041E-2</v>
      </c>
      <c r="AC13" s="17">
        <v>3.3135129865112897E-2</v>
      </c>
      <c r="AD13" s="17">
        <v>7.8539082906289998E-2</v>
      </c>
      <c r="AE13" s="17"/>
      <c r="AF13" s="17">
        <v>6.4608703927596101E-2</v>
      </c>
      <c r="AG13" s="17">
        <v>2.48140601409324E-2</v>
      </c>
      <c r="AH13" s="17">
        <v>4.80927483247785E-2</v>
      </c>
      <c r="AI13" s="17"/>
      <c r="AJ13" s="17">
        <v>6.18818762718399E-2</v>
      </c>
      <c r="AK13" s="17">
        <v>3.04077239047124E-2</v>
      </c>
      <c r="AL13" s="17">
        <v>0</v>
      </c>
      <c r="AM13" s="17">
        <v>0</v>
      </c>
      <c r="AN13" s="17">
        <v>4.6455083740355702E-2</v>
      </c>
      <c r="AO13" s="17"/>
      <c r="AP13" s="17">
        <v>8.3711508424957906E-2</v>
      </c>
      <c r="AQ13" s="17">
        <v>1.4022727414874901E-2</v>
      </c>
      <c r="AR13" s="17">
        <v>1.16505430216349E-2</v>
      </c>
      <c r="AS13" s="17">
        <v>7.6165149753012598E-2</v>
      </c>
      <c r="AT13" s="17">
        <v>1.57355191170192E-2</v>
      </c>
      <c r="AU13" s="17"/>
      <c r="AV13" s="17">
        <v>3.9273974140468501E-2</v>
      </c>
      <c r="AW13" s="17">
        <v>5.38093917380831E-2</v>
      </c>
      <c r="AX13" s="17">
        <v>3.55024810862394E-2</v>
      </c>
      <c r="AY13" s="17">
        <v>2.0378889721888799E-2</v>
      </c>
      <c r="AZ13" s="17">
        <v>2.1582655846648799E-2</v>
      </c>
    </row>
    <row r="14" spans="2:52">
      <c r="B14" s="18" t="s">
        <v>107</v>
      </c>
      <c r="C14" s="19">
        <v>0.124603826509602</v>
      </c>
      <c r="D14" s="19">
        <v>8.5740231806267997E-2</v>
      </c>
      <c r="E14" s="19">
        <v>0.160237697233861</v>
      </c>
      <c r="F14" s="19"/>
      <c r="G14" s="19">
        <v>7.8613063502168595E-2</v>
      </c>
      <c r="H14" s="19">
        <v>0.112878487307091</v>
      </c>
      <c r="I14" s="19">
        <v>0.123373417192914</v>
      </c>
      <c r="J14" s="19">
        <v>0.162909703817045</v>
      </c>
      <c r="K14" s="19">
        <v>0.103448173969532</v>
      </c>
      <c r="L14" s="19">
        <v>0.144934800473456</v>
      </c>
      <c r="M14" s="19"/>
      <c r="N14" s="19">
        <v>0.10837417693109801</v>
      </c>
      <c r="O14" s="19">
        <v>0.12826515773823299</v>
      </c>
      <c r="P14" s="19">
        <v>9.7787208001708398E-2</v>
      </c>
      <c r="Q14" s="19">
        <v>0.15965777866893499</v>
      </c>
      <c r="R14" s="19"/>
      <c r="S14" s="19">
        <v>0.112947042349546</v>
      </c>
      <c r="T14" s="19">
        <v>0.13906294570783201</v>
      </c>
      <c r="U14" s="19">
        <v>0.13568383683333801</v>
      </c>
      <c r="V14" s="19">
        <v>0.14323780378991</v>
      </c>
      <c r="W14" s="19">
        <v>0.12774113814174601</v>
      </c>
      <c r="X14" s="19">
        <v>0.129289664560126</v>
      </c>
      <c r="Y14" s="19">
        <v>0.13499397987615899</v>
      </c>
      <c r="Z14" s="19">
        <v>0.101766982605538</v>
      </c>
      <c r="AA14" s="19">
        <v>0.104579765296673</v>
      </c>
      <c r="AB14" s="19">
        <v>0.117114067213381</v>
      </c>
      <c r="AC14" s="19">
        <v>0.117449945709675</v>
      </c>
      <c r="AD14" s="19">
        <v>0.114128863478941</v>
      </c>
      <c r="AE14" s="19"/>
      <c r="AF14" s="19">
        <v>0.11201410783330799</v>
      </c>
      <c r="AG14" s="19">
        <v>0.101300691865429</v>
      </c>
      <c r="AH14" s="19">
        <v>0.21605799987344201</v>
      </c>
      <c r="AI14" s="19"/>
      <c r="AJ14" s="19">
        <v>0.11205781023032101</v>
      </c>
      <c r="AK14" s="19">
        <v>6.3491379802002507E-2</v>
      </c>
      <c r="AL14" s="19">
        <v>9.41921250041199E-2</v>
      </c>
      <c r="AM14" s="19">
        <v>0.29699578349238298</v>
      </c>
      <c r="AN14" s="19">
        <v>0.235355881803886</v>
      </c>
      <c r="AO14" s="19"/>
      <c r="AP14" s="19">
        <v>7.8260614065306905E-2</v>
      </c>
      <c r="AQ14" s="19">
        <v>5.9418241863966999E-2</v>
      </c>
      <c r="AR14" s="19">
        <v>0.10711000557604999</v>
      </c>
      <c r="AS14" s="19">
        <v>0.12974129156391201</v>
      </c>
      <c r="AT14" s="19">
        <v>0.33086768048719101</v>
      </c>
      <c r="AU14" s="19"/>
      <c r="AV14" s="19">
        <v>0.14014209873773401</v>
      </c>
      <c r="AW14" s="19">
        <v>0.13354099587920901</v>
      </c>
      <c r="AX14" s="19">
        <v>0.10792481754887399</v>
      </c>
      <c r="AY14" s="19">
        <v>8.3791851783183102E-2</v>
      </c>
      <c r="AZ14" s="19">
        <v>0.16262141744120001</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0.142987424281802</v>
      </c>
      <c r="D9" s="17">
        <v>0.15361936544775101</v>
      </c>
      <c r="E9" s="17">
        <v>0.133859967103926</v>
      </c>
      <c r="F9" s="17"/>
      <c r="G9" s="17">
        <v>0.19321482514764199</v>
      </c>
      <c r="H9" s="17">
        <v>0.18257412915582699</v>
      </c>
      <c r="I9" s="17">
        <v>0.16468547225491201</v>
      </c>
      <c r="J9" s="17">
        <v>0.113475753776379</v>
      </c>
      <c r="K9" s="17">
        <v>0.13208878675712099</v>
      </c>
      <c r="L9" s="17">
        <v>9.6534228721901094E-2</v>
      </c>
      <c r="M9" s="17"/>
      <c r="N9" s="17">
        <v>0.13465731044770399</v>
      </c>
      <c r="O9" s="17">
        <v>0.140782590251748</v>
      </c>
      <c r="P9" s="17">
        <v>0.15631972118123599</v>
      </c>
      <c r="Q9" s="17">
        <v>0.14049121754742899</v>
      </c>
      <c r="R9" s="17"/>
      <c r="S9" s="17">
        <v>0.20781691771131</v>
      </c>
      <c r="T9" s="17">
        <v>0.106524250974493</v>
      </c>
      <c r="U9" s="17">
        <v>0.14734235502697601</v>
      </c>
      <c r="V9" s="17">
        <v>9.9286881490999193E-2</v>
      </c>
      <c r="W9" s="17">
        <v>9.2982773911009897E-2</v>
      </c>
      <c r="X9" s="17">
        <v>0.143325689207082</v>
      </c>
      <c r="Y9" s="17">
        <v>0.14201872838594001</v>
      </c>
      <c r="Z9" s="17">
        <v>0.170420016765606</v>
      </c>
      <c r="AA9" s="17">
        <v>0.164217985007162</v>
      </c>
      <c r="AB9" s="17">
        <v>0.15095072246397001</v>
      </c>
      <c r="AC9" s="17">
        <v>0.13053308934180599</v>
      </c>
      <c r="AD9" s="17">
        <v>0.145907813783622</v>
      </c>
      <c r="AE9" s="17"/>
      <c r="AF9" s="17">
        <v>0.126953551216997</v>
      </c>
      <c r="AG9" s="17">
        <v>0.16406684202162899</v>
      </c>
      <c r="AH9" s="17">
        <v>0.125896347338669</v>
      </c>
      <c r="AI9" s="17"/>
      <c r="AJ9" s="17">
        <v>0.11677948080112301</v>
      </c>
      <c r="AK9" s="17">
        <v>0.21701703950266399</v>
      </c>
      <c r="AL9" s="17">
        <v>9.4964875517082298E-2</v>
      </c>
      <c r="AM9" s="17">
        <v>0.17130369011082699</v>
      </c>
      <c r="AN9" s="17">
        <v>0.123630970938091</v>
      </c>
      <c r="AO9" s="17"/>
      <c r="AP9" s="17">
        <v>0.116303674358282</v>
      </c>
      <c r="AQ9" s="17">
        <v>0.207288005870324</v>
      </c>
      <c r="AR9" s="17">
        <v>0.13770767135796999</v>
      </c>
      <c r="AS9" s="17">
        <v>9.3630149591796899E-2</v>
      </c>
      <c r="AT9" s="17">
        <v>7.6824701957725505E-2</v>
      </c>
      <c r="AU9" s="17"/>
      <c r="AV9" s="17">
        <v>0.14922852118489699</v>
      </c>
      <c r="AW9" s="17">
        <v>0.11905515618700099</v>
      </c>
      <c r="AX9" s="17">
        <v>0.141328435394906</v>
      </c>
      <c r="AY9" s="17">
        <v>0.18450236610190501</v>
      </c>
      <c r="AZ9" s="17">
        <v>0.32974597913863601</v>
      </c>
    </row>
    <row r="10" spans="2:52">
      <c r="B10" s="18" t="s">
        <v>176</v>
      </c>
      <c r="C10" s="17">
        <v>0.296836094357943</v>
      </c>
      <c r="D10" s="17">
        <v>0.30985578207334802</v>
      </c>
      <c r="E10" s="17">
        <v>0.28559258996772002</v>
      </c>
      <c r="F10" s="17"/>
      <c r="G10" s="17">
        <v>0.28739320759419301</v>
      </c>
      <c r="H10" s="17">
        <v>0.34039348325588298</v>
      </c>
      <c r="I10" s="17">
        <v>0.30181635915683502</v>
      </c>
      <c r="J10" s="17">
        <v>0.33002567021157297</v>
      </c>
      <c r="K10" s="17">
        <v>0.25600054598372302</v>
      </c>
      <c r="L10" s="17">
        <v>0.26496490546122498</v>
      </c>
      <c r="M10" s="17"/>
      <c r="N10" s="17">
        <v>0.31113152820979201</v>
      </c>
      <c r="O10" s="17">
        <v>0.269967914208537</v>
      </c>
      <c r="P10" s="17">
        <v>0.29667342373022698</v>
      </c>
      <c r="Q10" s="17">
        <v>0.31183708233062901</v>
      </c>
      <c r="R10" s="17"/>
      <c r="S10" s="17">
        <v>0.26306811831161803</v>
      </c>
      <c r="T10" s="17">
        <v>0.306917787792509</v>
      </c>
      <c r="U10" s="17">
        <v>0.243729353477565</v>
      </c>
      <c r="V10" s="17">
        <v>0.31909523741923301</v>
      </c>
      <c r="W10" s="17">
        <v>0.32355264408816398</v>
      </c>
      <c r="X10" s="17">
        <v>0.28403061069108898</v>
      </c>
      <c r="Y10" s="17">
        <v>0.27092630817378399</v>
      </c>
      <c r="Z10" s="17">
        <v>0.41035285343744698</v>
      </c>
      <c r="AA10" s="17">
        <v>0.31044393066169601</v>
      </c>
      <c r="AB10" s="17">
        <v>0.32204935157786402</v>
      </c>
      <c r="AC10" s="17">
        <v>0.33726960183329802</v>
      </c>
      <c r="AD10" s="17">
        <v>0.202951898805667</v>
      </c>
      <c r="AE10" s="17"/>
      <c r="AF10" s="17">
        <v>0.256145613728951</v>
      </c>
      <c r="AG10" s="17">
        <v>0.330138461654509</v>
      </c>
      <c r="AH10" s="17">
        <v>0.30616958497733099</v>
      </c>
      <c r="AI10" s="17"/>
      <c r="AJ10" s="17">
        <v>0.24016827130482701</v>
      </c>
      <c r="AK10" s="17">
        <v>0.37584566986217399</v>
      </c>
      <c r="AL10" s="17">
        <v>0.35092788149064502</v>
      </c>
      <c r="AM10" s="17">
        <v>0.28781293526621399</v>
      </c>
      <c r="AN10" s="17">
        <v>0.245013541125189</v>
      </c>
      <c r="AO10" s="17"/>
      <c r="AP10" s="17">
        <v>0.23803547155405799</v>
      </c>
      <c r="AQ10" s="17">
        <v>0.39500625221152902</v>
      </c>
      <c r="AR10" s="17">
        <v>0.31849035343721099</v>
      </c>
      <c r="AS10" s="17">
        <v>0.19286264171506201</v>
      </c>
      <c r="AT10" s="17">
        <v>0.216875343948947</v>
      </c>
      <c r="AU10" s="17"/>
      <c r="AV10" s="17">
        <v>0.28024809055978001</v>
      </c>
      <c r="AW10" s="17">
        <v>0.27576699474708499</v>
      </c>
      <c r="AX10" s="17">
        <v>0.315610405436066</v>
      </c>
      <c r="AY10" s="17">
        <v>0.36177851039081399</v>
      </c>
      <c r="AZ10" s="17">
        <v>0.23475244550264401</v>
      </c>
    </row>
    <row r="11" spans="2:52" ht="30">
      <c r="B11" s="18" t="s">
        <v>177</v>
      </c>
      <c r="C11" s="17">
        <v>0.27569082419611302</v>
      </c>
      <c r="D11" s="17">
        <v>0.28367394723185302</v>
      </c>
      <c r="E11" s="17">
        <v>0.266221092092636</v>
      </c>
      <c r="F11" s="17"/>
      <c r="G11" s="17">
        <v>0.28368601539153598</v>
      </c>
      <c r="H11" s="17">
        <v>0.218877248352839</v>
      </c>
      <c r="I11" s="17">
        <v>0.261659941886832</v>
      </c>
      <c r="J11" s="17">
        <v>0.26727383120015102</v>
      </c>
      <c r="K11" s="17">
        <v>0.302151882737419</v>
      </c>
      <c r="L11" s="17">
        <v>0.31375462965957501</v>
      </c>
      <c r="M11" s="17"/>
      <c r="N11" s="17">
        <v>0.30835871294241801</v>
      </c>
      <c r="O11" s="17">
        <v>0.266202285594482</v>
      </c>
      <c r="P11" s="17">
        <v>0.27630372127671099</v>
      </c>
      <c r="Q11" s="17">
        <v>0.25180167053579999</v>
      </c>
      <c r="R11" s="17"/>
      <c r="S11" s="17">
        <v>0.27650793168084897</v>
      </c>
      <c r="T11" s="17">
        <v>0.28575964979539398</v>
      </c>
      <c r="U11" s="17">
        <v>0.27936298044632202</v>
      </c>
      <c r="V11" s="17">
        <v>0.277283015342907</v>
      </c>
      <c r="W11" s="17">
        <v>0.29508108762075502</v>
      </c>
      <c r="X11" s="17">
        <v>0.28783668015030001</v>
      </c>
      <c r="Y11" s="17">
        <v>0.28511472836142898</v>
      </c>
      <c r="Z11" s="17">
        <v>0.18108540059825701</v>
      </c>
      <c r="AA11" s="17">
        <v>0.29440729891834</v>
      </c>
      <c r="AB11" s="17">
        <v>0.23689594814722001</v>
      </c>
      <c r="AC11" s="17">
        <v>0.24752130045197401</v>
      </c>
      <c r="AD11" s="17">
        <v>0.30458143607891502</v>
      </c>
      <c r="AE11" s="17"/>
      <c r="AF11" s="17">
        <v>0.28103559331993699</v>
      </c>
      <c r="AG11" s="17">
        <v>0.28244084269148001</v>
      </c>
      <c r="AH11" s="17">
        <v>0.23218315913836399</v>
      </c>
      <c r="AI11" s="17"/>
      <c r="AJ11" s="17">
        <v>0.31310166416296198</v>
      </c>
      <c r="AK11" s="17">
        <v>0.23271646399583301</v>
      </c>
      <c r="AL11" s="17">
        <v>0.297489255472006</v>
      </c>
      <c r="AM11" s="17">
        <v>0.122592264654903</v>
      </c>
      <c r="AN11" s="17">
        <v>0.246422064915096</v>
      </c>
      <c r="AO11" s="17"/>
      <c r="AP11" s="17">
        <v>0.31441648354680801</v>
      </c>
      <c r="AQ11" s="17">
        <v>0.25675256165506</v>
      </c>
      <c r="AR11" s="17">
        <v>0.27464715824612002</v>
      </c>
      <c r="AS11" s="17">
        <v>0.32479922557764301</v>
      </c>
      <c r="AT11" s="17">
        <v>0.27371917547455499</v>
      </c>
      <c r="AU11" s="17"/>
      <c r="AV11" s="17">
        <v>0.27689860449008102</v>
      </c>
      <c r="AW11" s="17">
        <v>0.29383540238597899</v>
      </c>
      <c r="AX11" s="17">
        <v>0.29293847544844298</v>
      </c>
      <c r="AY11" s="17">
        <v>0.23993930380147099</v>
      </c>
      <c r="AZ11" s="17">
        <v>0.14539282580201199</v>
      </c>
    </row>
    <row r="12" spans="2:52">
      <c r="B12" s="18" t="s">
        <v>178</v>
      </c>
      <c r="C12" s="17">
        <v>0.123871573681365</v>
      </c>
      <c r="D12" s="17">
        <v>0.13880224534660801</v>
      </c>
      <c r="E12" s="17">
        <v>0.110546970488068</v>
      </c>
      <c r="F12" s="17"/>
      <c r="G12" s="17">
        <v>0.12732817724430701</v>
      </c>
      <c r="H12" s="17">
        <v>0.110035889160173</v>
      </c>
      <c r="I12" s="17">
        <v>0.10460017264461199</v>
      </c>
      <c r="J12" s="17">
        <v>0.11052034425738599</v>
      </c>
      <c r="K12" s="17">
        <v>0.13543428381144501</v>
      </c>
      <c r="L12" s="17">
        <v>0.14974151095722599</v>
      </c>
      <c r="M12" s="17"/>
      <c r="N12" s="17">
        <v>0.12935356195679401</v>
      </c>
      <c r="O12" s="17">
        <v>0.14312931393959799</v>
      </c>
      <c r="P12" s="17">
        <v>0.131204202543686</v>
      </c>
      <c r="Q12" s="17">
        <v>9.2240941251783296E-2</v>
      </c>
      <c r="R12" s="17"/>
      <c r="S12" s="17">
        <v>0.118498903527465</v>
      </c>
      <c r="T12" s="17">
        <v>0.14884813657267401</v>
      </c>
      <c r="U12" s="17">
        <v>0.16980688156930099</v>
      </c>
      <c r="V12" s="17">
        <v>0.14616727202393601</v>
      </c>
      <c r="W12" s="17">
        <v>0.101479316315445</v>
      </c>
      <c r="X12" s="17">
        <v>0.11486434896589</v>
      </c>
      <c r="Y12" s="17">
        <v>7.7188017618662702E-2</v>
      </c>
      <c r="Z12" s="17">
        <v>9.4437009861736601E-2</v>
      </c>
      <c r="AA12" s="17">
        <v>9.0929863131782293E-2</v>
      </c>
      <c r="AB12" s="17">
        <v>0.125676526526908</v>
      </c>
      <c r="AC12" s="17">
        <v>0.14103204687825899</v>
      </c>
      <c r="AD12" s="17">
        <v>0.15662150050943599</v>
      </c>
      <c r="AE12" s="17"/>
      <c r="AF12" s="17">
        <v>0.15791689140057399</v>
      </c>
      <c r="AG12" s="17">
        <v>0.111931173190981</v>
      </c>
      <c r="AH12" s="17">
        <v>8.32536038347403E-2</v>
      </c>
      <c r="AI12" s="17"/>
      <c r="AJ12" s="17">
        <v>0.17496624728677099</v>
      </c>
      <c r="AK12" s="17">
        <v>8.3769805068824796E-2</v>
      </c>
      <c r="AL12" s="17">
        <v>0.14173854735569399</v>
      </c>
      <c r="AM12" s="17">
        <v>4.9810604258993398E-2</v>
      </c>
      <c r="AN12" s="17">
        <v>9.4843071715252206E-2</v>
      </c>
      <c r="AO12" s="17"/>
      <c r="AP12" s="17">
        <v>0.19063183318076801</v>
      </c>
      <c r="AQ12" s="17">
        <v>7.2677090194443295E-2</v>
      </c>
      <c r="AR12" s="17">
        <v>0.141830275245796</v>
      </c>
      <c r="AS12" s="17">
        <v>0.15914315975055901</v>
      </c>
      <c r="AT12" s="17">
        <v>0.112436148103121</v>
      </c>
      <c r="AU12" s="17"/>
      <c r="AV12" s="17">
        <v>0.119751274048089</v>
      </c>
      <c r="AW12" s="17">
        <v>0.114786727240835</v>
      </c>
      <c r="AX12" s="17">
        <v>0.128675294652113</v>
      </c>
      <c r="AY12" s="17">
        <v>0.11938458065099</v>
      </c>
      <c r="AZ12" s="17">
        <v>0.116031505374945</v>
      </c>
    </row>
    <row r="13" spans="2:52">
      <c r="B13" s="18" t="s">
        <v>179</v>
      </c>
      <c r="C13" s="17">
        <v>4.0783000675206203E-2</v>
      </c>
      <c r="D13" s="17">
        <v>3.5538298582508003E-2</v>
      </c>
      <c r="E13" s="17">
        <v>4.5033506108510597E-2</v>
      </c>
      <c r="F13" s="17"/>
      <c r="G13" s="17">
        <v>2.1419917917548902E-2</v>
      </c>
      <c r="H13" s="17">
        <v>4.4437918477074297E-2</v>
      </c>
      <c r="I13" s="17">
        <v>4.3991058901490097E-2</v>
      </c>
      <c r="J13" s="17">
        <v>3.5137544454701602E-2</v>
      </c>
      <c r="K13" s="17">
        <v>5.9023804942242603E-2</v>
      </c>
      <c r="L13" s="17">
        <v>4.1465548823200998E-2</v>
      </c>
      <c r="M13" s="17"/>
      <c r="N13" s="17">
        <v>2.06036866733838E-2</v>
      </c>
      <c r="O13" s="17">
        <v>5.13041898342717E-2</v>
      </c>
      <c r="P13" s="17">
        <v>3.21762254777739E-2</v>
      </c>
      <c r="Q13" s="17">
        <v>5.8363004983225199E-2</v>
      </c>
      <c r="R13" s="17"/>
      <c r="S13" s="17">
        <v>3.2824456801911803E-2</v>
      </c>
      <c r="T13" s="17">
        <v>2.8471273119182499E-2</v>
      </c>
      <c r="U13" s="17">
        <v>4.7480198808836901E-2</v>
      </c>
      <c r="V13" s="17">
        <v>4.8400756282156399E-2</v>
      </c>
      <c r="W13" s="17">
        <v>6.01455030011359E-2</v>
      </c>
      <c r="X13" s="17">
        <v>4.3429174789033E-2</v>
      </c>
      <c r="Y13" s="17">
        <v>6.4416392331336503E-2</v>
      </c>
      <c r="Z13" s="17">
        <v>3.9037381527923097E-2</v>
      </c>
      <c r="AA13" s="17">
        <v>3.2162736132985398E-2</v>
      </c>
      <c r="AB13" s="17">
        <v>2.41260189118148E-2</v>
      </c>
      <c r="AC13" s="17">
        <v>3.5917772569435298E-2</v>
      </c>
      <c r="AD13" s="17">
        <v>6.4308343134397206E-2</v>
      </c>
      <c r="AE13" s="17"/>
      <c r="AF13" s="17">
        <v>5.9918125464020401E-2</v>
      </c>
      <c r="AG13" s="17">
        <v>2.2439781502167699E-2</v>
      </c>
      <c r="AH13" s="17">
        <v>4.8407621414094798E-2</v>
      </c>
      <c r="AI13" s="17"/>
      <c r="AJ13" s="17">
        <v>5.3378787479618203E-2</v>
      </c>
      <c r="AK13" s="17">
        <v>2.2325447911731501E-2</v>
      </c>
      <c r="AL13" s="17">
        <v>1.3785050661113501E-2</v>
      </c>
      <c r="AM13" s="17">
        <v>4.2359440819182498E-2</v>
      </c>
      <c r="AN13" s="17">
        <v>6.5862630162093094E-2</v>
      </c>
      <c r="AO13" s="17"/>
      <c r="AP13" s="17">
        <v>6.4383857983556295E-2</v>
      </c>
      <c r="AQ13" s="17">
        <v>8.2836434593937698E-3</v>
      </c>
      <c r="AR13" s="17">
        <v>1.27705051131428E-2</v>
      </c>
      <c r="AS13" s="17">
        <v>8.2888659490649996E-2</v>
      </c>
      <c r="AT13" s="17">
        <v>4.6654193358108498E-2</v>
      </c>
      <c r="AU13" s="17"/>
      <c r="AV13" s="17">
        <v>5.2077028952401599E-2</v>
      </c>
      <c r="AW13" s="17">
        <v>5.2636559940232301E-2</v>
      </c>
      <c r="AX13" s="17">
        <v>2.77345682622867E-2</v>
      </c>
      <c r="AY13" s="17">
        <v>8.5427975785638596E-3</v>
      </c>
      <c r="AZ13" s="17">
        <v>4.0957264798758698E-2</v>
      </c>
    </row>
    <row r="14" spans="2:52">
      <c r="B14" s="18" t="s">
        <v>107</v>
      </c>
      <c r="C14" s="19">
        <v>0.119831082807571</v>
      </c>
      <c r="D14" s="19">
        <v>7.8510361317931696E-2</v>
      </c>
      <c r="E14" s="19">
        <v>0.158745874239139</v>
      </c>
      <c r="F14" s="19"/>
      <c r="G14" s="19">
        <v>8.6957856704772907E-2</v>
      </c>
      <c r="H14" s="19">
        <v>0.103681331598204</v>
      </c>
      <c r="I14" s="19">
        <v>0.12324699515531801</v>
      </c>
      <c r="J14" s="19">
        <v>0.14356685609981101</v>
      </c>
      <c r="K14" s="19">
        <v>0.11530069576804899</v>
      </c>
      <c r="L14" s="19">
        <v>0.13353917637687199</v>
      </c>
      <c r="M14" s="19"/>
      <c r="N14" s="19">
        <v>9.5895199769908998E-2</v>
      </c>
      <c r="O14" s="19">
        <v>0.128613706171363</v>
      </c>
      <c r="P14" s="19">
        <v>0.107322705790366</v>
      </c>
      <c r="Q14" s="19">
        <v>0.145266083351134</v>
      </c>
      <c r="R14" s="19"/>
      <c r="S14" s="19">
        <v>0.101283671966847</v>
      </c>
      <c r="T14" s="19">
        <v>0.12347890174574699</v>
      </c>
      <c r="U14" s="19">
        <v>0.112278230670999</v>
      </c>
      <c r="V14" s="19">
        <v>0.109766837440768</v>
      </c>
      <c r="W14" s="19">
        <v>0.12675867506349101</v>
      </c>
      <c r="X14" s="19">
        <v>0.12651349619660501</v>
      </c>
      <c r="Y14" s="19">
        <v>0.160335825128847</v>
      </c>
      <c r="Z14" s="19">
        <v>0.10466733780903099</v>
      </c>
      <c r="AA14" s="19">
        <v>0.107838186148034</v>
      </c>
      <c r="AB14" s="19">
        <v>0.14030143237222301</v>
      </c>
      <c r="AC14" s="19">
        <v>0.10772618892522901</v>
      </c>
      <c r="AD14" s="19">
        <v>0.12562900768796301</v>
      </c>
      <c r="AE14" s="19"/>
      <c r="AF14" s="19">
        <v>0.118030224869521</v>
      </c>
      <c r="AG14" s="19">
        <v>8.8982898939232294E-2</v>
      </c>
      <c r="AH14" s="19">
        <v>0.20408968329680099</v>
      </c>
      <c r="AI14" s="19"/>
      <c r="AJ14" s="19">
        <v>0.10160554896469901</v>
      </c>
      <c r="AK14" s="19">
        <v>6.8325573658772801E-2</v>
      </c>
      <c r="AL14" s="19">
        <v>0.101094389503459</v>
      </c>
      <c r="AM14" s="19">
        <v>0.32612106488988002</v>
      </c>
      <c r="AN14" s="19">
        <v>0.224227721144279</v>
      </c>
      <c r="AO14" s="19"/>
      <c r="AP14" s="19">
        <v>7.6228679376527497E-2</v>
      </c>
      <c r="AQ14" s="19">
        <v>5.9992446609250002E-2</v>
      </c>
      <c r="AR14" s="19">
        <v>0.11455403659976</v>
      </c>
      <c r="AS14" s="19">
        <v>0.146676163874288</v>
      </c>
      <c r="AT14" s="19">
        <v>0.27349043715754201</v>
      </c>
      <c r="AU14" s="19"/>
      <c r="AV14" s="19">
        <v>0.121796480764752</v>
      </c>
      <c r="AW14" s="19">
        <v>0.14391915949886799</v>
      </c>
      <c r="AX14" s="19">
        <v>9.3712820806185898E-2</v>
      </c>
      <c r="AY14" s="19">
        <v>8.5852441476256494E-2</v>
      </c>
      <c r="AZ14" s="19">
        <v>0.13311997938300399</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0.10259450709717</v>
      </c>
      <c r="D9" s="17">
        <v>0.11774322182022399</v>
      </c>
      <c r="E9" s="17">
        <v>8.8923253113596695E-2</v>
      </c>
      <c r="F9" s="17"/>
      <c r="G9" s="17">
        <v>0.16126008277739401</v>
      </c>
      <c r="H9" s="17">
        <v>0.145478821670361</v>
      </c>
      <c r="I9" s="17">
        <v>0.113949039826613</v>
      </c>
      <c r="J9" s="17">
        <v>9.5297994628189303E-2</v>
      </c>
      <c r="K9" s="17">
        <v>6.3904652436054601E-2</v>
      </c>
      <c r="L9" s="17">
        <v>5.4928619444366403E-2</v>
      </c>
      <c r="M9" s="17"/>
      <c r="N9" s="17">
        <v>8.7969719703496999E-2</v>
      </c>
      <c r="O9" s="17">
        <v>8.8992228687093194E-2</v>
      </c>
      <c r="P9" s="17">
        <v>0.13086420307788901</v>
      </c>
      <c r="Q9" s="17">
        <v>0.107813039405644</v>
      </c>
      <c r="R9" s="17"/>
      <c r="S9" s="17">
        <v>0.14123854064968699</v>
      </c>
      <c r="T9" s="17">
        <v>0.100595707408574</v>
      </c>
      <c r="U9" s="17">
        <v>8.3046415291101197E-2</v>
      </c>
      <c r="V9" s="17">
        <v>6.2970609156711904E-2</v>
      </c>
      <c r="W9" s="17">
        <v>6.87669092546105E-2</v>
      </c>
      <c r="X9" s="17">
        <v>0.124173827492488</v>
      </c>
      <c r="Y9" s="17">
        <v>8.0756577860540302E-2</v>
      </c>
      <c r="Z9" s="17">
        <v>0.10655486719943601</v>
      </c>
      <c r="AA9" s="17">
        <v>0.118501486148177</v>
      </c>
      <c r="AB9" s="17">
        <v>0.12573707933610601</v>
      </c>
      <c r="AC9" s="17">
        <v>8.1101659894374498E-2</v>
      </c>
      <c r="AD9" s="17">
        <v>9.2514997705685706E-2</v>
      </c>
      <c r="AE9" s="17"/>
      <c r="AF9" s="17">
        <v>9.1549358974253897E-2</v>
      </c>
      <c r="AG9" s="17">
        <v>0.11353474597871401</v>
      </c>
      <c r="AH9" s="17">
        <v>8.6090596533886204E-2</v>
      </c>
      <c r="AI9" s="17"/>
      <c r="AJ9" s="17">
        <v>8.0876714522938098E-2</v>
      </c>
      <c r="AK9" s="17">
        <v>0.16178336026402201</v>
      </c>
      <c r="AL9" s="17">
        <v>4.3674391975327298E-2</v>
      </c>
      <c r="AM9" s="17">
        <v>0.12983576394087401</v>
      </c>
      <c r="AN9" s="17">
        <v>8.1530577039021002E-2</v>
      </c>
      <c r="AO9" s="17"/>
      <c r="AP9" s="17">
        <v>8.3258716979335595E-2</v>
      </c>
      <c r="AQ9" s="17">
        <v>0.145507502332509</v>
      </c>
      <c r="AR9" s="17">
        <v>0.103639460686188</v>
      </c>
      <c r="AS9" s="17">
        <v>3.9607762083691697E-2</v>
      </c>
      <c r="AT9" s="17">
        <v>4.8010683621367303E-2</v>
      </c>
      <c r="AU9" s="17"/>
      <c r="AV9" s="17">
        <v>0.106341920340281</v>
      </c>
      <c r="AW9" s="17">
        <v>8.7962370882380306E-2</v>
      </c>
      <c r="AX9" s="17">
        <v>0.11947781431448901</v>
      </c>
      <c r="AY9" s="17">
        <v>0.106926782342883</v>
      </c>
      <c r="AZ9" s="17">
        <v>0.26498473612370899</v>
      </c>
    </row>
    <row r="10" spans="2:52">
      <c r="B10" s="18" t="s">
        <v>176</v>
      </c>
      <c r="C10" s="17">
        <v>0.24751000570224299</v>
      </c>
      <c r="D10" s="17">
        <v>0.26553790202194499</v>
      </c>
      <c r="E10" s="17">
        <v>0.231198436365324</v>
      </c>
      <c r="F10" s="17"/>
      <c r="G10" s="17">
        <v>0.29337424403885198</v>
      </c>
      <c r="H10" s="17">
        <v>0.296370929731476</v>
      </c>
      <c r="I10" s="17">
        <v>0.27771696751473701</v>
      </c>
      <c r="J10" s="17">
        <v>0.214899900082824</v>
      </c>
      <c r="K10" s="17">
        <v>0.22964887333547901</v>
      </c>
      <c r="L10" s="17">
        <v>0.19727710066610099</v>
      </c>
      <c r="M10" s="17"/>
      <c r="N10" s="17">
        <v>0.28346795436754901</v>
      </c>
      <c r="O10" s="17">
        <v>0.25013792039963401</v>
      </c>
      <c r="P10" s="17">
        <v>0.229429594351858</v>
      </c>
      <c r="Q10" s="17">
        <v>0.22069456993414699</v>
      </c>
      <c r="R10" s="17"/>
      <c r="S10" s="17">
        <v>0.31018908964714997</v>
      </c>
      <c r="T10" s="17">
        <v>0.224695993455234</v>
      </c>
      <c r="U10" s="17">
        <v>0.239688506897346</v>
      </c>
      <c r="V10" s="17">
        <v>0.20026982509111799</v>
      </c>
      <c r="W10" s="17">
        <v>0.234125155459702</v>
      </c>
      <c r="X10" s="17">
        <v>0.229989074309737</v>
      </c>
      <c r="Y10" s="17">
        <v>0.24656404658270101</v>
      </c>
      <c r="Z10" s="17">
        <v>0.30696210268607299</v>
      </c>
      <c r="AA10" s="17">
        <v>0.239259251417267</v>
      </c>
      <c r="AB10" s="17">
        <v>0.27400856708319798</v>
      </c>
      <c r="AC10" s="17">
        <v>0.28807963353605798</v>
      </c>
      <c r="AD10" s="17">
        <v>0.14739919079847899</v>
      </c>
      <c r="AE10" s="17"/>
      <c r="AF10" s="17">
        <v>0.192485997876192</v>
      </c>
      <c r="AG10" s="17">
        <v>0.300485967111638</v>
      </c>
      <c r="AH10" s="17">
        <v>0.21782151912736</v>
      </c>
      <c r="AI10" s="17"/>
      <c r="AJ10" s="17">
        <v>0.21684783514603601</v>
      </c>
      <c r="AK10" s="17">
        <v>0.330862590523683</v>
      </c>
      <c r="AL10" s="17">
        <v>0.25241962406491703</v>
      </c>
      <c r="AM10" s="17">
        <v>0.15878211653655</v>
      </c>
      <c r="AN10" s="17">
        <v>0.17675265982723301</v>
      </c>
      <c r="AO10" s="17"/>
      <c r="AP10" s="17">
        <v>0.23012871884156699</v>
      </c>
      <c r="AQ10" s="17">
        <v>0.33512491313179998</v>
      </c>
      <c r="AR10" s="17">
        <v>0.24689146366659101</v>
      </c>
      <c r="AS10" s="17">
        <v>0.18009358242183901</v>
      </c>
      <c r="AT10" s="17">
        <v>0.14059792699719301</v>
      </c>
      <c r="AU10" s="17"/>
      <c r="AV10" s="17">
        <v>0.20886474217272999</v>
      </c>
      <c r="AW10" s="17">
        <v>0.24215603219227999</v>
      </c>
      <c r="AX10" s="17">
        <v>0.260169603485852</v>
      </c>
      <c r="AY10" s="17">
        <v>0.36114613213129998</v>
      </c>
      <c r="AZ10" s="17">
        <v>0.225823642573764</v>
      </c>
    </row>
    <row r="11" spans="2:52" ht="30">
      <c r="B11" s="18" t="s">
        <v>177</v>
      </c>
      <c r="C11" s="17">
        <v>0.308950196644384</v>
      </c>
      <c r="D11" s="17">
        <v>0.314980654627459</v>
      </c>
      <c r="E11" s="17">
        <v>0.30154886280431298</v>
      </c>
      <c r="F11" s="17"/>
      <c r="G11" s="17">
        <v>0.311218121494027</v>
      </c>
      <c r="H11" s="17">
        <v>0.27239590079273901</v>
      </c>
      <c r="I11" s="17">
        <v>0.33583291744669802</v>
      </c>
      <c r="J11" s="17">
        <v>0.29962135121039801</v>
      </c>
      <c r="K11" s="17">
        <v>0.33154207608985298</v>
      </c>
      <c r="L11" s="17">
        <v>0.30868440888730703</v>
      </c>
      <c r="M11" s="17"/>
      <c r="N11" s="17">
        <v>0.31782671044406102</v>
      </c>
      <c r="O11" s="17">
        <v>0.274743370855763</v>
      </c>
      <c r="P11" s="17">
        <v>0.36375536794108898</v>
      </c>
      <c r="Q11" s="17">
        <v>0.293050855279885</v>
      </c>
      <c r="R11" s="17"/>
      <c r="S11" s="17">
        <v>0.256911722501033</v>
      </c>
      <c r="T11" s="17">
        <v>0.29436446120495202</v>
      </c>
      <c r="U11" s="17">
        <v>0.28735887175468799</v>
      </c>
      <c r="V11" s="17">
        <v>0.33044591406916901</v>
      </c>
      <c r="W11" s="17">
        <v>0.355734812574864</v>
      </c>
      <c r="X11" s="17">
        <v>0.35258083384269401</v>
      </c>
      <c r="Y11" s="17">
        <v>0.29931749892525</v>
      </c>
      <c r="Z11" s="17">
        <v>0.29386749656125</v>
      </c>
      <c r="AA11" s="17">
        <v>0.30434703099334998</v>
      </c>
      <c r="AB11" s="17">
        <v>0.29289799882092299</v>
      </c>
      <c r="AC11" s="17">
        <v>0.29073319618687699</v>
      </c>
      <c r="AD11" s="17">
        <v>0.47398143114751101</v>
      </c>
      <c r="AE11" s="17"/>
      <c r="AF11" s="17">
        <v>0.31759695600384702</v>
      </c>
      <c r="AG11" s="17">
        <v>0.31133410058236399</v>
      </c>
      <c r="AH11" s="17">
        <v>0.28574072717702997</v>
      </c>
      <c r="AI11" s="17"/>
      <c r="AJ11" s="17">
        <v>0.307341697549114</v>
      </c>
      <c r="AK11" s="17">
        <v>0.30442973600623502</v>
      </c>
      <c r="AL11" s="17">
        <v>0.36902558569708199</v>
      </c>
      <c r="AM11" s="17">
        <v>0.17401955920381099</v>
      </c>
      <c r="AN11" s="17">
        <v>0.28341667085455602</v>
      </c>
      <c r="AO11" s="17"/>
      <c r="AP11" s="17">
        <v>0.28587958509336298</v>
      </c>
      <c r="AQ11" s="17">
        <v>0.331282418198176</v>
      </c>
      <c r="AR11" s="17">
        <v>0.30749533086729502</v>
      </c>
      <c r="AS11" s="17">
        <v>0.34403445190135701</v>
      </c>
      <c r="AT11" s="17">
        <v>0.31815008449821802</v>
      </c>
      <c r="AU11" s="17"/>
      <c r="AV11" s="17">
        <v>0.30601281125894902</v>
      </c>
      <c r="AW11" s="17">
        <v>0.32770592530544601</v>
      </c>
      <c r="AX11" s="17">
        <v>0.31595171974882102</v>
      </c>
      <c r="AY11" s="17">
        <v>0.26662956627847201</v>
      </c>
      <c r="AZ11" s="17">
        <v>0.24153870163229799</v>
      </c>
    </row>
    <row r="12" spans="2:52">
      <c r="B12" s="18" t="s">
        <v>178</v>
      </c>
      <c r="C12" s="17">
        <v>0.14956736568007301</v>
      </c>
      <c r="D12" s="17">
        <v>0.14730633777798899</v>
      </c>
      <c r="E12" s="17">
        <v>0.15269390057829199</v>
      </c>
      <c r="F12" s="17"/>
      <c r="G12" s="17">
        <v>0.10244876929895</v>
      </c>
      <c r="H12" s="17">
        <v>0.126689275119656</v>
      </c>
      <c r="I12" s="17">
        <v>9.5885128379325293E-2</v>
      </c>
      <c r="J12" s="17">
        <v>0.17689971509515701</v>
      </c>
      <c r="K12" s="17">
        <v>0.15177887139836899</v>
      </c>
      <c r="L12" s="17">
        <v>0.21213958126108801</v>
      </c>
      <c r="M12" s="17"/>
      <c r="N12" s="17">
        <v>0.16677095065641001</v>
      </c>
      <c r="O12" s="17">
        <v>0.160715932745393</v>
      </c>
      <c r="P12" s="17">
        <v>0.117685471415564</v>
      </c>
      <c r="Q12" s="17">
        <v>0.146019065142516</v>
      </c>
      <c r="R12" s="17"/>
      <c r="S12" s="17">
        <v>0.119066229002719</v>
      </c>
      <c r="T12" s="17">
        <v>0.18558429985818201</v>
      </c>
      <c r="U12" s="17">
        <v>0.194286539536004</v>
      </c>
      <c r="V12" s="17">
        <v>0.18264913570288799</v>
      </c>
      <c r="W12" s="17">
        <v>0.10953480073786501</v>
      </c>
      <c r="X12" s="17">
        <v>0.10282935898123299</v>
      </c>
      <c r="Y12" s="17">
        <v>0.155093044022629</v>
      </c>
      <c r="Z12" s="17">
        <v>0.15238087746385401</v>
      </c>
      <c r="AA12" s="17">
        <v>0.18556018362356599</v>
      </c>
      <c r="AB12" s="17">
        <v>0.146669462955651</v>
      </c>
      <c r="AC12" s="17">
        <v>0.113698638731453</v>
      </c>
      <c r="AD12" s="17">
        <v>7.0922711669676106E-2</v>
      </c>
      <c r="AE12" s="17"/>
      <c r="AF12" s="17">
        <v>0.176558419591784</v>
      </c>
      <c r="AG12" s="17">
        <v>0.14373282371718399</v>
      </c>
      <c r="AH12" s="17">
        <v>0.12878668059814799</v>
      </c>
      <c r="AI12" s="17"/>
      <c r="AJ12" s="17">
        <v>0.18964689562742801</v>
      </c>
      <c r="AK12" s="17">
        <v>0.102149707078511</v>
      </c>
      <c r="AL12" s="17">
        <v>0.22017243568200001</v>
      </c>
      <c r="AM12" s="17">
        <v>0.202362511068441</v>
      </c>
      <c r="AN12" s="17">
        <v>0.12517151349644701</v>
      </c>
      <c r="AO12" s="17"/>
      <c r="AP12" s="17">
        <v>0.20331951637235299</v>
      </c>
      <c r="AQ12" s="17">
        <v>0.103337707450684</v>
      </c>
      <c r="AR12" s="17">
        <v>0.19739516623821901</v>
      </c>
      <c r="AS12" s="17">
        <v>0.18616512707855001</v>
      </c>
      <c r="AT12" s="17">
        <v>0.139195422576982</v>
      </c>
      <c r="AU12" s="17"/>
      <c r="AV12" s="17">
        <v>0.16458465273242601</v>
      </c>
      <c r="AW12" s="17">
        <v>0.120367098567804</v>
      </c>
      <c r="AX12" s="17">
        <v>0.15586001757411699</v>
      </c>
      <c r="AY12" s="17">
        <v>0.14269227640835</v>
      </c>
      <c r="AZ12" s="17">
        <v>6.4074237430270603E-2</v>
      </c>
    </row>
    <row r="13" spans="2:52">
      <c r="B13" s="18" t="s">
        <v>179</v>
      </c>
      <c r="C13" s="17">
        <v>5.69406151096861E-2</v>
      </c>
      <c r="D13" s="17">
        <v>5.1938526739928902E-2</v>
      </c>
      <c r="E13" s="17">
        <v>6.2053038774836401E-2</v>
      </c>
      <c r="F13" s="17"/>
      <c r="G13" s="17">
        <v>3.6188932517121797E-2</v>
      </c>
      <c r="H13" s="17">
        <v>3.9013111940670003E-2</v>
      </c>
      <c r="I13" s="17">
        <v>5.3231997728988602E-2</v>
      </c>
      <c r="J13" s="17">
        <v>4.9407783000801099E-2</v>
      </c>
      <c r="K13" s="17">
        <v>8.7051884177368602E-2</v>
      </c>
      <c r="L13" s="17">
        <v>7.3888556473830094E-2</v>
      </c>
      <c r="M13" s="17"/>
      <c r="N13" s="17">
        <v>3.7316899651260199E-2</v>
      </c>
      <c r="O13" s="17">
        <v>8.3312918822656998E-2</v>
      </c>
      <c r="P13" s="17">
        <v>4.9541542163715702E-2</v>
      </c>
      <c r="Q13" s="17">
        <v>5.5921554401245403E-2</v>
      </c>
      <c r="R13" s="17"/>
      <c r="S13" s="17">
        <v>3.9203700308096001E-2</v>
      </c>
      <c r="T13" s="17">
        <v>4.5718042829672997E-2</v>
      </c>
      <c r="U13" s="17">
        <v>6.4141537900772802E-2</v>
      </c>
      <c r="V13" s="17">
        <v>7.3394634059692307E-2</v>
      </c>
      <c r="W13" s="17">
        <v>7.8843225529711194E-2</v>
      </c>
      <c r="X13" s="17">
        <v>6.0001998134497601E-2</v>
      </c>
      <c r="Y13" s="17">
        <v>7.7413720678369796E-2</v>
      </c>
      <c r="Z13" s="17">
        <v>3.7997341332168998E-2</v>
      </c>
      <c r="AA13" s="17">
        <v>3.5655704739833601E-2</v>
      </c>
      <c r="AB13" s="17">
        <v>2.92848860170902E-2</v>
      </c>
      <c r="AC13" s="17">
        <v>8.2452186162164195E-2</v>
      </c>
      <c r="AD13" s="17">
        <v>0.12635013227325601</v>
      </c>
      <c r="AE13" s="17"/>
      <c r="AF13" s="17">
        <v>8.8718965001420305E-2</v>
      </c>
      <c r="AG13" s="17">
        <v>2.9765850151472699E-2</v>
      </c>
      <c r="AH13" s="17">
        <v>6.0411826319019098E-2</v>
      </c>
      <c r="AI13" s="17"/>
      <c r="AJ13" s="17">
        <v>8.2203161779837094E-2</v>
      </c>
      <c r="AK13" s="17">
        <v>2.89162416077593E-2</v>
      </c>
      <c r="AL13" s="17">
        <v>5.8718211719436999E-3</v>
      </c>
      <c r="AM13" s="17">
        <v>0.12302336639697301</v>
      </c>
      <c r="AN13" s="17">
        <v>7.5265861764665903E-2</v>
      </c>
      <c r="AO13" s="17"/>
      <c r="AP13" s="17">
        <v>0.10247353749853599</v>
      </c>
      <c r="AQ13" s="17">
        <v>1.4697578221216499E-2</v>
      </c>
      <c r="AR13" s="17">
        <v>1.8735471033097001E-2</v>
      </c>
      <c r="AS13" s="17">
        <v>9.3400310767941697E-2</v>
      </c>
      <c r="AT13" s="17">
        <v>4.1677333495250803E-2</v>
      </c>
      <c r="AU13" s="17"/>
      <c r="AV13" s="17">
        <v>6.3070734611211696E-2</v>
      </c>
      <c r="AW13" s="17">
        <v>6.5493741123601901E-2</v>
      </c>
      <c r="AX13" s="17">
        <v>4.7455295946385298E-2</v>
      </c>
      <c r="AY13" s="17">
        <v>3.7680196067481402E-2</v>
      </c>
      <c r="AZ13" s="17">
        <v>4.0957264798758698E-2</v>
      </c>
    </row>
    <row r="14" spans="2:52">
      <c r="B14" s="18" t="s">
        <v>107</v>
      </c>
      <c r="C14" s="19">
        <v>0.134437309766443</v>
      </c>
      <c r="D14" s="19">
        <v>0.102493357012453</v>
      </c>
      <c r="E14" s="19">
        <v>0.163582508363638</v>
      </c>
      <c r="F14" s="19"/>
      <c r="G14" s="19">
        <v>9.5509849873654198E-2</v>
      </c>
      <c r="H14" s="19">
        <v>0.120051960745098</v>
      </c>
      <c r="I14" s="19">
        <v>0.12338394910363799</v>
      </c>
      <c r="J14" s="19">
        <v>0.163873255982631</v>
      </c>
      <c r="K14" s="19">
        <v>0.13607364256287599</v>
      </c>
      <c r="L14" s="19">
        <v>0.15308173326730801</v>
      </c>
      <c r="M14" s="19"/>
      <c r="N14" s="19">
        <v>0.10664776517722301</v>
      </c>
      <c r="O14" s="19">
        <v>0.14209762848946</v>
      </c>
      <c r="P14" s="19">
        <v>0.108723821049884</v>
      </c>
      <c r="Q14" s="19">
        <v>0.17650091583656199</v>
      </c>
      <c r="R14" s="19"/>
      <c r="S14" s="19">
        <v>0.13339071789131501</v>
      </c>
      <c r="T14" s="19">
        <v>0.149041495243385</v>
      </c>
      <c r="U14" s="19">
        <v>0.13147812862008801</v>
      </c>
      <c r="V14" s="19">
        <v>0.15026988192042201</v>
      </c>
      <c r="W14" s="19">
        <v>0.15299509644324699</v>
      </c>
      <c r="X14" s="19">
        <v>0.13042490723935099</v>
      </c>
      <c r="Y14" s="19">
        <v>0.14085511193051101</v>
      </c>
      <c r="Z14" s="19">
        <v>0.10223731475721801</v>
      </c>
      <c r="AA14" s="19">
        <v>0.116676343077806</v>
      </c>
      <c r="AB14" s="19">
        <v>0.13140200578703201</v>
      </c>
      <c r="AC14" s="19">
        <v>0.14393468548907401</v>
      </c>
      <c r="AD14" s="19">
        <v>8.8831536405391903E-2</v>
      </c>
      <c r="AE14" s="19"/>
      <c r="AF14" s="19">
        <v>0.13309030255250301</v>
      </c>
      <c r="AG14" s="19">
        <v>0.10114651245862701</v>
      </c>
      <c r="AH14" s="19">
        <v>0.22114865024455699</v>
      </c>
      <c r="AI14" s="19"/>
      <c r="AJ14" s="19">
        <v>0.123083695374647</v>
      </c>
      <c r="AK14" s="19">
        <v>7.1858364519789206E-2</v>
      </c>
      <c r="AL14" s="19">
        <v>0.10883614140873001</v>
      </c>
      <c r="AM14" s="19">
        <v>0.211976682853351</v>
      </c>
      <c r="AN14" s="19">
        <v>0.257862717018077</v>
      </c>
      <c r="AO14" s="19"/>
      <c r="AP14" s="19">
        <v>9.4939925214845206E-2</v>
      </c>
      <c r="AQ14" s="19">
        <v>7.0049880665614697E-2</v>
      </c>
      <c r="AR14" s="19">
        <v>0.12584310750861</v>
      </c>
      <c r="AS14" s="19">
        <v>0.156698765746621</v>
      </c>
      <c r="AT14" s="19">
        <v>0.31236854881098802</v>
      </c>
      <c r="AU14" s="19"/>
      <c r="AV14" s="19">
        <v>0.15112513888440299</v>
      </c>
      <c r="AW14" s="19">
        <v>0.156314831928488</v>
      </c>
      <c r="AX14" s="19">
        <v>0.101085548930335</v>
      </c>
      <c r="AY14" s="19">
        <v>8.4925046771514606E-2</v>
      </c>
      <c r="AZ14" s="19">
        <v>0.16262141744120001</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2077</v>
      </c>
      <c r="D7" s="10">
        <v>1029</v>
      </c>
      <c r="E7" s="10">
        <v>1041</v>
      </c>
      <c r="F7" s="10"/>
      <c r="G7" s="10">
        <v>265</v>
      </c>
      <c r="H7" s="10">
        <v>338</v>
      </c>
      <c r="I7" s="10">
        <v>351</v>
      </c>
      <c r="J7" s="10">
        <v>368</v>
      </c>
      <c r="K7" s="10">
        <v>281</v>
      </c>
      <c r="L7" s="10">
        <v>474</v>
      </c>
      <c r="M7" s="10"/>
      <c r="N7" s="10">
        <v>605</v>
      </c>
      <c r="O7" s="10">
        <v>611</v>
      </c>
      <c r="P7" s="10">
        <v>374</v>
      </c>
      <c r="Q7" s="10">
        <v>482</v>
      </c>
      <c r="R7" s="10"/>
      <c r="S7" s="10">
        <v>272</v>
      </c>
      <c r="T7" s="10">
        <v>311</v>
      </c>
      <c r="U7" s="10">
        <v>170</v>
      </c>
      <c r="V7" s="10">
        <v>191</v>
      </c>
      <c r="W7" s="10">
        <v>153</v>
      </c>
      <c r="X7" s="10">
        <v>181</v>
      </c>
      <c r="Y7" s="10">
        <v>169</v>
      </c>
      <c r="Z7" s="10">
        <v>84</v>
      </c>
      <c r="AA7" s="10">
        <v>239</v>
      </c>
      <c r="AB7" s="10">
        <v>130</v>
      </c>
      <c r="AC7" s="10">
        <v>112</v>
      </c>
      <c r="AD7" s="10">
        <v>65</v>
      </c>
      <c r="AE7" s="10"/>
      <c r="AF7" s="10">
        <v>722</v>
      </c>
      <c r="AG7" s="10">
        <v>817</v>
      </c>
      <c r="AH7" s="10">
        <v>332</v>
      </c>
      <c r="AI7" s="10"/>
      <c r="AJ7" s="10">
        <v>714</v>
      </c>
      <c r="AK7" s="10">
        <v>591</v>
      </c>
      <c r="AL7" s="10">
        <v>151</v>
      </c>
      <c r="AM7" s="10">
        <v>23</v>
      </c>
      <c r="AN7" s="10">
        <v>308</v>
      </c>
      <c r="AO7" s="10"/>
      <c r="AP7" s="10">
        <v>418</v>
      </c>
      <c r="AQ7" s="10">
        <v>786</v>
      </c>
      <c r="AR7" s="10">
        <v>154</v>
      </c>
      <c r="AS7" s="10">
        <v>214</v>
      </c>
      <c r="AT7" s="10">
        <v>204</v>
      </c>
      <c r="AU7" s="10"/>
      <c r="AV7" s="10">
        <v>525</v>
      </c>
      <c r="AW7" s="10">
        <v>464</v>
      </c>
      <c r="AX7" s="10">
        <v>584</v>
      </c>
      <c r="AY7" s="10">
        <v>218</v>
      </c>
      <c r="AZ7" s="10">
        <v>36</v>
      </c>
    </row>
    <row r="8" spans="2:52" ht="30" customHeight="1">
      <c r="B8" s="11" t="s">
        <v>68</v>
      </c>
      <c r="C8" s="11">
        <v>2073</v>
      </c>
      <c r="D8" s="11">
        <v>1005</v>
      </c>
      <c r="E8" s="11">
        <v>1061</v>
      </c>
      <c r="F8" s="11"/>
      <c r="G8" s="11">
        <v>288</v>
      </c>
      <c r="H8" s="11">
        <v>340</v>
      </c>
      <c r="I8" s="11">
        <v>340</v>
      </c>
      <c r="J8" s="11">
        <v>366</v>
      </c>
      <c r="K8" s="11">
        <v>274</v>
      </c>
      <c r="L8" s="11">
        <v>464</v>
      </c>
      <c r="M8" s="11"/>
      <c r="N8" s="11">
        <v>547</v>
      </c>
      <c r="O8" s="11">
        <v>561</v>
      </c>
      <c r="P8" s="11">
        <v>441</v>
      </c>
      <c r="Q8" s="11">
        <v>519</v>
      </c>
      <c r="R8" s="11"/>
      <c r="S8" s="11">
        <v>278</v>
      </c>
      <c r="T8" s="11">
        <v>290</v>
      </c>
      <c r="U8" s="11">
        <v>167</v>
      </c>
      <c r="V8" s="11">
        <v>184</v>
      </c>
      <c r="W8" s="11">
        <v>143</v>
      </c>
      <c r="X8" s="11">
        <v>189</v>
      </c>
      <c r="Y8" s="11">
        <v>159</v>
      </c>
      <c r="Z8" s="11">
        <v>77</v>
      </c>
      <c r="AA8" s="11">
        <v>230</v>
      </c>
      <c r="AB8" s="11">
        <v>168</v>
      </c>
      <c r="AC8" s="11">
        <v>116</v>
      </c>
      <c r="AD8" s="11">
        <v>72</v>
      </c>
      <c r="AE8" s="11"/>
      <c r="AF8" s="11">
        <v>715</v>
      </c>
      <c r="AG8" s="11">
        <v>802</v>
      </c>
      <c r="AH8" s="11">
        <v>338</v>
      </c>
      <c r="AI8" s="11"/>
      <c r="AJ8" s="11">
        <v>691</v>
      </c>
      <c r="AK8" s="11">
        <v>583</v>
      </c>
      <c r="AL8" s="11">
        <v>147</v>
      </c>
      <c r="AM8" s="11">
        <v>23</v>
      </c>
      <c r="AN8" s="11">
        <v>316</v>
      </c>
      <c r="AO8" s="11"/>
      <c r="AP8" s="11">
        <v>403</v>
      </c>
      <c r="AQ8" s="11">
        <v>791</v>
      </c>
      <c r="AR8" s="11">
        <v>152</v>
      </c>
      <c r="AS8" s="11">
        <v>211</v>
      </c>
      <c r="AT8" s="11">
        <v>203</v>
      </c>
      <c r="AU8" s="11"/>
      <c r="AV8" s="11">
        <v>541</v>
      </c>
      <c r="AW8" s="11">
        <v>474</v>
      </c>
      <c r="AX8" s="11">
        <v>575</v>
      </c>
      <c r="AY8" s="11">
        <v>204</v>
      </c>
      <c r="AZ8" s="11">
        <v>30</v>
      </c>
    </row>
    <row r="9" spans="2:52">
      <c r="B9" s="18" t="s">
        <v>175</v>
      </c>
      <c r="C9" s="17">
        <v>9.4157892427759293E-2</v>
      </c>
      <c r="D9" s="17">
        <v>0.112575513924981</v>
      </c>
      <c r="E9" s="17">
        <v>7.6467129222112296E-2</v>
      </c>
      <c r="F9" s="17"/>
      <c r="G9" s="17">
        <v>0.17292891085076001</v>
      </c>
      <c r="H9" s="17">
        <v>0.14885436968226101</v>
      </c>
      <c r="I9" s="17">
        <v>0.104003809515472</v>
      </c>
      <c r="J9" s="17">
        <v>7.2259032914804705E-2</v>
      </c>
      <c r="K9" s="17">
        <v>6.8269436217520199E-2</v>
      </c>
      <c r="L9" s="17">
        <v>3.0402638100640499E-2</v>
      </c>
      <c r="M9" s="17"/>
      <c r="N9" s="17">
        <v>9.2603395827393895E-2</v>
      </c>
      <c r="O9" s="17">
        <v>9.2219339999716599E-2</v>
      </c>
      <c r="P9" s="17">
        <v>9.8044927477461893E-2</v>
      </c>
      <c r="Q9" s="17">
        <v>9.3617630667372304E-2</v>
      </c>
      <c r="R9" s="17"/>
      <c r="S9" s="17">
        <v>0.16599190667136701</v>
      </c>
      <c r="T9" s="17">
        <v>5.4200383851404701E-2</v>
      </c>
      <c r="U9" s="17">
        <v>9.2781099914226603E-2</v>
      </c>
      <c r="V9" s="17">
        <v>7.6611591780205504E-2</v>
      </c>
      <c r="W9" s="17">
        <v>6.91140349158164E-2</v>
      </c>
      <c r="X9" s="17">
        <v>0.12201037218825</v>
      </c>
      <c r="Y9" s="17">
        <v>3.2151681723120197E-2</v>
      </c>
      <c r="Z9" s="17">
        <v>7.3253696720808406E-2</v>
      </c>
      <c r="AA9" s="17">
        <v>9.2856611403432696E-2</v>
      </c>
      <c r="AB9" s="17">
        <v>0.139967077703778</v>
      </c>
      <c r="AC9" s="17">
        <v>6.4909331931454706E-2</v>
      </c>
      <c r="AD9" s="17">
        <v>0.10590194670905299</v>
      </c>
      <c r="AE9" s="17"/>
      <c r="AF9" s="17">
        <v>6.8509000811067394E-2</v>
      </c>
      <c r="AG9" s="17">
        <v>0.113309612230764</v>
      </c>
      <c r="AH9" s="17">
        <v>8.2303141980310093E-2</v>
      </c>
      <c r="AI9" s="17"/>
      <c r="AJ9" s="17">
        <v>6.8380674721243997E-2</v>
      </c>
      <c r="AK9" s="17">
        <v>0.142637549063165</v>
      </c>
      <c r="AL9" s="17">
        <v>4.9148617909692403E-2</v>
      </c>
      <c r="AM9" s="17">
        <v>9.0793760882118907E-2</v>
      </c>
      <c r="AN9" s="17">
        <v>8.8192387898643698E-2</v>
      </c>
      <c r="AO9" s="17"/>
      <c r="AP9" s="17">
        <v>7.4149167913634295E-2</v>
      </c>
      <c r="AQ9" s="17">
        <v>0.13698370537629401</v>
      </c>
      <c r="AR9" s="17">
        <v>7.6739353104619906E-2</v>
      </c>
      <c r="AS9" s="17">
        <v>3.94701011016955E-2</v>
      </c>
      <c r="AT9" s="17">
        <v>4.9388304673077699E-2</v>
      </c>
      <c r="AU9" s="17"/>
      <c r="AV9" s="17">
        <v>9.1929516416361406E-2</v>
      </c>
      <c r="AW9" s="17">
        <v>7.6973713645703004E-2</v>
      </c>
      <c r="AX9" s="17">
        <v>0.10465906419730001</v>
      </c>
      <c r="AY9" s="17">
        <v>0.140670491179164</v>
      </c>
      <c r="AZ9" s="17">
        <v>0.289059870391776</v>
      </c>
    </row>
    <row r="10" spans="2:52">
      <c r="B10" s="18" t="s">
        <v>176</v>
      </c>
      <c r="C10" s="17">
        <v>0.231220200658488</v>
      </c>
      <c r="D10" s="17">
        <v>0.253385174587068</v>
      </c>
      <c r="E10" s="17">
        <v>0.21002304756902301</v>
      </c>
      <c r="F10" s="17"/>
      <c r="G10" s="17">
        <v>0.324740881428773</v>
      </c>
      <c r="H10" s="17">
        <v>0.30890681510338303</v>
      </c>
      <c r="I10" s="17">
        <v>0.24133913720502001</v>
      </c>
      <c r="J10" s="17">
        <v>0.22068167920256199</v>
      </c>
      <c r="K10" s="17">
        <v>0.155733441633331</v>
      </c>
      <c r="L10" s="17">
        <v>0.161539277649111</v>
      </c>
      <c r="M10" s="17"/>
      <c r="N10" s="17">
        <v>0.25427705803787998</v>
      </c>
      <c r="O10" s="17">
        <v>0.22139081076952</v>
      </c>
      <c r="P10" s="17">
        <v>0.26281285187928</v>
      </c>
      <c r="Q10" s="17">
        <v>0.18912715324540799</v>
      </c>
      <c r="R10" s="17"/>
      <c r="S10" s="17">
        <v>0.28384427697060899</v>
      </c>
      <c r="T10" s="17">
        <v>0.23790557254648101</v>
      </c>
      <c r="U10" s="17">
        <v>0.17107658498468001</v>
      </c>
      <c r="V10" s="17">
        <v>0.22865657009364099</v>
      </c>
      <c r="W10" s="17">
        <v>0.21370157655932201</v>
      </c>
      <c r="X10" s="17">
        <v>0.21094630601063499</v>
      </c>
      <c r="Y10" s="17">
        <v>0.25687705635624702</v>
      </c>
      <c r="Z10" s="17">
        <v>0.222363034385515</v>
      </c>
      <c r="AA10" s="17">
        <v>0.25483729793431598</v>
      </c>
      <c r="AB10" s="17">
        <v>0.190825688034956</v>
      </c>
      <c r="AC10" s="17">
        <v>0.23831445811693799</v>
      </c>
      <c r="AD10" s="17">
        <v>0.19552466034492</v>
      </c>
      <c r="AE10" s="17"/>
      <c r="AF10" s="17">
        <v>0.178262881778424</v>
      </c>
      <c r="AG10" s="17">
        <v>0.25344418088836201</v>
      </c>
      <c r="AH10" s="17">
        <v>0.21918543465238699</v>
      </c>
      <c r="AI10" s="17"/>
      <c r="AJ10" s="17">
        <v>0.19916999103986699</v>
      </c>
      <c r="AK10" s="17">
        <v>0.311747622570413</v>
      </c>
      <c r="AL10" s="17">
        <v>0.21195006362551899</v>
      </c>
      <c r="AM10" s="17">
        <v>0.21286134263968801</v>
      </c>
      <c r="AN10" s="17">
        <v>0.18826938351821901</v>
      </c>
      <c r="AO10" s="17"/>
      <c r="AP10" s="17">
        <v>0.22476991688584799</v>
      </c>
      <c r="AQ10" s="17">
        <v>0.31714796701311898</v>
      </c>
      <c r="AR10" s="17">
        <v>0.22012099188109299</v>
      </c>
      <c r="AS10" s="17">
        <v>0.18021208522253301</v>
      </c>
      <c r="AT10" s="17">
        <v>0.10521217957359601</v>
      </c>
      <c r="AU10" s="17"/>
      <c r="AV10" s="17">
        <v>0.188191933816796</v>
      </c>
      <c r="AW10" s="17">
        <v>0.225966972494275</v>
      </c>
      <c r="AX10" s="17">
        <v>0.28121803386838401</v>
      </c>
      <c r="AY10" s="17">
        <v>0.29947224513845799</v>
      </c>
      <c r="AZ10" s="17">
        <v>0.17364916146878701</v>
      </c>
    </row>
    <row r="11" spans="2:52" ht="30">
      <c r="B11" s="18" t="s">
        <v>177</v>
      </c>
      <c r="C11" s="17">
        <v>0.302465700949479</v>
      </c>
      <c r="D11" s="17">
        <v>0.31784291014555699</v>
      </c>
      <c r="E11" s="17">
        <v>0.28897463074116497</v>
      </c>
      <c r="F11" s="17"/>
      <c r="G11" s="17">
        <v>0.26688363702835899</v>
      </c>
      <c r="H11" s="17">
        <v>0.23786529827258801</v>
      </c>
      <c r="I11" s="17">
        <v>0.31759415886727499</v>
      </c>
      <c r="J11" s="17">
        <v>0.32263568213492</v>
      </c>
      <c r="K11" s="17">
        <v>0.32280875205707799</v>
      </c>
      <c r="L11" s="17">
        <v>0.33296631578716801</v>
      </c>
      <c r="M11" s="17"/>
      <c r="N11" s="17">
        <v>0.338406860072483</v>
      </c>
      <c r="O11" s="17">
        <v>0.30617830467523799</v>
      </c>
      <c r="P11" s="17">
        <v>0.27331562258754899</v>
      </c>
      <c r="Q11" s="17">
        <v>0.288276955082859</v>
      </c>
      <c r="R11" s="17"/>
      <c r="S11" s="17">
        <v>0.26940940816787701</v>
      </c>
      <c r="T11" s="17">
        <v>0.32179805634158598</v>
      </c>
      <c r="U11" s="17">
        <v>0.31243631153386298</v>
      </c>
      <c r="V11" s="17">
        <v>0.31641871601000199</v>
      </c>
      <c r="W11" s="17">
        <v>0.31486440622254103</v>
      </c>
      <c r="X11" s="17">
        <v>0.28366133948450001</v>
      </c>
      <c r="Y11" s="17">
        <v>0.26730827319800099</v>
      </c>
      <c r="Z11" s="17">
        <v>0.34907490584981798</v>
      </c>
      <c r="AA11" s="17">
        <v>0.31415989616583201</v>
      </c>
      <c r="AB11" s="17">
        <v>0.29252424287600898</v>
      </c>
      <c r="AC11" s="17">
        <v>0.31862246826599999</v>
      </c>
      <c r="AD11" s="17">
        <v>0.30575517041224998</v>
      </c>
      <c r="AE11" s="17"/>
      <c r="AF11" s="17">
        <v>0.28819202599882698</v>
      </c>
      <c r="AG11" s="17">
        <v>0.34623746309602399</v>
      </c>
      <c r="AH11" s="17">
        <v>0.25422733560625999</v>
      </c>
      <c r="AI11" s="17"/>
      <c r="AJ11" s="17">
        <v>0.27766095618718301</v>
      </c>
      <c r="AK11" s="17">
        <v>0.31562293121395602</v>
      </c>
      <c r="AL11" s="17">
        <v>0.39814709533800602</v>
      </c>
      <c r="AM11" s="17">
        <v>0.21517484069277701</v>
      </c>
      <c r="AN11" s="17">
        <v>0.28334697154273802</v>
      </c>
      <c r="AO11" s="17"/>
      <c r="AP11" s="17">
        <v>0.26064956562671399</v>
      </c>
      <c r="AQ11" s="17">
        <v>0.33295628913320502</v>
      </c>
      <c r="AR11" s="17">
        <v>0.416896434421756</v>
      </c>
      <c r="AS11" s="17">
        <v>0.26165985966564498</v>
      </c>
      <c r="AT11" s="17">
        <v>0.28831886092348202</v>
      </c>
      <c r="AU11" s="17"/>
      <c r="AV11" s="17">
        <v>0.28718493630415098</v>
      </c>
      <c r="AW11" s="17">
        <v>0.31198029966852098</v>
      </c>
      <c r="AX11" s="17">
        <v>0.30692156285416899</v>
      </c>
      <c r="AY11" s="17">
        <v>0.31126749753872301</v>
      </c>
      <c r="AZ11" s="17">
        <v>0.271491699987705</v>
      </c>
    </row>
    <row r="12" spans="2:52">
      <c r="B12" s="18" t="s">
        <v>178</v>
      </c>
      <c r="C12" s="17">
        <v>0.187674377185226</v>
      </c>
      <c r="D12" s="17">
        <v>0.17673655811979</v>
      </c>
      <c r="E12" s="17">
        <v>0.19819261241247399</v>
      </c>
      <c r="F12" s="17"/>
      <c r="G12" s="17">
        <v>0.143310261623873</v>
      </c>
      <c r="H12" s="17">
        <v>0.13687960261968499</v>
      </c>
      <c r="I12" s="17">
        <v>0.15925476163457999</v>
      </c>
      <c r="J12" s="17">
        <v>0.157440863794959</v>
      </c>
      <c r="K12" s="17">
        <v>0.25514854967384198</v>
      </c>
      <c r="L12" s="17">
        <v>0.25743030055751898</v>
      </c>
      <c r="M12" s="17"/>
      <c r="N12" s="17">
        <v>0.18469010145086701</v>
      </c>
      <c r="O12" s="17">
        <v>0.18145158899858199</v>
      </c>
      <c r="P12" s="17">
        <v>0.213013956850687</v>
      </c>
      <c r="Q12" s="17">
        <v>0.177848142503715</v>
      </c>
      <c r="R12" s="17"/>
      <c r="S12" s="17">
        <v>0.122955036406612</v>
      </c>
      <c r="T12" s="17">
        <v>0.192210893320203</v>
      </c>
      <c r="U12" s="17">
        <v>0.21656045017591199</v>
      </c>
      <c r="V12" s="17">
        <v>0.19043717036447999</v>
      </c>
      <c r="W12" s="17">
        <v>0.149561357682051</v>
      </c>
      <c r="X12" s="17">
        <v>0.20746238481593299</v>
      </c>
      <c r="Y12" s="17">
        <v>0.229399783063191</v>
      </c>
      <c r="Z12" s="17">
        <v>0.18036198846378099</v>
      </c>
      <c r="AA12" s="17">
        <v>0.175248982204637</v>
      </c>
      <c r="AB12" s="17">
        <v>0.19772329203804201</v>
      </c>
      <c r="AC12" s="17">
        <v>0.22849373120726801</v>
      </c>
      <c r="AD12" s="17">
        <v>0.23551261188036501</v>
      </c>
      <c r="AE12" s="17"/>
      <c r="AF12" s="17">
        <v>0.248911389220732</v>
      </c>
      <c r="AG12" s="17">
        <v>0.16197727031694301</v>
      </c>
      <c r="AH12" s="17">
        <v>0.154738140019823</v>
      </c>
      <c r="AI12" s="17"/>
      <c r="AJ12" s="17">
        <v>0.259134857862861</v>
      </c>
      <c r="AK12" s="17">
        <v>0.13406410089644999</v>
      </c>
      <c r="AL12" s="17">
        <v>0.227668722573585</v>
      </c>
      <c r="AM12" s="17">
        <v>0.14016255420240201</v>
      </c>
      <c r="AN12" s="17">
        <v>0.124394961089647</v>
      </c>
      <c r="AO12" s="17"/>
      <c r="AP12" s="17">
        <v>0.24940669187880299</v>
      </c>
      <c r="AQ12" s="17">
        <v>0.13542136429392701</v>
      </c>
      <c r="AR12" s="17">
        <v>0.14861589368411801</v>
      </c>
      <c r="AS12" s="17">
        <v>0.281806678634065</v>
      </c>
      <c r="AT12" s="17">
        <v>0.210207540034405</v>
      </c>
      <c r="AU12" s="17"/>
      <c r="AV12" s="17">
        <v>0.221182700274382</v>
      </c>
      <c r="AW12" s="17">
        <v>0.18175856805214699</v>
      </c>
      <c r="AX12" s="17">
        <v>0.16819389312315999</v>
      </c>
      <c r="AY12" s="17">
        <v>0.13181623185481001</v>
      </c>
      <c r="AZ12" s="17">
        <v>0.146660121909538</v>
      </c>
    </row>
    <row r="13" spans="2:52">
      <c r="B13" s="18" t="s">
        <v>179</v>
      </c>
      <c r="C13" s="17">
        <v>6.9166790003653805E-2</v>
      </c>
      <c r="D13" s="17">
        <v>5.7603942507351097E-2</v>
      </c>
      <c r="E13" s="17">
        <v>8.0573297331119301E-2</v>
      </c>
      <c r="F13" s="17"/>
      <c r="G13" s="17">
        <v>2.8099097023625699E-2</v>
      </c>
      <c r="H13" s="17">
        <v>5.6301005488202202E-2</v>
      </c>
      <c r="I13" s="17">
        <v>4.9176187358794199E-2</v>
      </c>
      <c r="J13" s="17">
        <v>6.8393376997530106E-2</v>
      </c>
      <c r="K13" s="17">
        <v>0.105889290422972</v>
      </c>
      <c r="L13" s="17">
        <v>9.7725113468380698E-2</v>
      </c>
      <c r="M13" s="17"/>
      <c r="N13" s="17">
        <v>4.0519724888454303E-2</v>
      </c>
      <c r="O13" s="17">
        <v>8.6906633711583095E-2</v>
      </c>
      <c r="P13" s="17">
        <v>5.5403525834195798E-2</v>
      </c>
      <c r="Q13" s="17">
        <v>9.06201364670884E-2</v>
      </c>
      <c r="R13" s="17"/>
      <c r="S13" s="17">
        <v>4.885956660449E-2</v>
      </c>
      <c r="T13" s="17">
        <v>7.1701816746856301E-2</v>
      </c>
      <c r="U13" s="17">
        <v>6.5958236399698097E-2</v>
      </c>
      <c r="V13" s="17">
        <v>7.4849533238336596E-2</v>
      </c>
      <c r="W13" s="17">
        <v>0.12683280190167201</v>
      </c>
      <c r="X13" s="17">
        <v>7.0046110992762006E-2</v>
      </c>
      <c r="Y13" s="17">
        <v>7.8554897180196995E-2</v>
      </c>
      <c r="Z13" s="17">
        <v>6.1461307287125497E-2</v>
      </c>
      <c r="AA13" s="17">
        <v>5.6982327003394201E-2</v>
      </c>
      <c r="AB13" s="17">
        <v>5.5421686875681497E-2</v>
      </c>
      <c r="AC13" s="17">
        <v>6.4629023353863696E-2</v>
      </c>
      <c r="AD13" s="17">
        <v>7.8862267538496705E-2</v>
      </c>
      <c r="AE13" s="17"/>
      <c r="AF13" s="17">
        <v>0.103150923465194</v>
      </c>
      <c r="AG13" s="17">
        <v>4.0943771555449503E-2</v>
      </c>
      <c r="AH13" s="17">
        <v>8.1703769264528298E-2</v>
      </c>
      <c r="AI13" s="17"/>
      <c r="AJ13" s="17">
        <v>9.4576885371055394E-2</v>
      </c>
      <c r="AK13" s="17">
        <v>3.9500603699344501E-2</v>
      </c>
      <c r="AL13" s="17">
        <v>2.5704385259261699E-2</v>
      </c>
      <c r="AM13" s="17">
        <v>8.9834819321826798E-2</v>
      </c>
      <c r="AN13" s="17">
        <v>8.9268584848226307E-2</v>
      </c>
      <c r="AO13" s="17"/>
      <c r="AP13" s="17">
        <v>0.107875772382842</v>
      </c>
      <c r="AQ13" s="17">
        <v>2.4855366774155899E-2</v>
      </c>
      <c r="AR13" s="17">
        <v>3.7333984468918599E-2</v>
      </c>
      <c r="AS13" s="17">
        <v>0.114334654238025</v>
      </c>
      <c r="AT13" s="17">
        <v>5.3699344738083202E-2</v>
      </c>
      <c r="AU13" s="17"/>
      <c r="AV13" s="17">
        <v>8.5520895778362499E-2</v>
      </c>
      <c r="AW13" s="17">
        <v>7.4455048499590698E-2</v>
      </c>
      <c r="AX13" s="17">
        <v>5.5150618586811098E-2</v>
      </c>
      <c r="AY13" s="17">
        <v>2.7108580286241499E-2</v>
      </c>
      <c r="AZ13" s="17">
        <v>4.0957264798758698E-2</v>
      </c>
    </row>
    <row r="14" spans="2:52">
      <c r="B14" s="18" t="s">
        <v>107</v>
      </c>
      <c r="C14" s="19">
        <v>0.11531503877539299</v>
      </c>
      <c r="D14" s="19">
        <v>8.1855900715251895E-2</v>
      </c>
      <c r="E14" s="19">
        <v>0.145769282724106</v>
      </c>
      <c r="F14" s="19"/>
      <c r="G14" s="19">
        <v>6.4037212044608494E-2</v>
      </c>
      <c r="H14" s="19">
        <v>0.11119290883388</v>
      </c>
      <c r="I14" s="19">
        <v>0.128631945418859</v>
      </c>
      <c r="J14" s="19">
        <v>0.15858936495522399</v>
      </c>
      <c r="K14" s="19">
        <v>9.2150529995255803E-2</v>
      </c>
      <c r="L14" s="19">
        <v>0.11993635443718099</v>
      </c>
      <c r="M14" s="19"/>
      <c r="N14" s="19">
        <v>8.9502859722921796E-2</v>
      </c>
      <c r="O14" s="19">
        <v>0.111853321845359</v>
      </c>
      <c r="P14" s="19">
        <v>9.7409115370826305E-2</v>
      </c>
      <c r="Q14" s="19">
        <v>0.16050998203355701</v>
      </c>
      <c r="R14" s="19"/>
      <c r="S14" s="19">
        <v>0.108939805179045</v>
      </c>
      <c r="T14" s="19">
        <v>0.122183277193469</v>
      </c>
      <c r="U14" s="19">
        <v>0.14118731699162099</v>
      </c>
      <c r="V14" s="19">
        <v>0.113026418513336</v>
      </c>
      <c r="W14" s="19">
        <v>0.12592582271859801</v>
      </c>
      <c r="X14" s="19">
        <v>0.10587348650792</v>
      </c>
      <c r="Y14" s="19">
        <v>0.13570830847924201</v>
      </c>
      <c r="Z14" s="19">
        <v>0.113485067292952</v>
      </c>
      <c r="AA14" s="19">
        <v>0.10591488528838899</v>
      </c>
      <c r="AB14" s="19">
        <v>0.123538012471533</v>
      </c>
      <c r="AC14" s="19">
        <v>8.5030987124475405E-2</v>
      </c>
      <c r="AD14" s="19">
        <v>7.8443343114915395E-2</v>
      </c>
      <c r="AE14" s="19"/>
      <c r="AF14" s="19">
        <v>0.11297377872575599</v>
      </c>
      <c r="AG14" s="19">
        <v>8.4087701912457805E-2</v>
      </c>
      <c r="AH14" s="19">
        <v>0.20784217847669101</v>
      </c>
      <c r="AI14" s="19"/>
      <c r="AJ14" s="19">
        <v>0.101076634817789</v>
      </c>
      <c r="AK14" s="19">
        <v>5.6427192556671099E-2</v>
      </c>
      <c r="AL14" s="19">
        <v>8.7381115293935205E-2</v>
      </c>
      <c r="AM14" s="19">
        <v>0.251172682261188</v>
      </c>
      <c r="AN14" s="19">
        <v>0.22652771110252501</v>
      </c>
      <c r="AO14" s="19"/>
      <c r="AP14" s="19">
        <v>8.3148885312159707E-2</v>
      </c>
      <c r="AQ14" s="19">
        <v>5.2635307409299198E-2</v>
      </c>
      <c r="AR14" s="19">
        <v>0.100293342439495</v>
      </c>
      <c r="AS14" s="19">
        <v>0.122516621138037</v>
      </c>
      <c r="AT14" s="19">
        <v>0.29317377005735601</v>
      </c>
      <c r="AU14" s="19"/>
      <c r="AV14" s="19">
        <v>0.125990017409947</v>
      </c>
      <c r="AW14" s="19">
        <v>0.12886539763976301</v>
      </c>
      <c r="AX14" s="19">
        <v>8.3856827370176898E-2</v>
      </c>
      <c r="AY14" s="19">
        <v>8.9664954002602396E-2</v>
      </c>
      <c r="AZ14" s="19">
        <v>7.8181881443434506E-2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J19"/>
  <sheetViews>
    <sheetView showGridLines="0" workbookViewId="0">
      <pane xSplit="2" topLeftCell="C1" activePane="topRight" state="frozen"/>
      <selection pane="topRight"/>
    </sheetView>
  </sheetViews>
  <sheetFormatPr defaultColWidth="11.42578125" defaultRowHeight="15"/>
  <cols>
    <col min="2" max="2" width="25.7109375" customWidth="1"/>
    <col min="3" max="10" width="20.7109375" customWidth="1"/>
  </cols>
  <sheetData>
    <row r="2" spans="2:10" ht="39.950000000000003" customHeight="1">
      <c r="D2" s="29" t="s">
        <v>473</v>
      </c>
      <c r="E2" s="30"/>
      <c r="F2" s="30"/>
      <c r="G2" s="30"/>
      <c r="H2" s="30"/>
      <c r="I2" s="30"/>
      <c r="J2" s="30"/>
    </row>
    <row r="6" spans="2:10" ht="50.1" customHeight="1">
      <c r="B6" s="20" t="s">
        <v>26</v>
      </c>
      <c r="C6" s="20" t="s">
        <v>458</v>
      </c>
      <c r="D6" s="20" t="s">
        <v>457</v>
      </c>
      <c r="E6" s="20" t="s">
        <v>459</v>
      </c>
      <c r="F6" s="20" t="s">
        <v>460</v>
      </c>
      <c r="G6" s="20" t="s">
        <v>455</v>
      </c>
      <c r="H6" s="20" t="s">
        <v>461</v>
      </c>
      <c r="I6" s="20" t="s">
        <v>456</v>
      </c>
    </row>
    <row r="7" spans="2:10">
      <c r="B7" s="18" t="s">
        <v>175</v>
      </c>
      <c r="C7" s="17">
        <v>9.2502276415609097E-2</v>
      </c>
      <c r="D7" s="17">
        <v>0.126195833292742</v>
      </c>
      <c r="E7" s="17">
        <v>0.121595187002129</v>
      </c>
      <c r="F7" s="17">
        <v>7.8409253213516994E-2</v>
      </c>
      <c r="G7" s="17">
        <v>0.23328403682837401</v>
      </c>
      <c r="H7" s="17">
        <v>7.2623673035678599E-2</v>
      </c>
      <c r="I7" s="17">
        <v>0.234723449981486</v>
      </c>
    </row>
    <row r="8" spans="2:10">
      <c r="B8" s="18" t="s">
        <v>176</v>
      </c>
      <c r="C8" s="17">
        <v>0.24071788226886001</v>
      </c>
      <c r="D8" s="17">
        <v>0.21911902019339599</v>
      </c>
      <c r="E8" s="17">
        <v>0.27009510772997503</v>
      </c>
      <c r="F8" s="17">
        <v>0.24054388798781601</v>
      </c>
      <c r="G8" s="17">
        <v>0.244938772844004</v>
      </c>
      <c r="H8" s="17">
        <v>0.18508560862995499</v>
      </c>
      <c r="I8" s="17">
        <v>0.25193154196864598</v>
      </c>
    </row>
    <row r="9" spans="2:10" ht="30">
      <c r="B9" s="18" t="s">
        <v>177</v>
      </c>
      <c r="C9" s="17">
        <v>0.29211860487876601</v>
      </c>
      <c r="D9" s="17">
        <v>0.25816736292723202</v>
      </c>
      <c r="E9" s="17">
        <v>0.26990235500683402</v>
      </c>
      <c r="F9" s="17">
        <v>0.29532579060479602</v>
      </c>
      <c r="G9" s="17">
        <v>0.18063592683631199</v>
      </c>
      <c r="H9" s="17">
        <v>0.28555851119620201</v>
      </c>
      <c r="I9" s="17">
        <v>0.18918234734690201</v>
      </c>
    </row>
    <row r="10" spans="2:10">
      <c r="B10" s="18" t="s">
        <v>178</v>
      </c>
      <c r="C10" s="17">
        <v>0.183789807677815</v>
      </c>
      <c r="D10" s="17">
        <v>0.192737954483087</v>
      </c>
      <c r="E10" s="17">
        <v>0.15500402865066801</v>
      </c>
      <c r="F10" s="17">
        <v>0.17272250701299299</v>
      </c>
      <c r="G10" s="17">
        <v>0.15330971944618199</v>
      </c>
      <c r="H10" s="17">
        <v>0.23103632162749699</v>
      </c>
      <c r="I10" s="17">
        <v>0.15258043829107401</v>
      </c>
    </row>
    <row r="11" spans="2:10">
      <c r="B11" s="18" t="s">
        <v>179</v>
      </c>
      <c r="C11" s="17">
        <v>7.5135718307631702E-2</v>
      </c>
      <c r="D11" s="17">
        <v>0.120733934753688</v>
      </c>
      <c r="E11" s="17">
        <v>6.8594669299517894E-2</v>
      </c>
      <c r="F11" s="17">
        <v>7.9527077341694202E-2</v>
      </c>
      <c r="G11" s="17">
        <v>0.11671623743918801</v>
      </c>
      <c r="H11" s="17">
        <v>0.118442305665134</v>
      </c>
      <c r="I11" s="17">
        <v>0.10157922301812899</v>
      </c>
    </row>
    <row r="12" spans="2:10">
      <c r="B12" s="18" t="s">
        <v>107</v>
      </c>
      <c r="C12" s="17">
        <v>0.115735710451318</v>
      </c>
      <c r="D12" s="17">
        <v>8.3045894349854904E-2</v>
      </c>
      <c r="E12" s="17">
        <v>0.114808652310875</v>
      </c>
      <c r="F12" s="17">
        <v>0.133471483839185</v>
      </c>
      <c r="G12" s="17">
        <v>7.1115306605939593E-2</v>
      </c>
      <c r="H12" s="17">
        <v>0.10725357984553401</v>
      </c>
      <c r="I12" s="17">
        <v>7.0002999393762699E-2</v>
      </c>
    </row>
    <row r="13" spans="2:10">
      <c r="B13" s="16" t="s">
        <v>16</v>
      </c>
      <c r="C13" s="16"/>
      <c r="D13" s="16"/>
      <c r="E13" s="16"/>
      <c r="F13" s="16"/>
      <c r="G13" s="16"/>
      <c r="H13" s="16"/>
      <c r="I13" s="16"/>
    </row>
    <row r="14" spans="2:10">
      <c r="B14" t="s">
        <v>433</v>
      </c>
    </row>
    <row r="15" spans="2:10">
      <c r="B15" t="s">
        <v>434</v>
      </c>
    </row>
    <row r="19" spans="2:2">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0.22062521254832901</v>
      </c>
      <c r="D9" s="17">
        <v>0.20901378076638899</v>
      </c>
      <c r="E9" s="17">
        <v>0.232883802105392</v>
      </c>
      <c r="F9" s="17"/>
      <c r="G9" s="17">
        <v>0.15135099307564401</v>
      </c>
      <c r="H9" s="17">
        <v>0.18042390818839901</v>
      </c>
      <c r="I9" s="17">
        <v>0.22035597844677901</v>
      </c>
      <c r="J9" s="17">
        <v>0.28129466258973901</v>
      </c>
      <c r="K9" s="17">
        <v>0.25752044115198502</v>
      </c>
      <c r="L9" s="17">
        <v>0.225667595872652</v>
      </c>
      <c r="M9" s="17"/>
      <c r="N9" s="17">
        <v>0.18391153523930601</v>
      </c>
      <c r="O9" s="17">
        <v>0.20945845538582</v>
      </c>
      <c r="P9" s="17">
        <v>0.223936200706744</v>
      </c>
      <c r="Q9" s="17">
        <v>0.26775260150652902</v>
      </c>
      <c r="R9" s="17"/>
      <c r="S9" s="17">
        <v>0.201862750519858</v>
      </c>
      <c r="T9" s="17">
        <v>0.22584095863833101</v>
      </c>
      <c r="U9" s="17">
        <v>0.19769179795744399</v>
      </c>
      <c r="V9" s="17">
        <v>0.23810827862966499</v>
      </c>
      <c r="W9" s="17">
        <v>0.22035849257303999</v>
      </c>
      <c r="X9" s="17">
        <v>0.23350735454420599</v>
      </c>
      <c r="Y9" s="17">
        <v>0.20256132954072401</v>
      </c>
      <c r="Z9" s="17">
        <v>0.25406574926558501</v>
      </c>
      <c r="AA9" s="17">
        <v>0.24266825847265899</v>
      </c>
      <c r="AB9" s="17">
        <v>0.189052963886611</v>
      </c>
      <c r="AC9" s="17">
        <v>0.24490921689186901</v>
      </c>
      <c r="AD9" s="17">
        <v>0.23325624341159601</v>
      </c>
      <c r="AE9" s="17"/>
      <c r="AF9" s="17">
        <v>0.25785470514452802</v>
      </c>
      <c r="AG9" s="17">
        <v>0.210173807849591</v>
      </c>
      <c r="AH9" s="17">
        <v>0.21061902000697399</v>
      </c>
      <c r="AI9" s="17"/>
      <c r="AJ9" s="17">
        <v>0.19409050105813</v>
      </c>
      <c r="AK9" s="17">
        <v>0.233336037331658</v>
      </c>
      <c r="AL9" s="17">
        <v>0.21102143797071701</v>
      </c>
      <c r="AM9" s="17">
        <v>0.43117325162152098</v>
      </c>
      <c r="AN9" s="17">
        <v>0.23298579284635401</v>
      </c>
      <c r="AO9" s="17"/>
      <c r="AP9" s="17">
        <v>8.2933281046757998E-2</v>
      </c>
      <c r="AQ9" s="17">
        <v>0.206414714480605</v>
      </c>
      <c r="AR9" s="17">
        <v>0.216341070363991</v>
      </c>
      <c r="AS9" s="17">
        <v>0.40188067492449397</v>
      </c>
      <c r="AT9" s="17">
        <v>0.195313876989825</v>
      </c>
      <c r="AU9" s="17"/>
      <c r="AV9" s="17">
        <v>0.27169561093167599</v>
      </c>
      <c r="AW9" s="17">
        <v>0.20541198353574799</v>
      </c>
      <c r="AX9" s="17">
        <v>0.17948946742753999</v>
      </c>
      <c r="AY9" s="17">
        <v>0.17147444567495601</v>
      </c>
      <c r="AZ9" s="17">
        <v>0.31592724574450298</v>
      </c>
    </row>
    <row r="10" spans="2:52">
      <c r="B10" s="18" t="s">
        <v>88</v>
      </c>
      <c r="C10" s="17">
        <v>0.39771833014899499</v>
      </c>
      <c r="D10" s="17">
        <v>0.37329887380183102</v>
      </c>
      <c r="E10" s="17">
        <v>0.422165690893756</v>
      </c>
      <c r="F10" s="17"/>
      <c r="G10" s="17">
        <v>0.43139531243602097</v>
      </c>
      <c r="H10" s="17">
        <v>0.36973180111186599</v>
      </c>
      <c r="I10" s="17">
        <v>0.37696090596071202</v>
      </c>
      <c r="J10" s="17">
        <v>0.417103233513553</v>
      </c>
      <c r="K10" s="17">
        <v>0.42249158364210299</v>
      </c>
      <c r="L10" s="17">
        <v>0.38269241961414802</v>
      </c>
      <c r="M10" s="17"/>
      <c r="N10" s="17">
        <v>0.38320569002906502</v>
      </c>
      <c r="O10" s="17">
        <v>0.41442660265004899</v>
      </c>
      <c r="P10" s="17">
        <v>0.400193082225273</v>
      </c>
      <c r="Q10" s="17">
        <v>0.39553698862590497</v>
      </c>
      <c r="R10" s="17"/>
      <c r="S10" s="17">
        <v>0.34967656080978698</v>
      </c>
      <c r="T10" s="17">
        <v>0.40217323494698998</v>
      </c>
      <c r="U10" s="17">
        <v>0.40023704260209397</v>
      </c>
      <c r="V10" s="17">
        <v>0.386254820734519</v>
      </c>
      <c r="W10" s="17">
        <v>0.41336136855102601</v>
      </c>
      <c r="X10" s="17">
        <v>0.40466326416916698</v>
      </c>
      <c r="Y10" s="17">
        <v>0.40501130515977002</v>
      </c>
      <c r="Z10" s="17">
        <v>0.39747806189393797</v>
      </c>
      <c r="AA10" s="17">
        <v>0.39227221095952403</v>
      </c>
      <c r="AB10" s="17">
        <v>0.45096070493068102</v>
      </c>
      <c r="AC10" s="17">
        <v>0.39842710446909102</v>
      </c>
      <c r="AD10" s="17">
        <v>0.412881480317002</v>
      </c>
      <c r="AE10" s="17"/>
      <c r="AF10" s="17">
        <v>0.38734178111096701</v>
      </c>
      <c r="AG10" s="17">
        <v>0.41382633137403602</v>
      </c>
      <c r="AH10" s="17">
        <v>0.36428655526576897</v>
      </c>
      <c r="AI10" s="17"/>
      <c r="AJ10" s="17">
        <v>0.37423987888684301</v>
      </c>
      <c r="AK10" s="17">
        <v>0.412621048805145</v>
      </c>
      <c r="AL10" s="17">
        <v>0.43706704534483498</v>
      </c>
      <c r="AM10" s="17">
        <v>0.425797102158958</v>
      </c>
      <c r="AN10" s="17">
        <v>0.37676825931832397</v>
      </c>
      <c r="AO10" s="17"/>
      <c r="AP10" s="17">
        <v>0.32291231270054799</v>
      </c>
      <c r="AQ10" s="17">
        <v>0.42154973027274401</v>
      </c>
      <c r="AR10" s="17">
        <v>0.42857712029226902</v>
      </c>
      <c r="AS10" s="17">
        <v>0.42077650591819099</v>
      </c>
      <c r="AT10" s="17">
        <v>0.42923564787629498</v>
      </c>
      <c r="AU10" s="17"/>
      <c r="AV10" s="17">
        <v>0.40000887726059797</v>
      </c>
      <c r="AW10" s="17">
        <v>0.43030080839645402</v>
      </c>
      <c r="AX10" s="17">
        <v>0.41654606958658302</v>
      </c>
      <c r="AY10" s="17">
        <v>0.30939623425160601</v>
      </c>
      <c r="AZ10" s="17">
        <v>0.24014872117789299</v>
      </c>
    </row>
    <row r="11" spans="2:52">
      <c r="B11" s="18" t="s">
        <v>89</v>
      </c>
      <c r="C11" s="17">
        <v>0.18415389594734699</v>
      </c>
      <c r="D11" s="17">
        <v>0.17806195709058201</v>
      </c>
      <c r="E11" s="17">
        <v>0.18874958963188099</v>
      </c>
      <c r="F11" s="17"/>
      <c r="G11" s="17">
        <v>0.204863668002354</v>
      </c>
      <c r="H11" s="17">
        <v>0.190574623315243</v>
      </c>
      <c r="I11" s="17">
        <v>0.18684301160011299</v>
      </c>
      <c r="J11" s="17">
        <v>0.150573050627924</v>
      </c>
      <c r="K11" s="17">
        <v>0.17820466197118101</v>
      </c>
      <c r="L11" s="17">
        <v>0.194222607649118</v>
      </c>
      <c r="M11" s="17"/>
      <c r="N11" s="17">
        <v>0.1681235765812</v>
      </c>
      <c r="O11" s="17">
        <v>0.19178305296714801</v>
      </c>
      <c r="P11" s="17">
        <v>0.19980637164380599</v>
      </c>
      <c r="Q11" s="17">
        <v>0.17997653781849601</v>
      </c>
      <c r="R11" s="17"/>
      <c r="S11" s="17">
        <v>0.20000575945465601</v>
      </c>
      <c r="T11" s="17">
        <v>0.18363393135855199</v>
      </c>
      <c r="U11" s="17">
        <v>0.19081371271307501</v>
      </c>
      <c r="V11" s="17">
        <v>0.197418047199238</v>
      </c>
      <c r="W11" s="17">
        <v>0.183175715424857</v>
      </c>
      <c r="X11" s="17">
        <v>0.157067697234897</v>
      </c>
      <c r="Y11" s="17">
        <v>0.21624855175715901</v>
      </c>
      <c r="Z11" s="17">
        <v>0.20985763418596901</v>
      </c>
      <c r="AA11" s="17">
        <v>0.17382110797476699</v>
      </c>
      <c r="AB11" s="17">
        <v>0.173218045154308</v>
      </c>
      <c r="AC11" s="17">
        <v>0.17568561147899101</v>
      </c>
      <c r="AD11" s="17">
        <v>0.103372755236117</v>
      </c>
      <c r="AE11" s="17"/>
      <c r="AF11" s="17">
        <v>0.16934190469684399</v>
      </c>
      <c r="AG11" s="17">
        <v>0.191419030561223</v>
      </c>
      <c r="AH11" s="17">
        <v>0.19479198328156</v>
      </c>
      <c r="AI11" s="17"/>
      <c r="AJ11" s="17">
        <v>0.19480360441089301</v>
      </c>
      <c r="AK11" s="17">
        <v>0.18361924293385901</v>
      </c>
      <c r="AL11" s="17">
        <v>0.20167142399084501</v>
      </c>
      <c r="AM11" s="17">
        <v>6.9858429761904497E-2</v>
      </c>
      <c r="AN11" s="17">
        <v>0.173946716327429</v>
      </c>
      <c r="AO11" s="17"/>
      <c r="AP11" s="17">
        <v>0.25527426177663098</v>
      </c>
      <c r="AQ11" s="17">
        <v>0.18769544249975501</v>
      </c>
      <c r="AR11" s="17">
        <v>0.18811700909648699</v>
      </c>
      <c r="AS11" s="17">
        <v>0.106426176909938</v>
      </c>
      <c r="AT11" s="17">
        <v>0.17610667630885801</v>
      </c>
      <c r="AU11" s="17"/>
      <c r="AV11" s="17">
        <v>0.182358254594185</v>
      </c>
      <c r="AW11" s="17">
        <v>0.19626099239356101</v>
      </c>
      <c r="AX11" s="17">
        <v>0.17211768494239901</v>
      </c>
      <c r="AY11" s="17">
        <v>0.21397158270670899</v>
      </c>
      <c r="AZ11" s="17">
        <v>0.15494032979358199</v>
      </c>
    </row>
    <row r="12" spans="2:52">
      <c r="B12" s="18" t="s">
        <v>90</v>
      </c>
      <c r="C12" s="17">
        <v>0.14190429773833199</v>
      </c>
      <c r="D12" s="17">
        <v>0.17199260420583701</v>
      </c>
      <c r="E12" s="17">
        <v>0.11301480983392399</v>
      </c>
      <c r="F12" s="17"/>
      <c r="G12" s="17">
        <v>0.13820147327426899</v>
      </c>
      <c r="H12" s="17">
        <v>0.17649014067192401</v>
      </c>
      <c r="I12" s="17">
        <v>0.14294474925916001</v>
      </c>
      <c r="J12" s="17">
        <v>0.11269369980088401</v>
      </c>
      <c r="K12" s="17">
        <v>0.106376017458005</v>
      </c>
      <c r="L12" s="17">
        <v>0.16287939656037101</v>
      </c>
      <c r="M12" s="17"/>
      <c r="N12" s="17">
        <v>0.19304420870896699</v>
      </c>
      <c r="O12" s="17">
        <v>0.136820333742221</v>
      </c>
      <c r="P12" s="17">
        <v>0.13449941294881501</v>
      </c>
      <c r="Q12" s="17">
        <v>9.8184058032813007E-2</v>
      </c>
      <c r="R12" s="17"/>
      <c r="S12" s="17">
        <v>0.16829242754183099</v>
      </c>
      <c r="T12" s="17">
        <v>0.141026793339737</v>
      </c>
      <c r="U12" s="17">
        <v>0.16995082836297201</v>
      </c>
      <c r="V12" s="17">
        <v>0.118840723129265</v>
      </c>
      <c r="W12" s="17">
        <v>0.134350305787765</v>
      </c>
      <c r="X12" s="17">
        <v>0.12617339975526301</v>
      </c>
      <c r="Y12" s="17">
        <v>0.13314284820941599</v>
      </c>
      <c r="Z12" s="17">
        <v>9.6824500756382506E-2</v>
      </c>
      <c r="AA12" s="17">
        <v>0.144607123012268</v>
      </c>
      <c r="AB12" s="17">
        <v>0.124051019922713</v>
      </c>
      <c r="AC12" s="17">
        <v>0.13963753875127499</v>
      </c>
      <c r="AD12" s="17">
        <v>0.21268367056200199</v>
      </c>
      <c r="AE12" s="17"/>
      <c r="AF12" s="17">
        <v>0.14306863113092699</v>
      </c>
      <c r="AG12" s="17">
        <v>0.143690347491021</v>
      </c>
      <c r="AH12" s="17">
        <v>0.13101082360510599</v>
      </c>
      <c r="AI12" s="17"/>
      <c r="AJ12" s="17">
        <v>0.182168775097477</v>
      </c>
      <c r="AK12" s="17">
        <v>0.122650312348941</v>
      </c>
      <c r="AL12" s="17">
        <v>0.13053716789723099</v>
      </c>
      <c r="AM12" s="17">
        <v>5.6759005568735497E-2</v>
      </c>
      <c r="AN12" s="17">
        <v>0.12232864586728499</v>
      </c>
      <c r="AO12" s="17"/>
      <c r="AP12" s="17">
        <v>0.25523939817121899</v>
      </c>
      <c r="AQ12" s="17">
        <v>0.13629811093719099</v>
      </c>
      <c r="AR12" s="17">
        <v>0.13155626919673799</v>
      </c>
      <c r="AS12" s="17">
        <v>5.9950885790754298E-2</v>
      </c>
      <c r="AT12" s="17">
        <v>0.11115917582545901</v>
      </c>
      <c r="AU12" s="17"/>
      <c r="AV12" s="17">
        <v>0.11112764773305001</v>
      </c>
      <c r="AW12" s="17">
        <v>0.122994722509148</v>
      </c>
      <c r="AX12" s="17">
        <v>0.162934046582667</v>
      </c>
      <c r="AY12" s="17">
        <v>0.21547224780934801</v>
      </c>
      <c r="AZ12" s="17">
        <v>0.16611989654460599</v>
      </c>
    </row>
    <row r="13" spans="2:52">
      <c r="B13" s="18" t="s">
        <v>91</v>
      </c>
      <c r="C13" s="17">
        <v>3.65086372171569E-2</v>
      </c>
      <c r="D13" s="17">
        <v>5.1509807167425897E-2</v>
      </c>
      <c r="E13" s="17">
        <v>2.21050800464089E-2</v>
      </c>
      <c r="F13" s="17"/>
      <c r="G13" s="17">
        <v>4.86305162537847E-2</v>
      </c>
      <c r="H13" s="17">
        <v>4.37570425797194E-2</v>
      </c>
      <c r="I13" s="17">
        <v>5.3439297264275397E-2</v>
      </c>
      <c r="J13" s="17">
        <v>1.95548884285709E-2</v>
      </c>
      <c r="K13" s="17">
        <v>2.51088947074962E-2</v>
      </c>
      <c r="L13" s="17">
        <v>3.01608443764948E-2</v>
      </c>
      <c r="M13" s="17"/>
      <c r="N13" s="17">
        <v>6.0596385909841802E-2</v>
      </c>
      <c r="O13" s="17">
        <v>3.4639064861075701E-2</v>
      </c>
      <c r="P13" s="17">
        <v>2.9367164980368999E-2</v>
      </c>
      <c r="Q13" s="17">
        <v>1.9143439609787399E-2</v>
      </c>
      <c r="R13" s="17"/>
      <c r="S13" s="17">
        <v>5.4341708722026899E-2</v>
      </c>
      <c r="T13" s="17">
        <v>3.0607102688419902E-2</v>
      </c>
      <c r="U13" s="17">
        <v>2.9210732698969601E-2</v>
      </c>
      <c r="V13" s="17">
        <v>3.6877797994999698E-2</v>
      </c>
      <c r="W13" s="17">
        <v>1.8977296299304999E-2</v>
      </c>
      <c r="X13" s="17">
        <v>4.3969888262289501E-2</v>
      </c>
      <c r="Y13" s="17">
        <v>2.5391305900045999E-2</v>
      </c>
      <c r="Z13" s="17">
        <v>4.1774053898125697E-2</v>
      </c>
      <c r="AA13" s="17">
        <v>2.8549478940633501E-2</v>
      </c>
      <c r="AB13" s="17">
        <v>5.4937321969725297E-2</v>
      </c>
      <c r="AC13" s="17">
        <v>2.47060076617765E-2</v>
      </c>
      <c r="AD13" s="17">
        <v>3.1936167275130697E-2</v>
      </c>
      <c r="AE13" s="17"/>
      <c r="AF13" s="17">
        <v>2.9288906437563201E-2</v>
      </c>
      <c r="AG13" s="17">
        <v>3.6909748502486801E-2</v>
      </c>
      <c r="AH13" s="17">
        <v>4.3670164225543498E-2</v>
      </c>
      <c r="AI13" s="17"/>
      <c r="AJ13" s="17">
        <v>4.8111581063729501E-2</v>
      </c>
      <c r="AK13" s="17">
        <v>3.8926788839807498E-2</v>
      </c>
      <c r="AL13" s="17">
        <v>1.9702924796372499E-2</v>
      </c>
      <c r="AM13" s="17">
        <v>0</v>
      </c>
      <c r="AN13" s="17">
        <v>2.9256246865810201E-2</v>
      </c>
      <c r="AO13" s="17"/>
      <c r="AP13" s="17">
        <v>7.6922149393020098E-2</v>
      </c>
      <c r="AQ13" s="17">
        <v>4.1405631444790203E-2</v>
      </c>
      <c r="AR13" s="17">
        <v>2.8756070409410799E-2</v>
      </c>
      <c r="AS13" s="17">
        <v>6.3335554812231198E-3</v>
      </c>
      <c r="AT13" s="17">
        <v>1.0466261819977901E-2</v>
      </c>
      <c r="AU13" s="17"/>
      <c r="AV13" s="17">
        <v>1.51643025330476E-2</v>
      </c>
      <c r="AW13" s="17">
        <v>2.2602210231392299E-2</v>
      </c>
      <c r="AX13" s="17">
        <v>5.3410584867967403E-2</v>
      </c>
      <c r="AY13" s="17">
        <v>8.1919417086933705E-2</v>
      </c>
      <c r="AZ13" s="17">
        <v>9.7635759430543298E-2</v>
      </c>
    </row>
    <row r="14" spans="2:52">
      <c r="B14" s="18" t="s">
        <v>61</v>
      </c>
      <c r="C14" s="17">
        <v>1.90896263998395E-2</v>
      </c>
      <c r="D14" s="17">
        <v>1.6122976967934299E-2</v>
      </c>
      <c r="E14" s="17">
        <v>2.1081027488638101E-2</v>
      </c>
      <c r="F14" s="17"/>
      <c r="G14" s="17">
        <v>2.5558036957926699E-2</v>
      </c>
      <c r="H14" s="17">
        <v>3.9022484132849401E-2</v>
      </c>
      <c r="I14" s="17">
        <v>1.9456057468960099E-2</v>
      </c>
      <c r="J14" s="17">
        <v>1.8780465039329401E-2</v>
      </c>
      <c r="K14" s="17">
        <v>1.0298401069229701E-2</v>
      </c>
      <c r="L14" s="17">
        <v>4.3771359272157303E-3</v>
      </c>
      <c r="M14" s="17"/>
      <c r="N14" s="17">
        <v>1.1118603531619999E-2</v>
      </c>
      <c r="O14" s="17">
        <v>1.28724903936865E-2</v>
      </c>
      <c r="P14" s="17">
        <v>1.21977674949928E-2</v>
      </c>
      <c r="Q14" s="17">
        <v>3.9406374406469699E-2</v>
      </c>
      <c r="R14" s="17"/>
      <c r="S14" s="17">
        <v>2.58207929518403E-2</v>
      </c>
      <c r="T14" s="17">
        <v>1.6717979027970498E-2</v>
      </c>
      <c r="U14" s="17">
        <v>1.20958856654447E-2</v>
      </c>
      <c r="V14" s="17">
        <v>2.2500332312313399E-2</v>
      </c>
      <c r="W14" s="17">
        <v>2.9776821364006799E-2</v>
      </c>
      <c r="X14" s="17">
        <v>3.4618396034178198E-2</v>
      </c>
      <c r="Y14" s="17">
        <v>1.76446594328847E-2</v>
      </c>
      <c r="Z14" s="17">
        <v>0</v>
      </c>
      <c r="AA14" s="17">
        <v>1.8081820640147499E-2</v>
      </c>
      <c r="AB14" s="17">
        <v>7.7799441359613303E-3</v>
      </c>
      <c r="AC14" s="17">
        <v>1.6634520746997301E-2</v>
      </c>
      <c r="AD14" s="17">
        <v>5.8696831981525496E-3</v>
      </c>
      <c r="AE14" s="17"/>
      <c r="AF14" s="17">
        <v>1.31040714791704E-2</v>
      </c>
      <c r="AG14" s="17">
        <v>3.98073422164165E-3</v>
      </c>
      <c r="AH14" s="17">
        <v>5.5621453615046799E-2</v>
      </c>
      <c r="AI14" s="17"/>
      <c r="AJ14" s="17">
        <v>6.5856594829277297E-3</v>
      </c>
      <c r="AK14" s="17">
        <v>8.8465697405901295E-3</v>
      </c>
      <c r="AL14" s="17">
        <v>0</v>
      </c>
      <c r="AM14" s="17">
        <v>1.64122108888805E-2</v>
      </c>
      <c r="AN14" s="17">
        <v>6.4714338774797805E-2</v>
      </c>
      <c r="AO14" s="17"/>
      <c r="AP14" s="17">
        <v>6.7185969118237002E-3</v>
      </c>
      <c r="AQ14" s="17">
        <v>6.6363703649160097E-3</v>
      </c>
      <c r="AR14" s="17">
        <v>6.6524606411028104E-3</v>
      </c>
      <c r="AS14" s="17">
        <v>4.6322009753998602E-3</v>
      </c>
      <c r="AT14" s="17">
        <v>7.7718361179584999E-2</v>
      </c>
      <c r="AU14" s="17"/>
      <c r="AV14" s="17">
        <v>1.9645306947444201E-2</v>
      </c>
      <c r="AW14" s="17">
        <v>2.2429282933696299E-2</v>
      </c>
      <c r="AX14" s="17">
        <v>1.5502146592843101E-2</v>
      </c>
      <c r="AY14" s="17">
        <v>7.7660724704479902E-3</v>
      </c>
      <c r="AZ14" s="17">
        <v>2.5228047308871501E-2</v>
      </c>
    </row>
    <row r="15" spans="2:52">
      <c r="B15" s="18" t="s">
        <v>92</v>
      </c>
      <c r="C15" s="21">
        <v>0.61834354269732394</v>
      </c>
      <c r="D15" s="21">
        <v>0.58231265456822001</v>
      </c>
      <c r="E15" s="21">
        <v>0.65504949299914805</v>
      </c>
      <c r="F15" s="21"/>
      <c r="G15" s="21">
        <v>0.58274630551166495</v>
      </c>
      <c r="H15" s="21">
        <v>0.55015570930026503</v>
      </c>
      <c r="I15" s="21">
        <v>0.59731688440749198</v>
      </c>
      <c r="J15" s="21">
        <v>0.69839789610329195</v>
      </c>
      <c r="K15" s="21">
        <v>0.68001202479408795</v>
      </c>
      <c r="L15" s="21">
        <v>0.60836001548679997</v>
      </c>
      <c r="M15" s="21"/>
      <c r="N15" s="21">
        <v>0.56711722526837105</v>
      </c>
      <c r="O15" s="21">
        <v>0.62388505803586902</v>
      </c>
      <c r="P15" s="21">
        <v>0.62412928293201697</v>
      </c>
      <c r="Q15" s="21">
        <v>0.66328959013243405</v>
      </c>
      <c r="R15" s="21"/>
      <c r="S15" s="21">
        <v>0.55153931132964595</v>
      </c>
      <c r="T15" s="21">
        <v>0.62801419358532096</v>
      </c>
      <c r="U15" s="21">
        <v>0.59792884055953799</v>
      </c>
      <c r="V15" s="21">
        <v>0.62436309936418399</v>
      </c>
      <c r="W15" s="21">
        <v>0.63371986112406598</v>
      </c>
      <c r="X15" s="21">
        <v>0.63817061871337299</v>
      </c>
      <c r="Y15" s="21">
        <v>0.60757263470049405</v>
      </c>
      <c r="Z15" s="21">
        <v>0.65154381115952298</v>
      </c>
      <c r="AA15" s="21">
        <v>0.63494046943218296</v>
      </c>
      <c r="AB15" s="21">
        <v>0.64001366881729205</v>
      </c>
      <c r="AC15" s="21">
        <v>0.64333632136095997</v>
      </c>
      <c r="AD15" s="21">
        <v>0.64613772372859701</v>
      </c>
      <c r="AE15" s="21"/>
      <c r="AF15" s="21">
        <v>0.64519648625549497</v>
      </c>
      <c r="AG15" s="21">
        <v>0.62400013922362696</v>
      </c>
      <c r="AH15" s="21">
        <v>0.574905575272743</v>
      </c>
      <c r="AI15" s="21"/>
      <c r="AJ15" s="21">
        <v>0.56833037994497304</v>
      </c>
      <c r="AK15" s="21">
        <v>0.64595708613680303</v>
      </c>
      <c r="AL15" s="21">
        <v>0.64808848331555102</v>
      </c>
      <c r="AM15" s="21">
        <v>0.85697035378047903</v>
      </c>
      <c r="AN15" s="21">
        <v>0.60975405216467804</v>
      </c>
      <c r="AO15" s="21"/>
      <c r="AP15" s="21">
        <v>0.405845593747306</v>
      </c>
      <c r="AQ15" s="21">
        <v>0.62796444475334801</v>
      </c>
      <c r="AR15" s="21">
        <v>0.64491819065626099</v>
      </c>
      <c r="AS15" s="21">
        <v>0.82265718084268402</v>
      </c>
      <c r="AT15" s="21">
        <v>0.62454952486612003</v>
      </c>
      <c r="AU15" s="21"/>
      <c r="AV15" s="21">
        <v>0.67170448819227302</v>
      </c>
      <c r="AW15" s="21">
        <v>0.63571279193220198</v>
      </c>
      <c r="AX15" s="21">
        <v>0.59603553701412304</v>
      </c>
      <c r="AY15" s="21">
        <v>0.48087067992656202</v>
      </c>
      <c r="AZ15" s="21">
        <v>0.55607596692239702</v>
      </c>
    </row>
    <row r="16" spans="2:52">
      <c r="B16" s="18" t="s">
        <v>93</v>
      </c>
      <c r="C16" s="21">
        <v>0.17841293495548899</v>
      </c>
      <c r="D16" s="21">
        <v>0.22350241137326299</v>
      </c>
      <c r="E16" s="21">
        <v>0.13511988988033299</v>
      </c>
      <c r="F16" s="21"/>
      <c r="G16" s="21">
        <v>0.18683198952805399</v>
      </c>
      <c r="H16" s="21">
        <v>0.220247183251643</v>
      </c>
      <c r="I16" s="21">
        <v>0.196384046523436</v>
      </c>
      <c r="J16" s="21">
        <v>0.13224858822945401</v>
      </c>
      <c r="K16" s="21">
        <v>0.13148491216550101</v>
      </c>
      <c r="L16" s="21">
        <v>0.193040240936866</v>
      </c>
      <c r="M16" s="21"/>
      <c r="N16" s="21">
        <v>0.253640594618809</v>
      </c>
      <c r="O16" s="21">
        <v>0.17145939860329701</v>
      </c>
      <c r="P16" s="21">
        <v>0.16386657792918399</v>
      </c>
      <c r="Q16" s="21">
        <v>0.1173274976426</v>
      </c>
      <c r="R16" s="21"/>
      <c r="S16" s="21">
        <v>0.222634136263858</v>
      </c>
      <c r="T16" s="21">
        <v>0.17163389602815701</v>
      </c>
      <c r="U16" s="21">
        <v>0.19916156106194199</v>
      </c>
      <c r="V16" s="21">
        <v>0.15571852112426501</v>
      </c>
      <c r="W16" s="21">
        <v>0.15332760208707</v>
      </c>
      <c r="X16" s="21">
        <v>0.17014328801755199</v>
      </c>
      <c r="Y16" s="21">
        <v>0.15853415410946201</v>
      </c>
      <c r="Z16" s="21">
        <v>0.13859855465450799</v>
      </c>
      <c r="AA16" s="21">
        <v>0.173156601952902</v>
      </c>
      <c r="AB16" s="21">
        <v>0.17898834189243801</v>
      </c>
      <c r="AC16" s="21">
        <v>0.16434354641305099</v>
      </c>
      <c r="AD16" s="21">
        <v>0.24461983783713301</v>
      </c>
      <c r="AE16" s="21"/>
      <c r="AF16" s="21">
        <v>0.17235753756849001</v>
      </c>
      <c r="AG16" s="21">
        <v>0.18060009599350799</v>
      </c>
      <c r="AH16" s="21">
        <v>0.17468098783065</v>
      </c>
      <c r="AI16" s="21"/>
      <c r="AJ16" s="21">
        <v>0.23028035616120701</v>
      </c>
      <c r="AK16" s="21">
        <v>0.16157710118874799</v>
      </c>
      <c r="AL16" s="21">
        <v>0.150240092693603</v>
      </c>
      <c r="AM16" s="21">
        <v>5.6759005568735497E-2</v>
      </c>
      <c r="AN16" s="21">
        <v>0.151584892733095</v>
      </c>
      <c r="AO16" s="21"/>
      <c r="AP16" s="21">
        <v>0.33216154756423899</v>
      </c>
      <c r="AQ16" s="21">
        <v>0.177703742381981</v>
      </c>
      <c r="AR16" s="21">
        <v>0.16031233960614899</v>
      </c>
      <c r="AS16" s="21">
        <v>6.6284441271977398E-2</v>
      </c>
      <c r="AT16" s="21">
        <v>0.121625437645437</v>
      </c>
      <c r="AU16" s="21"/>
      <c r="AV16" s="21">
        <v>0.12629195026609699</v>
      </c>
      <c r="AW16" s="21">
        <v>0.14559693274054</v>
      </c>
      <c r="AX16" s="21">
        <v>0.21634463145063501</v>
      </c>
      <c r="AY16" s="21">
        <v>0.29739166489628199</v>
      </c>
      <c r="AZ16" s="21">
        <v>0.26375565597514999</v>
      </c>
    </row>
    <row r="17" spans="2:52">
      <c r="B17" s="18" t="s">
        <v>94</v>
      </c>
      <c r="C17" s="22">
        <v>0.43993060774183501</v>
      </c>
      <c r="D17" s="22">
        <v>0.35881024319495702</v>
      </c>
      <c r="E17" s="22">
        <v>0.51992960311881498</v>
      </c>
      <c r="F17" s="22"/>
      <c r="G17" s="22">
        <v>0.39591431598361099</v>
      </c>
      <c r="H17" s="22">
        <v>0.32990852604862198</v>
      </c>
      <c r="I17" s="22">
        <v>0.40093283788405598</v>
      </c>
      <c r="J17" s="22">
        <v>0.56614930787383699</v>
      </c>
      <c r="K17" s="22">
        <v>0.548527112628587</v>
      </c>
      <c r="L17" s="22">
        <v>0.41531977454993402</v>
      </c>
      <c r="M17" s="22"/>
      <c r="N17" s="22">
        <v>0.31347663064956299</v>
      </c>
      <c r="O17" s="22">
        <v>0.45242565943257301</v>
      </c>
      <c r="P17" s="22">
        <v>0.46026270500283301</v>
      </c>
      <c r="Q17" s="22">
        <v>0.54596209248983296</v>
      </c>
      <c r="R17" s="22"/>
      <c r="S17" s="22">
        <v>0.32890517506578798</v>
      </c>
      <c r="T17" s="22">
        <v>0.45638029755716403</v>
      </c>
      <c r="U17" s="22">
        <v>0.39876727949759599</v>
      </c>
      <c r="V17" s="22">
        <v>0.46864457823991901</v>
      </c>
      <c r="W17" s="22">
        <v>0.48039225903699501</v>
      </c>
      <c r="X17" s="22">
        <v>0.46802733069582098</v>
      </c>
      <c r="Y17" s="22">
        <v>0.44903848059103202</v>
      </c>
      <c r="Z17" s="22">
        <v>0.51294525650501399</v>
      </c>
      <c r="AA17" s="22">
        <v>0.46178386747928202</v>
      </c>
      <c r="AB17" s="22">
        <v>0.46102532692485398</v>
      </c>
      <c r="AC17" s="22">
        <v>0.47899277494790898</v>
      </c>
      <c r="AD17" s="22">
        <v>0.40151788589146398</v>
      </c>
      <c r="AE17" s="22"/>
      <c r="AF17" s="22">
        <v>0.47283894868700399</v>
      </c>
      <c r="AG17" s="22">
        <v>0.443400043230119</v>
      </c>
      <c r="AH17" s="22">
        <v>0.40022458744209299</v>
      </c>
      <c r="AI17" s="22"/>
      <c r="AJ17" s="22">
        <v>0.33805002378376697</v>
      </c>
      <c r="AK17" s="22">
        <v>0.48437998494805501</v>
      </c>
      <c r="AL17" s="22">
        <v>0.49784839062194802</v>
      </c>
      <c r="AM17" s="22">
        <v>0.800211348211744</v>
      </c>
      <c r="AN17" s="22">
        <v>0.45816915943158398</v>
      </c>
      <c r="AO17" s="22"/>
      <c r="AP17" s="22">
        <v>7.3684046183066301E-2</v>
      </c>
      <c r="AQ17" s="22">
        <v>0.450260702371368</v>
      </c>
      <c r="AR17" s="22">
        <v>0.484605851050111</v>
      </c>
      <c r="AS17" s="22">
        <v>0.75637273957070705</v>
      </c>
      <c r="AT17" s="22">
        <v>0.50292408722068305</v>
      </c>
      <c r="AU17" s="22"/>
      <c r="AV17" s="22">
        <v>0.54541253792617606</v>
      </c>
      <c r="AW17" s="22">
        <v>0.49011585919166201</v>
      </c>
      <c r="AX17" s="22">
        <v>0.379690905563488</v>
      </c>
      <c r="AY17" s="22">
        <v>0.18347901503028</v>
      </c>
      <c r="AZ17" s="22">
        <v>0.29232031094724698</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9.2502276415609097E-2</v>
      </c>
      <c r="D9" s="17">
        <v>0.102268811939287</v>
      </c>
      <c r="E9" s="17">
        <v>8.3227486802714495E-2</v>
      </c>
      <c r="F9" s="17"/>
      <c r="G9" s="17">
        <v>0.140248436044286</v>
      </c>
      <c r="H9" s="17">
        <v>0.118918764201209</v>
      </c>
      <c r="I9" s="17">
        <v>0.118499632782345</v>
      </c>
      <c r="J9" s="17">
        <v>7.6638978172628103E-2</v>
      </c>
      <c r="K9" s="17">
        <v>5.93041517963998E-2</v>
      </c>
      <c r="L9" s="17">
        <v>4.9349902122034099E-2</v>
      </c>
      <c r="M9" s="17"/>
      <c r="N9" s="17">
        <v>9.8502378024177495E-2</v>
      </c>
      <c r="O9" s="17">
        <v>6.9118679035508404E-2</v>
      </c>
      <c r="P9" s="17">
        <v>0.11788726801933</v>
      </c>
      <c r="Q9" s="17">
        <v>8.5280904499216603E-2</v>
      </c>
      <c r="R9" s="17"/>
      <c r="S9" s="17">
        <v>0.13544232855994401</v>
      </c>
      <c r="T9" s="17">
        <v>7.4528303685744604E-2</v>
      </c>
      <c r="U9" s="17">
        <v>3.5926122938558201E-2</v>
      </c>
      <c r="V9" s="17">
        <v>9.3754958686183998E-2</v>
      </c>
      <c r="W9" s="17">
        <v>0.10467982225239</v>
      </c>
      <c r="X9" s="17">
        <v>0.10088655684177</v>
      </c>
      <c r="Y9" s="17">
        <v>9.2669017012768001E-2</v>
      </c>
      <c r="Z9" s="17">
        <v>3.4951911708651702E-2</v>
      </c>
      <c r="AA9" s="17">
        <v>8.6766795338990094E-2</v>
      </c>
      <c r="AB9" s="17">
        <v>8.1410921087060301E-2</v>
      </c>
      <c r="AC9" s="17">
        <v>9.5306478037949199E-2</v>
      </c>
      <c r="AD9" s="17">
        <v>0.20173803389158901</v>
      </c>
      <c r="AE9" s="17"/>
      <c r="AF9" s="17">
        <v>9.2335334753154794E-2</v>
      </c>
      <c r="AG9" s="17">
        <v>9.3157232836282203E-2</v>
      </c>
      <c r="AH9" s="17">
        <v>9.3791955624296694E-2</v>
      </c>
      <c r="AI9" s="17"/>
      <c r="AJ9" s="17">
        <v>0.105211971113607</v>
      </c>
      <c r="AK9" s="17">
        <v>8.7915703135073298E-2</v>
      </c>
      <c r="AL9" s="17">
        <v>9.7042332845843599E-2</v>
      </c>
      <c r="AM9" s="17">
        <v>0.10746117696589499</v>
      </c>
      <c r="AN9" s="17">
        <v>6.7003870102204405E-2</v>
      </c>
      <c r="AO9" s="17"/>
      <c r="AP9" s="17">
        <v>0.13247382351295001</v>
      </c>
      <c r="AQ9" s="17">
        <v>8.6055645774814005E-2</v>
      </c>
      <c r="AR9" s="17">
        <v>0.107153837178125</v>
      </c>
      <c r="AS9" s="17">
        <v>0.11644000251235</v>
      </c>
      <c r="AT9" s="17">
        <v>3.3369883494824899E-2</v>
      </c>
      <c r="AU9" s="17"/>
      <c r="AV9" s="17">
        <v>8.7936985138625898E-2</v>
      </c>
      <c r="AW9" s="17">
        <v>9.1775567558253807E-2</v>
      </c>
      <c r="AX9" s="17">
        <v>8.8720638543907895E-2</v>
      </c>
      <c r="AY9" s="17">
        <v>0.14604600622383301</v>
      </c>
      <c r="AZ9" s="17">
        <v>0.13872276069444101</v>
      </c>
    </row>
    <row r="10" spans="2:52">
      <c r="B10" s="18" t="s">
        <v>176</v>
      </c>
      <c r="C10" s="17">
        <v>0.24071788226886001</v>
      </c>
      <c r="D10" s="17">
        <v>0.267958200211182</v>
      </c>
      <c r="E10" s="17">
        <v>0.21474594142381401</v>
      </c>
      <c r="F10" s="17"/>
      <c r="G10" s="17">
        <v>0.26678204828261698</v>
      </c>
      <c r="H10" s="17">
        <v>0.25334266260314198</v>
      </c>
      <c r="I10" s="17">
        <v>0.23801220181016799</v>
      </c>
      <c r="J10" s="17">
        <v>0.17231983541998599</v>
      </c>
      <c r="K10" s="17">
        <v>0.199410333327869</v>
      </c>
      <c r="L10" s="17">
        <v>0.30208241981332501</v>
      </c>
      <c r="M10" s="17"/>
      <c r="N10" s="17">
        <v>0.241116028976326</v>
      </c>
      <c r="O10" s="17">
        <v>0.222992148521823</v>
      </c>
      <c r="P10" s="17">
        <v>0.25821841035653198</v>
      </c>
      <c r="Q10" s="17">
        <v>0.24533921524522401</v>
      </c>
      <c r="R10" s="17"/>
      <c r="S10" s="17">
        <v>0.26581691336507801</v>
      </c>
      <c r="T10" s="17">
        <v>0.21180011493798701</v>
      </c>
      <c r="U10" s="17">
        <v>0.192596851118606</v>
      </c>
      <c r="V10" s="17">
        <v>0.31834114629315202</v>
      </c>
      <c r="W10" s="17">
        <v>0.23183960963497799</v>
      </c>
      <c r="X10" s="17">
        <v>0.236121684693539</v>
      </c>
      <c r="Y10" s="17">
        <v>0.24541854637327401</v>
      </c>
      <c r="Z10" s="17">
        <v>0.222618770735201</v>
      </c>
      <c r="AA10" s="17">
        <v>0.28591413118216802</v>
      </c>
      <c r="AB10" s="17">
        <v>0.18739002092441001</v>
      </c>
      <c r="AC10" s="17">
        <v>0.20581995847491499</v>
      </c>
      <c r="AD10" s="17">
        <v>0.23600401802657101</v>
      </c>
      <c r="AE10" s="17"/>
      <c r="AF10" s="17">
        <v>0.26092150717515999</v>
      </c>
      <c r="AG10" s="17">
        <v>0.23628890412765</v>
      </c>
      <c r="AH10" s="17">
        <v>0.228772181024581</v>
      </c>
      <c r="AI10" s="17"/>
      <c r="AJ10" s="17">
        <v>0.31664219876899202</v>
      </c>
      <c r="AK10" s="17">
        <v>0.21963514218823399</v>
      </c>
      <c r="AL10" s="17">
        <v>0.14252160667063599</v>
      </c>
      <c r="AM10" s="17">
        <v>0.32399395766468603</v>
      </c>
      <c r="AN10" s="17">
        <v>0.240150027814823</v>
      </c>
      <c r="AO10" s="17"/>
      <c r="AP10" s="17">
        <v>0.393692880704479</v>
      </c>
      <c r="AQ10" s="17">
        <v>0.22652172083455099</v>
      </c>
      <c r="AR10" s="17">
        <v>0.242763808063168</v>
      </c>
      <c r="AS10" s="17">
        <v>0.21882746191307201</v>
      </c>
      <c r="AT10" s="17">
        <v>0.203242908422129</v>
      </c>
      <c r="AU10" s="17"/>
      <c r="AV10" s="17">
        <v>0.23717381177034599</v>
      </c>
      <c r="AW10" s="17">
        <v>0.22724774307276799</v>
      </c>
      <c r="AX10" s="17">
        <v>0.233696171686891</v>
      </c>
      <c r="AY10" s="17">
        <v>0.232480353705485</v>
      </c>
      <c r="AZ10" s="17">
        <v>0.29826324179941799</v>
      </c>
    </row>
    <row r="11" spans="2:52" ht="30">
      <c r="B11" s="18" t="s">
        <v>177</v>
      </c>
      <c r="C11" s="17">
        <v>0.29211860487876601</v>
      </c>
      <c r="D11" s="17">
        <v>0.28405691689425</v>
      </c>
      <c r="E11" s="17">
        <v>0.29937415531565498</v>
      </c>
      <c r="F11" s="17"/>
      <c r="G11" s="17">
        <v>0.28377228185219799</v>
      </c>
      <c r="H11" s="17">
        <v>0.24647672342728499</v>
      </c>
      <c r="I11" s="17">
        <v>0.26654573289393102</v>
      </c>
      <c r="J11" s="17">
        <v>0.28337616244686498</v>
      </c>
      <c r="K11" s="17">
        <v>0.37564664387540803</v>
      </c>
      <c r="L11" s="17">
        <v>0.30615611532609799</v>
      </c>
      <c r="M11" s="17"/>
      <c r="N11" s="17">
        <v>0.31724925397901999</v>
      </c>
      <c r="O11" s="17">
        <v>0.295463106433065</v>
      </c>
      <c r="P11" s="17">
        <v>0.26395573139483802</v>
      </c>
      <c r="Q11" s="17">
        <v>0.28490034749672999</v>
      </c>
      <c r="R11" s="17"/>
      <c r="S11" s="17">
        <v>0.25729527996776203</v>
      </c>
      <c r="T11" s="17">
        <v>0.33087394452280899</v>
      </c>
      <c r="U11" s="17">
        <v>0.36132132873031703</v>
      </c>
      <c r="V11" s="17">
        <v>0.24017132620832901</v>
      </c>
      <c r="W11" s="17">
        <v>0.33878880777497999</v>
      </c>
      <c r="X11" s="17">
        <v>0.28825981915913002</v>
      </c>
      <c r="Y11" s="17">
        <v>0.29615334293880902</v>
      </c>
      <c r="Z11" s="17">
        <v>0.403073029618083</v>
      </c>
      <c r="AA11" s="17">
        <v>0.24142177530791301</v>
      </c>
      <c r="AB11" s="17">
        <v>0.27062224762237802</v>
      </c>
      <c r="AC11" s="17">
        <v>0.26550454415160102</v>
      </c>
      <c r="AD11" s="17">
        <v>0.309221214047883</v>
      </c>
      <c r="AE11" s="17"/>
      <c r="AF11" s="17">
        <v>0.31569545908253899</v>
      </c>
      <c r="AG11" s="17">
        <v>0.29129009755645902</v>
      </c>
      <c r="AH11" s="17">
        <v>0.22173286316128701</v>
      </c>
      <c r="AI11" s="17"/>
      <c r="AJ11" s="17">
        <v>0.321406494561843</v>
      </c>
      <c r="AK11" s="17">
        <v>0.29558462743353497</v>
      </c>
      <c r="AL11" s="17">
        <v>0.27273327706127498</v>
      </c>
      <c r="AM11" s="17">
        <v>0.30740891822405397</v>
      </c>
      <c r="AN11" s="17">
        <v>0.20794591526328901</v>
      </c>
      <c r="AO11" s="17"/>
      <c r="AP11" s="17">
        <v>0.30495904639684801</v>
      </c>
      <c r="AQ11" s="17">
        <v>0.27543401629044401</v>
      </c>
      <c r="AR11" s="17">
        <v>0.27936029972422899</v>
      </c>
      <c r="AS11" s="17">
        <v>0.330673137558265</v>
      </c>
      <c r="AT11" s="17">
        <v>0.32622616184588599</v>
      </c>
      <c r="AU11" s="17"/>
      <c r="AV11" s="17">
        <v>0.296283339483639</v>
      </c>
      <c r="AW11" s="17">
        <v>0.30487433828668697</v>
      </c>
      <c r="AX11" s="17">
        <v>0.27793763268445598</v>
      </c>
      <c r="AY11" s="17">
        <v>0.29945060044738803</v>
      </c>
      <c r="AZ11" s="17">
        <v>0.24175556809771201</v>
      </c>
    </row>
    <row r="12" spans="2:52">
      <c r="B12" s="18" t="s">
        <v>178</v>
      </c>
      <c r="C12" s="17">
        <v>0.183789807677815</v>
      </c>
      <c r="D12" s="17">
        <v>0.19147184488858099</v>
      </c>
      <c r="E12" s="17">
        <v>0.17715732151553701</v>
      </c>
      <c r="F12" s="17"/>
      <c r="G12" s="17">
        <v>0.15139745769673699</v>
      </c>
      <c r="H12" s="17">
        <v>0.135132358222571</v>
      </c>
      <c r="I12" s="17">
        <v>0.19012412905845799</v>
      </c>
      <c r="J12" s="17">
        <v>0.22305553265539599</v>
      </c>
      <c r="K12" s="17">
        <v>0.184930328566415</v>
      </c>
      <c r="L12" s="17">
        <v>0.21180561913309701</v>
      </c>
      <c r="M12" s="17"/>
      <c r="N12" s="17">
        <v>0.19106522219827299</v>
      </c>
      <c r="O12" s="17">
        <v>0.196845255987428</v>
      </c>
      <c r="P12" s="17">
        <v>0.17076538168623401</v>
      </c>
      <c r="Q12" s="17">
        <v>0.17110202048996501</v>
      </c>
      <c r="R12" s="17"/>
      <c r="S12" s="17">
        <v>0.15545846258889501</v>
      </c>
      <c r="T12" s="17">
        <v>0.196592076160786</v>
      </c>
      <c r="U12" s="17">
        <v>0.19342866994299801</v>
      </c>
      <c r="V12" s="17">
        <v>0.180695839352047</v>
      </c>
      <c r="W12" s="17">
        <v>0.17601924934045901</v>
      </c>
      <c r="X12" s="17">
        <v>0.176429810297977</v>
      </c>
      <c r="Y12" s="17">
        <v>0.213597313436826</v>
      </c>
      <c r="Z12" s="17">
        <v>0.194060266070778</v>
      </c>
      <c r="AA12" s="17">
        <v>0.176156104019352</v>
      </c>
      <c r="AB12" s="17">
        <v>0.20688981879688101</v>
      </c>
      <c r="AC12" s="17">
        <v>0.222939194933268</v>
      </c>
      <c r="AD12" s="17">
        <v>7.1520868318053502E-2</v>
      </c>
      <c r="AE12" s="17"/>
      <c r="AF12" s="17">
        <v>0.17490088532387599</v>
      </c>
      <c r="AG12" s="17">
        <v>0.20051263082844101</v>
      </c>
      <c r="AH12" s="17">
        <v>0.17860190566929501</v>
      </c>
      <c r="AI12" s="17"/>
      <c r="AJ12" s="17">
        <v>0.154867801255827</v>
      </c>
      <c r="AK12" s="17">
        <v>0.198715074318699</v>
      </c>
      <c r="AL12" s="17">
        <v>0.28028263411912502</v>
      </c>
      <c r="AM12" s="17">
        <v>9.9103291574017094E-2</v>
      </c>
      <c r="AN12" s="17">
        <v>0.16954599493174799</v>
      </c>
      <c r="AO12" s="17"/>
      <c r="AP12" s="17">
        <v>0.105569184106609</v>
      </c>
      <c r="AQ12" s="17">
        <v>0.22317414453463</v>
      </c>
      <c r="AR12" s="17">
        <v>0.19778631805874899</v>
      </c>
      <c r="AS12" s="17">
        <v>0.179532280344745</v>
      </c>
      <c r="AT12" s="17">
        <v>0.15906172789936601</v>
      </c>
      <c r="AU12" s="17"/>
      <c r="AV12" s="17">
        <v>0.17877579291690501</v>
      </c>
      <c r="AW12" s="17">
        <v>0.186823830074002</v>
      </c>
      <c r="AX12" s="17">
        <v>0.195911337198445</v>
      </c>
      <c r="AY12" s="17">
        <v>0.16238061776077301</v>
      </c>
      <c r="AZ12" s="17">
        <v>0.23781123653255301</v>
      </c>
    </row>
    <row r="13" spans="2:52">
      <c r="B13" s="18" t="s">
        <v>179</v>
      </c>
      <c r="C13" s="17">
        <v>7.5135718307631702E-2</v>
      </c>
      <c r="D13" s="17">
        <v>6.9667947069790306E-2</v>
      </c>
      <c r="E13" s="17">
        <v>7.9197311093140196E-2</v>
      </c>
      <c r="F13" s="17"/>
      <c r="G13" s="17">
        <v>8.0827934827039802E-2</v>
      </c>
      <c r="H13" s="17">
        <v>9.9529308009527404E-2</v>
      </c>
      <c r="I13" s="17">
        <v>8.0433237963308896E-2</v>
      </c>
      <c r="J13" s="17">
        <v>9.3996162652096302E-2</v>
      </c>
      <c r="K13" s="17">
        <v>5.2315426264997397E-2</v>
      </c>
      <c r="L13" s="17">
        <v>4.5709001081305302E-2</v>
      </c>
      <c r="M13" s="17"/>
      <c r="N13" s="17">
        <v>5.3078071867467803E-2</v>
      </c>
      <c r="O13" s="17">
        <v>8.1395421063493303E-2</v>
      </c>
      <c r="P13" s="17">
        <v>9.7997291683659393E-2</v>
      </c>
      <c r="Q13" s="17">
        <v>7.3548416495249194E-2</v>
      </c>
      <c r="R13" s="17"/>
      <c r="S13" s="17">
        <v>8.0623595480051699E-2</v>
      </c>
      <c r="T13" s="17">
        <v>6.6826182723990699E-2</v>
      </c>
      <c r="U13" s="17">
        <v>8.5002647191587594E-2</v>
      </c>
      <c r="V13" s="17">
        <v>5.8189239179506198E-2</v>
      </c>
      <c r="W13" s="17">
        <v>6.3813759856417795E-2</v>
      </c>
      <c r="X13" s="17">
        <v>9.8472894292103097E-2</v>
      </c>
      <c r="Y13" s="17">
        <v>4.7802977546493798E-2</v>
      </c>
      <c r="Z13" s="17">
        <v>4.1929939114760902E-2</v>
      </c>
      <c r="AA13" s="17">
        <v>8.6372174169137297E-2</v>
      </c>
      <c r="AB13" s="17">
        <v>8.8420627773063795E-2</v>
      </c>
      <c r="AC13" s="17">
        <v>8.7141635206272605E-2</v>
      </c>
      <c r="AD13" s="17">
        <v>8.8393005439578898E-2</v>
      </c>
      <c r="AE13" s="17"/>
      <c r="AF13" s="17">
        <v>5.2564237660753702E-2</v>
      </c>
      <c r="AG13" s="17">
        <v>8.4432640461572506E-2</v>
      </c>
      <c r="AH13" s="17">
        <v>9.4076713080389104E-2</v>
      </c>
      <c r="AI13" s="17"/>
      <c r="AJ13" s="17">
        <v>2.5074825843404501E-2</v>
      </c>
      <c r="AK13" s="17">
        <v>0.118468755204112</v>
      </c>
      <c r="AL13" s="17">
        <v>6.39773574026411E-2</v>
      </c>
      <c r="AM13" s="17">
        <v>0</v>
      </c>
      <c r="AN13" s="17">
        <v>9.0120080361698607E-2</v>
      </c>
      <c r="AO13" s="17"/>
      <c r="AP13" s="17">
        <v>1.10235599570603E-2</v>
      </c>
      <c r="AQ13" s="17">
        <v>9.5747414249869003E-2</v>
      </c>
      <c r="AR13" s="17">
        <v>0.11753019405975</v>
      </c>
      <c r="AS13" s="17">
        <v>2.5336969732016799E-2</v>
      </c>
      <c r="AT13" s="17">
        <v>2.8693190733693301E-2</v>
      </c>
      <c r="AU13" s="17"/>
      <c r="AV13" s="17">
        <v>6.3016149287919598E-2</v>
      </c>
      <c r="AW13" s="17">
        <v>7.6182963108087906E-2</v>
      </c>
      <c r="AX13" s="17">
        <v>9.12893932871158E-2</v>
      </c>
      <c r="AY13" s="17">
        <v>7.3479671510372102E-2</v>
      </c>
      <c r="AZ13" s="17">
        <v>8.3447192875875903E-2</v>
      </c>
    </row>
    <row r="14" spans="2:52">
      <c r="B14" s="18" t="s">
        <v>107</v>
      </c>
      <c r="C14" s="19">
        <v>0.115735710451318</v>
      </c>
      <c r="D14" s="19">
        <v>8.4576278996910004E-2</v>
      </c>
      <c r="E14" s="19">
        <v>0.146297783849139</v>
      </c>
      <c r="F14" s="19"/>
      <c r="G14" s="19">
        <v>7.6971841297122104E-2</v>
      </c>
      <c r="H14" s="19">
        <v>0.146600183536265</v>
      </c>
      <c r="I14" s="19">
        <v>0.106385065491788</v>
      </c>
      <c r="J14" s="19">
        <v>0.15061332865302801</v>
      </c>
      <c r="K14" s="19">
        <v>0.12839311616891</v>
      </c>
      <c r="L14" s="19">
        <v>8.48969425241409E-2</v>
      </c>
      <c r="M14" s="19"/>
      <c r="N14" s="19">
        <v>9.8989044954736802E-2</v>
      </c>
      <c r="O14" s="19">
        <v>0.13418538895868101</v>
      </c>
      <c r="P14" s="19">
        <v>9.1175916859406694E-2</v>
      </c>
      <c r="Q14" s="19">
        <v>0.13982909577361499</v>
      </c>
      <c r="R14" s="19"/>
      <c r="S14" s="19">
        <v>0.105363420038269</v>
      </c>
      <c r="T14" s="19">
        <v>0.119379377968683</v>
      </c>
      <c r="U14" s="19">
        <v>0.131724380077933</v>
      </c>
      <c r="V14" s="19">
        <v>0.108847490280782</v>
      </c>
      <c r="W14" s="19">
        <v>8.4858751140775707E-2</v>
      </c>
      <c r="X14" s="19">
        <v>9.9829234715481996E-2</v>
      </c>
      <c r="Y14" s="19">
        <v>0.10435880269183</v>
      </c>
      <c r="Z14" s="19">
        <v>0.103366082752526</v>
      </c>
      <c r="AA14" s="19">
        <v>0.12336901998244</v>
      </c>
      <c r="AB14" s="19">
        <v>0.16526636379620699</v>
      </c>
      <c r="AC14" s="19">
        <v>0.12328818919599401</v>
      </c>
      <c r="AD14" s="19">
        <v>9.3122860276324396E-2</v>
      </c>
      <c r="AE14" s="19"/>
      <c r="AF14" s="19">
        <v>0.10358257600451699</v>
      </c>
      <c r="AG14" s="19">
        <v>9.4318494189594898E-2</v>
      </c>
      <c r="AH14" s="19">
        <v>0.18302438144015201</v>
      </c>
      <c r="AI14" s="19"/>
      <c r="AJ14" s="19">
        <v>7.6796708456326496E-2</v>
      </c>
      <c r="AK14" s="19">
        <v>7.9680697720346305E-2</v>
      </c>
      <c r="AL14" s="19">
        <v>0.14344279190047901</v>
      </c>
      <c r="AM14" s="19">
        <v>0.16203265557134799</v>
      </c>
      <c r="AN14" s="19">
        <v>0.22523411152623701</v>
      </c>
      <c r="AO14" s="19"/>
      <c r="AP14" s="19">
        <v>5.2281505322053501E-2</v>
      </c>
      <c r="AQ14" s="19">
        <v>9.3067058315691495E-2</v>
      </c>
      <c r="AR14" s="19">
        <v>5.54055429159796E-2</v>
      </c>
      <c r="AS14" s="19">
        <v>0.129190147939551</v>
      </c>
      <c r="AT14" s="19">
        <v>0.249406127604102</v>
      </c>
      <c r="AU14" s="19"/>
      <c r="AV14" s="19">
        <v>0.13681392140256499</v>
      </c>
      <c r="AW14" s="19">
        <v>0.113095557900202</v>
      </c>
      <c r="AX14" s="19">
        <v>0.112444826599185</v>
      </c>
      <c r="AY14" s="19">
        <v>8.6162750352148196E-2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0.126195833292742</v>
      </c>
      <c r="D9" s="17">
        <v>0.13325898063075201</v>
      </c>
      <c r="E9" s="17">
        <v>0.119842277419011</v>
      </c>
      <c r="F9" s="17"/>
      <c r="G9" s="17">
        <v>0.194331703116527</v>
      </c>
      <c r="H9" s="17">
        <v>0.12782270754407499</v>
      </c>
      <c r="I9" s="17">
        <v>0.158159492661475</v>
      </c>
      <c r="J9" s="17">
        <v>0.114367475997264</v>
      </c>
      <c r="K9" s="17">
        <v>9.8583083749684802E-2</v>
      </c>
      <c r="L9" s="17">
        <v>7.79419655988383E-2</v>
      </c>
      <c r="M9" s="17"/>
      <c r="N9" s="17">
        <v>0.133373087923327</v>
      </c>
      <c r="O9" s="17">
        <v>0.105061308249552</v>
      </c>
      <c r="P9" s="17">
        <v>0.126761208877716</v>
      </c>
      <c r="Q9" s="17">
        <v>0.13644320932275</v>
      </c>
      <c r="R9" s="17"/>
      <c r="S9" s="17">
        <v>0.176639046995472</v>
      </c>
      <c r="T9" s="17">
        <v>0.11972336864625099</v>
      </c>
      <c r="U9" s="17">
        <v>7.9986517718447794E-2</v>
      </c>
      <c r="V9" s="17">
        <v>0.10617615315505199</v>
      </c>
      <c r="W9" s="17">
        <v>0.164039584560289</v>
      </c>
      <c r="X9" s="17">
        <v>0.15116852791407201</v>
      </c>
      <c r="Y9" s="17">
        <v>0.108026354821083</v>
      </c>
      <c r="Z9" s="17">
        <v>8.9980292469597906E-2</v>
      </c>
      <c r="AA9" s="17">
        <v>0.138650824709947</v>
      </c>
      <c r="AB9" s="17">
        <v>8.2812734048375095E-2</v>
      </c>
      <c r="AC9" s="17">
        <v>0.13618276893051401</v>
      </c>
      <c r="AD9" s="17">
        <v>0.11007562933817699</v>
      </c>
      <c r="AE9" s="17"/>
      <c r="AF9" s="17">
        <v>0.10391940708563301</v>
      </c>
      <c r="AG9" s="17">
        <v>0.13718334261235399</v>
      </c>
      <c r="AH9" s="17">
        <v>0.146959042437113</v>
      </c>
      <c r="AI9" s="17"/>
      <c r="AJ9" s="17">
        <v>0.14323755841354799</v>
      </c>
      <c r="AK9" s="17">
        <v>0.12523496878927801</v>
      </c>
      <c r="AL9" s="17">
        <v>0.12718738475755401</v>
      </c>
      <c r="AM9" s="17">
        <v>7.2497635919126294E-2</v>
      </c>
      <c r="AN9" s="17">
        <v>0.109329969180081</v>
      </c>
      <c r="AO9" s="17"/>
      <c r="AP9" s="17">
        <v>0.198436750698995</v>
      </c>
      <c r="AQ9" s="17">
        <v>0.113026018654052</v>
      </c>
      <c r="AR9" s="17">
        <v>0.143541427292662</v>
      </c>
      <c r="AS9" s="17">
        <v>0.11246572684818</v>
      </c>
      <c r="AT9" s="17">
        <v>5.1075750596435397E-2</v>
      </c>
      <c r="AU9" s="17"/>
      <c r="AV9" s="17">
        <v>0.13237860514094399</v>
      </c>
      <c r="AW9" s="17">
        <v>0.106214545012911</v>
      </c>
      <c r="AX9" s="17">
        <v>0.11982861751186</v>
      </c>
      <c r="AY9" s="17">
        <v>0.143880449953011</v>
      </c>
      <c r="AZ9" s="17">
        <v>0.22407209600856701</v>
      </c>
    </row>
    <row r="10" spans="2:52">
      <c r="B10" s="18" t="s">
        <v>176</v>
      </c>
      <c r="C10" s="17">
        <v>0.21911902019339599</v>
      </c>
      <c r="D10" s="17">
        <v>0.227050217339378</v>
      </c>
      <c r="E10" s="17">
        <v>0.21163774315712799</v>
      </c>
      <c r="F10" s="17"/>
      <c r="G10" s="17">
        <v>0.24673503494287799</v>
      </c>
      <c r="H10" s="17">
        <v>0.238872884082246</v>
      </c>
      <c r="I10" s="17">
        <v>0.23075459955919</v>
      </c>
      <c r="J10" s="17">
        <v>0.18094452410294501</v>
      </c>
      <c r="K10" s="17">
        <v>0.18449268163999399</v>
      </c>
      <c r="L10" s="17">
        <v>0.22934027265441501</v>
      </c>
      <c r="M10" s="17"/>
      <c r="N10" s="17">
        <v>0.21423132340732901</v>
      </c>
      <c r="O10" s="17">
        <v>0.22118148242788199</v>
      </c>
      <c r="P10" s="17">
        <v>0.24899667937035599</v>
      </c>
      <c r="Q10" s="17">
        <v>0.19832986161715299</v>
      </c>
      <c r="R10" s="17"/>
      <c r="S10" s="17">
        <v>0.23788739895210201</v>
      </c>
      <c r="T10" s="17">
        <v>0.18150319476865201</v>
      </c>
      <c r="U10" s="17">
        <v>0.181599893252258</v>
      </c>
      <c r="V10" s="17">
        <v>0.26625498022283201</v>
      </c>
      <c r="W10" s="17">
        <v>0.22578459242552101</v>
      </c>
      <c r="X10" s="17">
        <v>0.18518107343840601</v>
      </c>
      <c r="Y10" s="17">
        <v>0.22579146345908399</v>
      </c>
      <c r="Z10" s="17">
        <v>0.25860740213148597</v>
      </c>
      <c r="AA10" s="17">
        <v>0.27310707629568498</v>
      </c>
      <c r="AB10" s="17">
        <v>0.19216848232332401</v>
      </c>
      <c r="AC10" s="17">
        <v>0.14578187463057399</v>
      </c>
      <c r="AD10" s="17">
        <v>0.250484021642011</v>
      </c>
      <c r="AE10" s="17"/>
      <c r="AF10" s="17">
        <v>0.23361452623555601</v>
      </c>
      <c r="AG10" s="17">
        <v>0.20778258325946999</v>
      </c>
      <c r="AH10" s="17">
        <v>0.221668445191887</v>
      </c>
      <c r="AI10" s="17"/>
      <c r="AJ10" s="17">
        <v>0.27288674064485302</v>
      </c>
      <c r="AK10" s="17">
        <v>0.18150421353076299</v>
      </c>
      <c r="AL10" s="17">
        <v>0.175367355832173</v>
      </c>
      <c r="AM10" s="17">
        <v>0.29222118988360501</v>
      </c>
      <c r="AN10" s="17">
        <v>0.21944667626707201</v>
      </c>
      <c r="AO10" s="17"/>
      <c r="AP10" s="17">
        <v>0.33921871186597402</v>
      </c>
      <c r="AQ10" s="17">
        <v>0.20393227528468</v>
      </c>
      <c r="AR10" s="17">
        <v>0.222043931047257</v>
      </c>
      <c r="AS10" s="17">
        <v>0.20790116176287199</v>
      </c>
      <c r="AT10" s="17">
        <v>0.23294439355146901</v>
      </c>
      <c r="AU10" s="17"/>
      <c r="AV10" s="17">
        <v>0.21470540602994101</v>
      </c>
      <c r="AW10" s="17">
        <v>0.22987862200023099</v>
      </c>
      <c r="AX10" s="17">
        <v>0.20604504106146099</v>
      </c>
      <c r="AY10" s="17">
        <v>0.27787683443523098</v>
      </c>
      <c r="AZ10" s="17">
        <v>0.27801161091048099</v>
      </c>
    </row>
    <row r="11" spans="2:52" ht="30">
      <c r="B11" s="18" t="s">
        <v>177</v>
      </c>
      <c r="C11" s="17">
        <v>0.25816736292723202</v>
      </c>
      <c r="D11" s="17">
        <v>0.256794175121905</v>
      </c>
      <c r="E11" s="17">
        <v>0.25875179915606</v>
      </c>
      <c r="F11" s="17"/>
      <c r="G11" s="17">
        <v>0.205386797199587</v>
      </c>
      <c r="H11" s="17">
        <v>0.22782205248038501</v>
      </c>
      <c r="I11" s="17">
        <v>0.213705229329824</v>
      </c>
      <c r="J11" s="17">
        <v>0.25999158000316103</v>
      </c>
      <c r="K11" s="17">
        <v>0.29247538840527298</v>
      </c>
      <c r="L11" s="17">
        <v>0.33623716680036803</v>
      </c>
      <c r="M11" s="17"/>
      <c r="N11" s="17">
        <v>0.26957042032956502</v>
      </c>
      <c r="O11" s="17">
        <v>0.23806202248234701</v>
      </c>
      <c r="P11" s="17">
        <v>0.25374892661715198</v>
      </c>
      <c r="Q11" s="17">
        <v>0.26920223657349601</v>
      </c>
      <c r="R11" s="17"/>
      <c r="S11" s="17">
        <v>0.24901763216858699</v>
      </c>
      <c r="T11" s="17">
        <v>0.30581959591996699</v>
      </c>
      <c r="U11" s="17">
        <v>0.29214718659707101</v>
      </c>
      <c r="V11" s="17">
        <v>0.229828334851303</v>
      </c>
      <c r="W11" s="17">
        <v>0.23733227222784201</v>
      </c>
      <c r="X11" s="17">
        <v>0.26732201739382599</v>
      </c>
      <c r="Y11" s="17">
        <v>0.300209441388196</v>
      </c>
      <c r="Z11" s="17">
        <v>0.28656070983714099</v>
      </c>
      <c r="AA11" s="17">
        <v>0.22484368231881799</v>
      </c>
      <c r="AB11" s="17">
        <v>0.21737057417450001</v>
      </c>
      <c r="AC11" s="17">
        <v>0.236502177989868</v>
      </c>
      <c r="AD11" s="17">
        <v>0.260366520963629</v>
      </c>
      <c r="AE11" s="17"/>
      <c r="AF11" s="17">
        <v>0.31756153548740401</v>
      </c>
      <c r="AG11" s="17">
        <v>0.24527297505965601</v>
      </c>
      <c r="AH11" s="17">
        <v>0.20058593933888999</v>
      </c>
      <c r="AI11" s="17"/>
      <c r="AJ11" s="17">
        <v>0.33465726164069398</v>
      </c>
      <c r="AK11" s="17">
        <v>0.25162564090776202</v>
      </c>
      <c r="AL11" s="17">
        <v>0.18836508338845301</v>
      </c>
      <c r="AM11" s="17">
        <v>0.31065236295572501</v>
      </c>
      <c r="AN11" s="17">
        <v>0.21297431526938601</v>
      </c>
      <c r="AO11" s="17"/>
      <c r="AP11" s="17">
        <v>0.313278253827038</v>
      </c>
      <c r="AQ11" s="17">
        <v>0.244970467546899</v>
      </c>
      <c r="AR11" s="17">
        <v>0.200785817722823</v>
      </c>
      <c r="AS11" s="17">
        <v>0.28939800437527202</v>
      </c>
      <c r="AT11" s="17">
        <v>0.30176270994354298</v>
      </c>
      <c r="AU11" s="17"/>
      <c r="AV11" s="17">
        <v>0.27777549602671397</v>
      </c>
      <c r="AW11" s="17">
        <v>0.26518696492733801</v>
      </c>
      <c r="AX11" s="17">
        <v>0.24033286280129501</v>
      </c>
      <c r="AY11" s="17">
        <v>0.23062451591006999</v>
      </c>
      <c r="AZ11" s="17">
        <v>0.103458130448564</v>
      </c>
    </row>
    <row r="12" spans="2:52">
      <c r="B12" s="18" t="s">
        <v>178</v>
      </c>
      <c r="C12" s="17">
        <v>0.192737954483087</v>
      </c>
      <c r="D12" s="17">
        <v>0.19371117576816099</v>
      </c>
      <c r="E12" s="17">
        <v>0.192909197817344</v>
      </c>
      <c r="F12" s="17"/>
      <c r="G12" s="17">
        <v>0.17445753360687999</v>
      </c>
      <c r="H12" s="17">
        <v>0.17840019196568599</v>
      </c>
      <c r="I12" s="17">
        <v>0.17672966339771301</v>
      </c>
      <c r="J12" s="17">
        <v>0.190310748272846</v>
      </c>
      <c r="K12" s="17">
        <v>0.21623346500328</v>
      </c>
      <c r="L12" s="17">
        <v>0.21746441365293701</v>
      </c>
      <c r="M12" s="17"/>
      <c r="N12" s="17">
        <v>0.212260791329212</v>
      </c>
      <c r="O12" s="17">
        <v>0.22374846919247399</v>
      </c>
      <c r="P12" s="17">
        <v>0.173060261815355</v>
      </c>
      <c r="Q12" s="17">
        <v>0.15883721288234401</v>
      </c>
      <c r="R12" s="17"/>
      <c r="S12" s="17">
        <v>0.15026721713480901</v>
      </c>
      <c r="T12" s="17">
        <v>0.18528767855728201</v>
      </c>
      <c r="U12" s="17">
        <v>0.23857488855858899</v>
      </c>
      <c r="V12" s="17">
        <v>0.203366700908064</v>
      </c>
      <c r="W12" s="17">
        <v>0.203111520720343</v>
      </c>
      <c r="X12" s="17">
        <v>0.193510019297223</v>
      </c>
      <c r="Y12" s="17">
        <v>0.19256762279958001</v>
      </c>
      <c r="Z12" s="17">
        <v>0.207732003245161</v>
      </c>
      <c r="AA12" s="17">
        <v>0.176558278673969</v>
      </c>
      <c r="AB12" s="17">
        <v>0.22219914150919501</v>
      </c>
      <c r="AC12" s="17">
        <v>0.197086729006023</v>
      </c>
      <c r="AD12" s="17">
        <v>0.18070063695369701</v>
      </c>
      <c r="AE12" s="17"/>
      <c r="AF12" s="17">
        <v>0.174746683437179</v>
      </c>
      <c r="AG12" s="17">
        <v>0.216025938731569</v>
      </c>
      <c r="AH12" s="17">
        <v>0.15178552855913799</v>
      </c>
      <c r="AI12" s="17"/>
      <c r="AJ12" s="17">
        <v>0.132674128502522</v>
      </c>
      <c r="AK12" s="17">
        <v>0.23894579147669501</v>
      </c>
      <c r="AL12" s="17">
        <v>0.25415103406968997</v>
      </c>
      <c r="AM12" s="17">
        <v>0.16406654352320699</v>
      </c>
      <c r="AN12" s="17">
        <v>0.13778563058553001</v>
      </c>
      <c r="AO12" s="17"/>
      <c r="AP12" s="17">
        <v>8.5893086630655993E-2</v>
      </c>
      <c r="AQ12" s="17">
        <v>0.241351809109763</v>
      </c>
      <c r="AR12" s="17">
        <v>0.26957258644666698</v>
      </c>
      <c r="AS12" s="17">
        <v>0.200416134848872</v>
      </c>
      <c r="AT12" s="17">
        <v>0.15982274170220601</v>
      </c>
      <c r="AU12" s="17"/>
      <c r="AV12" s="17">
        <v>0.18856110436418999</v>
      </c>
      <c r="AW12" s="17">
        <v>0.199231537416622</v>
      </c>
      <c r="AX12" s="17">
        <v>0.20081194154670301</v>
      </c>
      <c r="AY12" s="17">
        <v>0.18474622008157399</v>
      </c>
      <c r="AZ12" s="17">
        <v>0.25675474386687402</v>
      </c>
    </row>
    <row r="13" spans="2:52">
      <c r="B13" s="18" t="s">
        <v>179</v>
      </c>
      <c r="C13" s="17">
        <v>0.120733934753688</v>
      </c>
      <c r="D13" s="17">
        <v>0.119337787816668</v>
      </c>
      <c r="E13" s="17">
        <v>0.120037498325349</v>
      </c>
      <c r="F13" s="17"/>
      <c r="G13" s="17">
        <v>0.12840269992981901</v>
      </c>
      <c r="H13" s="17">
        <v>0.12115186904099599</v>
      </c>
      <c r="I13" s="17">
        <v>0.128167208642055</v>
      </c>
      <c r="J13" s="17">
        <v>0.161159996368335</v>
      </c>
      <c r="K13" s="17">
        <v>0.115871484167351</v>
      </c>
      <c r="L13" s="17">
        <v>7.7935112151210906E-2</v>
      </c>
      <c r="M13" s="17"/>
      <c r="N13" s="17">
        <v>0.11606853067282299</v>
      </c>
      <c r="O13" s="17">
        <v>0.120547110452846</v>
      </c>
      <c r="P13" s="17">
        <v>0.12954541451523</v>
      </c>
      <c r="Q13" s="17">
        <v>0.115943752169784</v>
      </c>
      <c r="R13" s="17"/>
      <c r="S13" s="17">
        <v>0.11776784588884399</v>
      </c>
      <c r="T13" s="17">
        <v>0.110890066658192</v>
      </c>
      <c r="U13" s="17">
        <v>0.143719784685331</v>
      </c>
      <c r="V13" s="17">
        <v>0.105638992157381</v>
      </c>
      <c r="W13" s="17">
        <v>9.9218244807907599E-2</v>
      </c>
      <c r="X13" s="17">
        <v>0.12101195346397001</v>
      </c>
      <c r="Y13" s="17">
        <v>8.0671927328311493E-2</v>
      </c>
      <c r="Z13" s="17">
        <v>7.7694716574801106E-2</v>
      </c>
      <c r="AA13" s="17">
        <v>0.109435280086725</v>
      </c>
      <c r="AB13" s="17">
        <v>0.175736986166704</v>
      </c>
      <c r="AC13" s="17">
        <v>0.195408088536413</v>
      </c>
      <c r="AD13" s="17">
        <v>0.13454147311990899</v>
      </c>
      <c r="AE13" s="17"/>
      <c r="AF13" s="17">
        <v>8.8688543597597494E-2</v>
      </c>
      <c r="AG13" s="17">
        <v>0.135766886865025</v>
      </c>
      <c r="AH13" s="17">
        <v>0.12419342405242199</v>
      </c>
      <c r="AI13" s="17"/>
      <c r="AJ13" s="17">
        <v>6.5352426988255094E-2</v>
      </c>
      <c r="AK13" s="17">
        <v>0.14131842754076801</v>
      </c>
      <c r="AL13" s="17">
        <v>0.14920368470596701</v>
      </c>
      <c r="AM13" s="17">
        <v>6.4548067460856506E-2</v>
      </c>
      <c r="AN13" s="17">
        <v>0.14613616932182799</v>
      </c>
      <c r="AO13" s="17"/>
      <c r="AP13" s="17">
        <v>2.86839092209961E-2</v>
      </c>
      <c r="AQ13" s="17">
        <v>0.13565463679005099</v>
      </c>
      <c r="AR13" s="17">
        <v>0.131334797885478</v>
      </c>
      <c r="AS13" s="17">
        <v>0.107068798522985</v>
      </c>
      <c r="AT13" s="17">
        <v>5.1555722549450303E-2</v>
      </c>
      <c r="AU13" s="17"/>
      <c r="AV13" s="17">
        <v>8.4618114857280005E-2</v>
      </c>
      <c r="AW13" s="17">
        <v>0.113822831065924</v>
      </c>
      <c r="AX13" s="17">
        <v>0.155891575176277</v>
      </c>
      <c r="AY13" s="17">
        <v>0.13405895704977</v>
      </c>
      <c r="AZ13" s="17">
        <v>0.101486211602931</v>
      </c>
    </row>
    <row r="14" spans="2:52">
      <c r="B14" s="18" t="s">
        <v>107</v>
      </c>
      <c r="C14" s="19">
        <v>8.3045894349854904E-2</v>
      </c>
      <c r="D14" s="19">
        <v>6.9847663323135703E-2</v>
      </c>
      <c r="E14" s="19">
        <v>9.6821484125107105E-2</v>
      </c>
      <c r="F14" s="19"/>
      <c r="G14" s="19">
        <v>5.0686231204309103E-2</v>
      </c>
      <c r="H14" s="19">
        <v>0.10593029488661</v>
      </c>
      <c r="I14" s="19">
        <v>9.2483806409742103E-2</v>
      </c>
      <c r="J14" s="19">
        <v>9.3225675255447601E-2</v>
      </c>
      <c r="K14" s="19">
        <v>9.2343897034416603E-2</v>
      </c>
      <c r="L14" s="19">
        <v>6.1081069142231201E-2</v>
      </c>
      <c r="M14" s="19"/>
      <c r="N14" s="19">
        <v>5.44958463377445E-2</v>
      </c>
      <c r="O14" s="19">
        <v>9.1399607194897606E-2</v>
      </c>
      <c r="P14" s="19">
        <v>6.7887508804191296E-2</v>
      </c>
      <c r="Q14" s="19">
        <v>0.12124372743447299</v>
      </c>
      <c r="R14" s="19"/>
      <c r="S14" s="19">
        <v>6.8420858860185493E-2</v>
      </c>
      <c r="T14" s="19">
        <v>9.67760954496555E-2</v>
      </c>
      <c r="U14" s="19">
        <v>6.3971729188303794E-2</v>
      </c>
      <c r="V14" s="19">
        <v>8.8734838705366803E-2</v>
      </c>
      <c r="W14" s="19">
        <v>7.0513785258098496E-2</v>
      </c>
      <c r="X14" s="19">
        <v>8.1806408492503396E-2</v>
      </c>
      <c r="Y14" s="19">
        <v>9.2733190203745305E-2</v>
      </c>
      <c r="Z14" s="19">
        <v>7.9424875741812201E-2</v>
      </c>
      <c r="AA14" s="19">
        <v>7.7404857914856601E-2</v>
      </c>
      <c r="AB14" s="19">
        <v>0.10971208177790299</v>
      </c>
      <c r="AC14" s="19">
        <v>8.9038360906608799E-2</v>
      </c>
      <c r="AD14" s="19">
        <v>6.3831717982577196E-2</v>
      </c>
      <c r="AE14" s="19"/>
      <c r="AF14" s="19">
        <v>8.1469304156630798E-2</v>
      </c>
      <c r="AG14" s="19">
        <v>5.7968273471927498E-2</v>
      </c>
      <c r="AH14" s="19">
        <v>0.15480762042054999</v>
      </c>
      <c r="AI14" s="19"/>
      <c r="AJ14" s="19">
        <v>5.1191883810128E-2</v>
      </c>
      <c r="AK14" s="19">
        <v>6.1370957754734098E-2</v>
      </c>
      <c r="AL14" s="19">
        <v>0.105725457246163</v>
      </c>
      <c r="AM14" s="19">
        <v>9.6014200257480004E-2</v>
      </c>
      <c r="AN14" s="19">
        <v>0.174327239376103</v>
      </c>
      <c r="AO14" s="19"/>
      <c r="AP14" s="19">
        <v>3.4489287756341303E-2</v>
      </c>
      <c r="AQ14" s="19">
        <v>6.1064792614554698E-2</v>
      </c>
      <c r="AR14" s="19">
        <v>3.2721439605112097E-2</v>
      </c>
      <c r="AS14" s="19">
        <v>8.2750173641820093E-2</v>
      </c>
      <c r="AT14" s="19">
        <v>0.202838681656897</v>
      </c>
      <c r="AU14" s="19"/>
      <c r="AV14" s="19">
        <v>0.101961273580931</v>
      </c>
      <c r="AW14" s="19">
        <v>8.5665499576974696E-2</v>
      </c>
      <c r="AX14" s="19">
        <v>7.7089961902403706E-2</v>
      </c>
      <c r="AY14" s="19">
        <v>2.8813022570345501E-2</v>
      </c>
      <c r="AZ14" s="19">
        <v>3.6217207162583198E-2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0.121595187002129</v>
      </c>
      <c r="D9" s="17">
        <v>0.12491385180558</v>
      </c>
      <c r="E9" s="17">
        <v>0.118981814928383</v>
      </c>
      <c r="F9" s="17"/>
      <c r="G9" s="17">
        <v>0.160930735950992</v>
      </c>
      <c r="H9" s="17">
        <v>0.11263426488872</v>
      </c>
      <c r="I9" s="17">
        <v>0.14180509282682399</v>
      </c>
      <c r="J9" s="17">
        <v>8.8941689298670398E-2</v>
      </c>
      <c r="K9" s="17">
        <v>0.104046203483579</v>
      </c>
      <c r="L9" s="17">
        <v>0.124054791456239</v>
      </c>
      <c r="M9" s="17"/>
      <c r="N9" s="17">
        <v>0.112622654785398</v>
      </c>
      <c r="O9" s="17">
        <v>9.1808670693674405E-2</v>
      </c>
      <c r="P9" s="17">
        <v>0.165593272847811</v>
      </c>
      <c r="Q9" s="17">
        <v>0.120783730876523</v>
      </c>
      <c r="R9" s="17"/>
      <c r="S9" s="17">
        <v>0.13307323135447899</v>
      </c>
      <c r="T9" s="17">
        <v>0.113545763111016</v>
      </c>
      <c r="U9" s="17">
        <v>7.4758010683228196E-2</v>
      </c>
      <c r="V9" s="17">
        <v>0.14387544648710901</v>
      </c>
      <c r="W9" s="17">
        <v>0.122773679434136</v>
      </c>
      <c r="X9" s="17">
        <v>0.16025081148878101</v>
      </c>
      <c r="Y9" s="17">
        <v>0.131768676023755</v>
      </c>
      <c r="Z9" s="17">
        <v>9.1716313419472395E-2</v>
      </c>
      <c r="AA9" s="17">
        <v>0.13498944524880599</v>
      </c>
      <c r="AB9" s="17">
        <v>8.4596489900166993E-2</v>
      </c>
      <c r="AC9" s="17">
        <v>0.11131576371409101</v>
      </c>
      <c r="AD9" s="17">
        <v>0.144016325688298</v>
      </c>
      <c r="AE9" s="17"/>
      <c r="AF9" s="17">
        <v>0.118466105497907</v>
      </c>
      <c r="AG9" s="17">
        <v>0.117004644608317</v>
      </c>
      <c r="AH9" s="17">
        <v>0.14364328969750501</v>
      </c>
      <c r="AI9" s="17"/>
      <c r="AJ9" s="17">
        <v>0.15895745993607299</v>
      </c>
      <c r="AK9" s="17">
        <v>9.9772724300454599E-2</v>
      </c>
      <c r="AL9" s="17">
        <v>0.13615023710280499</v>
      </c>
      <c r="AM9" s="17">
        <v>3.5992231366775901E-2</v>
      </c>
      <c r="AN9" s="17">
        <v>8.6833134892100303E-2</v>
      </c>
      <c r="AO9" s="17"/>
      <c r="AP9" s="17">
        <v>0.18504767923460599</v>
      </c>
      <c r="AQ9" s="17">
        <v>0.114159049763534</v>
      </c>
      <c r="AR9" s="17">
        <v>0.16801555779715799</v>
      </c>
      <c r="AS9" s="17">
        <v>0.130288252566893</v>
      </c>
      <c r="AT9" s="17">
        <v>7.7384490403810402E-2</v>
      </c>
      <c r="AU9" s="17"/>
      <c r="AV9" s="17">
        <v>0.13397021588056399</v>
      </c>
      <c r="AW9" s="17">
        <v>0.10225596348186999</v>
      </c>
      <c r="AX9" s="17">
        <v>9.8079437840635497E-2</v>
      </c>
      <c r="AY9" s="17">
        <v>0.150016450925719</v>
      </c>
      <c r="AZ9" s="17">
        <v>0.215019613079763</v>
      </c>
    </row>
    <row r="10" spans="2:52">
      <c r="B10" s="18" t="s">
        <v>176</v>
      </c>
      <c r="C10" s="17">
        <v>0.27009510772997503</v>
      </c>
      <c r="D10" s="17">
        <v>0.300923318000969</v>
      </c>
      <c r="E10" s="17">
        <v>0.23987946188810599</v>
      </c>
      <c r="F10" s="17"/>
      <c r="G10" s="17">
        <v>0.26766059324050701</v>
      </c>
      <c r="H10" s="17">
        <v>0.29587270330724902</v>
      </c>
      <c r="I10" s="17">
        <v>0.29403236155527201</v>
      </c>
      <c r="J10" s="17">
        <v>0.22210354503764801</v>
      </c>
      <c r="K10" s="17">
        <v>0.212594890499226</v>
      </c>
      <c r="L10" s="17">
        <v>0.31095333936682901</v>
      </c>
      <c r="M10" s="17"/>
      <c r="N10" s="17">
        <v>0.29509679763281599</v>
      </c>
      <c r="O10" s="17">
        <v>0.28990615233436801</v>
      </c>
      <c r="P10" s="17">
        <v>0.25116782113264402</v>
      </c>
      <c r="Q10" s="17">
        <v>0.23967749753836001</v>
      </c>
      <c r="R10" s="17"/>
      <c r="S10" s="17">
        <v>0.289300702165041</v>
      </c>
      <c r="T10" s="17">
        <v>0.25855584343451499</v>
      </c>
      <c r="U10" s="17">
        <v>0.23922759650776701</v>
      </c>
      <c r="V10" s="17">
        <v>0.32612699011260599</v>
      </c>
      <c r="W10" s="17">
        <v>0.32680839690553998</v>
      </c>
      <c r="X10" s="17">
        <v>0.24958173089302099</v>
      </c>
      <c r="Y10" s="17">
        <v>0.26588909918352599</v>
      </c>
      <c r="Z10" s="17">
        <v>0.226812249891749</v>
      </c>
      <c r="AA10" s="17">
        <v>0.26145339889286801</v>
      </c>
      <c r="AB10" s="17">
        <v>0.24252718800748599</v>
      </c>
      <c r="AC10" s="17">
        <v>0.22454778477298701</v>
      </c>
      <c r="AD10" s="17">
        <v>0.33504794820850903</v>
      </c>
      <c r="AE10" s="17"/>
      <c r="AF10" s="17">
        <v>0.312196320405358</v>
      </c>
      <c r="AG10" s="17">
        <v>0.27411173381904802</v>
      </c>
      <c r="AH10" s="17">
        <v>0.210600372843186</v>
      </c>
      <c r="AI10" s="17"/>
      <c r="AJ10" s="17">
        <v>0.34779692453496502</v>
      </c>
      <c r="AK10" s="17">
        <v>0.266738150349071</v>
      </c>
      <c r="AL10" s="17">
        <v>0.22073936389695201</v>
      </c>
      <c r="AM10" s="17">
        <v>0.39709088703093798</v>
      </c>
      <c r="AN10" s="17">
        <v>0.205621621761472</v>
      </c>
      <c r="AO10" s="17"/>
      <c r="AP10" s="17">
        <v>0.41274545967366699</v>
      </c>
      <c r="AQ10" s="17">
        <v>0.24871169836948201</v>
      </c>
      <c r="AR10" s="17">
        <v>0.23089975451522399</v>
      </c>
      <c r="AS10" s="17">
        <v>0.28681242576216698</v>
      </c>
      <c r="AT10" s="17">
        <v>0.23930360127564901</v>
      </c>
      <c r="AU10" s="17"/>
      <c r="AV10" s="17">
        <v>0.25537793428677302</v>
      </c>
      <c r="AW10" s="17">
        <v>0.25307293815878101</v>
      </c>
      <c r="AX10" s="17">
        <v>0.28251523321740002</v>
      </c>
      <c r="AY10" s="17">
        <v>0.31124633833259202</v>
      </c>
      <c r="AZ10" s="17">
        <v>0.16945568140515299</v>
      </c>
    </row>
    <row r="11" spans="2:52" ht="30">
      <c r="B11" s="18" t="s">
        <v>177</v>
      </c>
      <c r="C11" s="17">
        <v>0.26990235500683402</v>
      </c>
      <c r="D11" s="17">
        <v>0.27369400591828402</v>
      </c>
      <c r="E11" s="17">
        <v>0.265907605144026</v>
      </c>
      <c r="F11" s="17"/>
      <c r="G11" s="17">
        <v>0.238871005161651</v>
      </c>
      <c r="H11" s="17">
        <v>0.24251642187714501</v>
      </c>
      <c r="I11" s="17">
        <v>0.223793418327462</v>
      </c>
      <c r="J11" s="17">
        <v>0.27590751278276399</v>
      </c>
      <c r="K11" s="17">
        <v>0.340009700686219</v>
      </c>
      <c r="L11" s="17">
        <v>0.30018179968716702</v>
      </c>
      <c r="M11" s="17"/>
      <c r="N11" s="17">
        <v>0.28002096464134502</v>
      </c>
      <c r="O11" s="17">
        <v>0.23410949861415001</v>
      </c>
      <c r="P11" s="17">
        <v>0.27240126621336902</v>
      </c>
      <c r="Q11" s="17">
        <v>0.29208973767149898</v>
      </c>
      <c r="R11" s="17"/>
      <c r="S11" s="17">
        <v>0.22928130436656999</v>
      </c>
      <c r="T11" s="17">
        <v>0.25643938702765401</v>
      </c>
      <c r="U11" s="17">
        <v>0.33571275873977402</v>
      </c>
      <c r="V11" s="17">
        <v>0.22135175807013799</v>
      </c>
      <c r="W11" s="17">
        <v>0.28826311997575699</v>
      </c>
      <c r="X11" s="17">
        <v>0.29219515285995101</v>
      </c>
      <c r="Y11" s="17">
        <v>0.27236601003372302</v>
      </c>
      <c r="Z11" s="17">
        <v>0.36456350011479199</v>
      </c>
      <c r="AA11" s="17">
        <v>0.27181417366732402</v>
      </c>
      <c r="AB11" s="17">
        <v>0.29048998179016999</v>
      </c>
      <c r="AC11" s="17">
        <v>0.21233136806960601</v>
      </c>
      <c r="AD11" s="17">
        <v>0.24955949293217899</v>
      </c>
      <c r="AE11" s="17"/>
      <c r="AF11" s="17">
        <v>0.301012017908938</v>
      </c>
      <c r="AG11" s="17">
        <v>0.265874361433662</v>
      </c>
      <c r="AH11" s="17">
        <v>0.21810221612198799</v>
      </c>
      <c r="AI11" s="17"/>
      <c r="AJ11" s="17">
        <v>0.285999970756108</v>
      </c>
      <c r="AK11" s="17">
        <v>0.267827155796032</v>
      </c>
      <c r="AL11" s="17">
        <v>0.26580254243526102</v>
      </c>
      <c r="AM11" s="17">
        <v>0.28950727205554599</v>
      </c>
      <c r="AN11" s="17">
        <v>0.25503811010633598</v>
      </c>
      <c r="AO11" s="17"/>
      <c r="AP11" s="17">
        <v>0.26771685170787901</v>
      </c>
      <c r="AQ11" s="17">
        <v>0.26941835607153303</v>
      </c>
      <c r="AR11" s="17">
        <v>0.27175238134978302</v>
      </c>
      <c r="AS11" s="17">
        <v>0.29269455506817399</v>
      </c>
      <c r="AT11" s="17">
        <v>0.30330967787920898</v>
      </c>
      <c r="AU11" s="17"/>
      <c r="AV11" s="17">
        <v>0.30192086891726699</v>
      </c>
      <c r="AW11" s="17">
        <v>0.28258531434481499</v>
      </c>
      <c r="AX11" s="17">
        <v>0.24969539807126201</v>
      </c>
      <c r="AY11" s="17">
        <v>0.24942094983233901</v>
      </c>
      <c r="AZ11" s="17">
        <v>0.22529787004028801</v>
      </c>
    </row>
    <row r="12" spans="2:52">
      <c r="B12" s="18" t="s">
        <v>178</v>
      </c>
      <c r="C12" s="17">
        <v>0.15500402865066801</v>
      </c>
      <c r="D12" s="17">
        <v>0.14804236714014099</v>
      </c>
      <c r="E12" s="17">
        <v>0.16293399970974501</v>
      </c>
      <c r="F12" s="17"/>
      <c r="G12" s="17">
        <v>0.15401829375736201</v>
      </c>
      <c r="H12" s="17">
        <v>0.12987783663706201</v>
      </c>
      <c r="I12" s="17">
        <v>0.13829951896954101</v>
      </c>
      <c r="J12" s="17">
        <v>0.18461199768937001</v>
      </c>
      <c r="K12" s="17">
        <v>0.179337554209271</v>
      </c>
      <c r="L12" s="17">
        <v>0.15031377343111199</v>
      </c>
      <c r="M12" s="17"/>
      <c r="N12" s="17">
        <v>0.16268299926142299</v>
      </c>
      <c r="O12" s="17">
        <v>0.17708936702765199</v>
      </c>
      <c r="P12" s="17">
        <v>0.147599114887382</v>
      </c>
      <c r="Q12" s="17">
        <v>0.12933137383563101</v>
      </c>
      <c r="R12" s="17"/>
      <c r="S12" s="17">
        <v>0.1631510371613</v>
      </c>
      <c r="T12" s="17">
        <v>0.148343622329796</v>
      </c>
      <c r="U12" s="17">
        <v>0.16464923167981499</v>
      </c>
      <c r="V12" s="17">
        <v>0.14542912317978901</v>
      </c>
      <c r="W12" s="17">
        <v>0.130395874902314</v>
      </c>
      <c r="X12" s="17">
        <v>0.13307965803052299</v>
      </c>
      <c r="Y12" s="17">
        <v>0.17755104276602901</v>
      </c>
      <c r="Z12" s="17">
        <v>0.153185295247001</v>
      </c>
      <c r="AA12" s="17">
        <v>0.154050027517602</v>
      </c>
      <c r="AB12" s="17">
        <v>0.15252075455863701</v>
      </c>
      <c r="AC12" s="17">
        <v>0.22044483103023099</v>
      </c>
      <c r="AD12" s="17">
        <v>0.118052598111168</v>
      </c>
      <c r="AE12" s="17"/>
      <c r="AF12" s="17">
        <v>0.12602059255742101</v>
      </c>
      <c r="AG12" s="17">
        <v>0.175721303438408</v>
      </c>
      <c r="AH12" s="17">
        <v>0.14850077764580499</v>
      </c>
      <c r="AI12" s="17"/>
      <c r="AJ12" s="17">
        <v>0.114533307007467</v>
      </c>
      <c r="AK12" s="17">
        <v>0.18025845940219501</v>
      </c>
      <c r="AL12" s="17">
        <v>0.144569106924097</v>
      </c>
      <c r="AM12" s="17">
        <v>0.116076102326314</v>
      </c>
      <c r="AN12" s="17">
        <v>0.158881402783697</v>
      </c>
      <c r="AO12" s="17"/>
      <c r="AP12" s="17">
        <v>7.6406584114124404E-2</v>
      </c>
      <c r="AQ12" s="17">
        <v>0.18604836432324801</v>
      </c>
      <c r="AR12" s="17">
        <v>0.18455510400997399</v>
      </c>
      <c r="AS12" s="17">
        <v>0.139130238425725</v>
      </c>
      <c r="AT12" s="17">
        <v>9.8503474124374102E-2</v>
      </c>
      <c r="AU12" s="17"/>
      <c r="AV12" s="17">
        <v>0.13075906327876699</v>
      </c>
      <c r="AW12" s="17">
        <v>0.16625633048746999</v>
      </c>
      <c r="AX12" s="17">
        <v>0.177009568250619</v>
      </c>
      <c r="AY12" s="17">
        <v>0.13849005197492301</v>
      </c>
      <c r="AZ12" s="17">
        <v>0.164880132227782</v>
      </c>
    </row>
    <row r="13" spans="2:52">
      <c r="B13" s="18" t="s">
        <v>179</v>
      </c>
      <c r="C13" s="17">
        <v>6.8594669299517894E-2</v>
      </c>
      <c r="D13" s="17">
        <v>6.6839397896038794E-2</v>
      </c>
      <c r="E13" s="17">
        <v>6.8881752194961496E-2</v>
      </c>
      <c r="F13" s="17"/>
      <c r="G13" s="17">
        <v>7.9249979040174806E-2</v>
      </c>
      <c r="H13" s="17">
        <v>8.44722866747393E-2</v>
      </c>
      <c r="I13" s="17">
        <v>9.3743711898791604E-2</v>
      </c>
      <c r="J13" s="17">
        <v>8.5164882451269894E-2</v>
      </c>
      <c r="K13" s="17">
        <v>4.5778217797132599E-2</v>
      </c>
      <c r="L13" s="17">
        <v>2.7224238991618702E-2</v>
      </c>
      <c r="M13" s="17"/>
      <c r="N13" s="17">
        <v>5.66010752860771E-2</v>
      </c>
      <c r="O13" s="17">
        <v>7.8666920262550594E-2</v>
      </c>
      <c r="P13" s="17">
        <v>7.7378176802177595E-2</v>
      </c>
      <c r="Q13" s="17">
        <v>6.4793242561844697E-2</v>
      </c>
      <c r="R13" s="17"/>
      <c r="S13" s="17">
        <v>8.1329592049789304E-2</v>
      </c>
      <c r="T13" s="17">
        <v>6.0710478237036E-2</v>
      </c>
      <c r="U13" s="17">
        <v>8.3608568779387604E-2</v>
      </c>
      <c r="V13" s="17">
        <v>4.3863595941625103E-2</v>
      </c>
      <c r="W13" s="17">
        <v>5.8690109114407397E-2</v>
      </c>
      <c r="X13" s="17">
        <v>5.6251150378276701E-2</v>
      </c>
      <c r="Y13" s="17">
        <v>4.3520509934467003E-2</v>
      </c>
      <c r="Z13" s="17">
        <v>7.9705059817942805E-2</v>
      </c>
      <c r="AA13" s="17">
        <v>7.7974793625805297E-2</v>
      </c>
      <c r="AB13" s="17">
        <v>8.9525549956624803E-2</v>
      </c>
      <c r="AC13" s="17">
        <v>8.0531494749750104E-2</v>
      </c>
      <c r="AD13" s="17">
        <v>6.6474249330655294E-2</v>
      </c>
      <c r="AE13" s="17"/>
      <c r="AF13" s="17">
        <v>4.8125868224710301E-2</v>
      </c>
      <c r="AG13" s="17">
        <v>7.4750701926158902E-2</v>
      </c>
      <c r="AH13" s="17">
        <v>8.5562525835071901E-2</v>
      </c>
      <c r="AI13" s="17"/>
      <c r="AJ13" s="17">
        <v>2.0835151359987002E-2</v>
      </c>
      <c r="AK13" s="17">
        <v>9.7604350241772206E-2</v>
      </c>
      <c r="AL13" s="17">
        <v>7.0187309837007106E-2</v>
      </c>
      <c r="AM13" s="17">
        <v>3.2386558647122601E-2</v>
      </c>
      <c r="AN13" s="17">
        <v>8.0031714575219001E-2</v>
      </c>
      <c r="AO13" s="17"/>
      <c r="AP13" s="17">
        <v>3.4161201877393401E-3</v>
      </c>
      <c r="AQ13" s="17">
        <v>8.6845592976464395E-2</v>
      </c>
      <c r="AR13" s="17">
        <v>5.9911505104567303E-2</v>
      </c>
      <c r="AS13" s="17">
        <v>4.5291855154734897E-2</v>
      </c>
      <c r="AT13" s="17">
        <v>2.05372403815327E-2</v>
      </c>
      <c r="AU13" s="17"/>
      <c r="AV13" s="17">
        <v>5.3400141891106097E-2</v>
      </c>
      <c r="AW13" s="17">
        <v>7.3512376591313294E-2</v>
      </c>
      <c r="AX13" s="17">
        <v>8.6766934343435395E-2</v>
      </c>
      <c r="AY13" s="17">
        <v>7.7087299451935196E-2</v>
      </c>
      <c r="AZ13" s="17">
        <v>0.104682291568178</v>
      </c>
    </row>
    <row r="14" spans="2:52">
      <c r="B14" s="18" t="s">
        <v>107</v>
      </c>
      <c r="C14" s="19">
        <v>0.114808652310875</v>
      </c>
      <c r="D14" s="19">
        <v>8.5587059238987406E-2</v>
      </c>
      <c r="E14" s="19">
        <v>0.14341536613477901</v>
      </c>
      <c r="F14" s="19"/>
      <c r="G14" s="19">
        <v>9.9269392849313201E-2</v>
      </c>
      <c r="H14" s="19">
        <v>0.134626486615085</v>
      </c>
      <c r="I14" s="19">
        <v>0.108325896422111</v>
      </c>
      <c r="J14" s="19">
        <v>0.14327037274027801</v>
      </c>
      <c r="K14" s="19">
        <v>0.11823343332457301</v>
      </c>
      <c r="L14" s="19">
        <v>8.7272057067033504E-2</v>
      </c>
      <c r="M14" s="19"/>
      <c r="N14" s="19">
        <v>9.2975508392941705E-2</v>
      </c>
      <c r="O14" s="19">
        <v>0.128419391067605</v>
      </c>
      <c r="P14" s="19">
        <v>8.58603481166169E-2</v>
      </c>
      <c r="Q14" s="19">
        <v>0.15332441751614301</v>
      </c>
      <c r="R14" s="19"/>
      <c r="S14" s="19">
        <v>0.103864132902821</v>
      </c>
      <c r="T14" s="19">
        <v>0.16240490585998199</v>
      </c>
      <c r="U14" s="19">
        <v>0.102043833610028</v>
      </c>
      <c r="V14" s="19">
        <v>0.119353086208733</v>
      </c>
      <c r="W14" s="19">
        <v>7.3068819667845897E-2</v>
      </c>
      <c r="X14" s="19">
        <v>0.108641496349447</v>
      </c>
      <c r="Y14" s="19">
        <v>0.108904662058499</v>
      </c>
      <c r="Z14" s="19">
        <v>8.4017581509042705E-2</v>
      </c>
      <c r="AA14" s="19">
        <v>9.9718161047595205E-2</v>
      </c>
      <c r="AB14" s="19">
        <v>0.14034003578691601</v>
      </c>
      <c r="AC14" s="19">
        <v>0.15082875766333401</v>
      </c>
      <c r="AD14" s="19">
        <v>8.6849385729191306E-2</v>
      </c>
      <c r="AE14" s="19"/>
      <c r="AF14" s="19">
        <v>9.4179095405666297E-2</v>
      </c>
      <c r="AG14" s="19">
        <v>9.2537254774407496E-2</v>
      </c>
      <c r="AH14" s="19">
        <v>0.193590817856444</v>
      </c>
      <c r="AI14" s="19"/>
      <c r="AJ14" s="19">
        <v>7.1877186405400195E-2</v>
      </c>
      <c r="AK14" s="19">
        <v>8.7799159910474406E-2</v>
      </c>
      <c r="AL14" s="19">
        <v>0.16255143980387701</v>
      </c>
      <c r="AM14" s="19">
        <v>0.12894694857330299</v>
      </c>
      <c r="AN14" s="19">
        <v>0.21359401588117599</v>
      </c>
      <c r="AO14" s="19"/>
      <c r="AP14" s="19">
        <v>5.4667305081983503E-2</v>
      </c>
      <c r="AQ14" s="19">
        <v>9.4816938495738606E-2</v>
      </c>
      <c r="AR14" s="19">
        <v>8.4865697223293596E-2</v>
      </c>
      <c r="AS14" s="19">
        <v>0.105782673022307</v>
      </c>
      <c r="AT14" s="19">
        <v>0.26096151593542499</v>
      </c>
      <c r="AU14" s="19"/>
      <c r="AV14" s="19">
        <v>0.124571775745522</v>
      </c>
      <c r="AW14" s="19">
        <v>0.12231707693575</v>
      </c>
      <c r="AX14" s="19">
        <v>0.10593342827664901</v>
      </c>
      <c r="AY14" s="19">
        <v>7.3738909482492093E-2</v>
      </c>
      <c r="AZ14" s="19">
        <v>0.120664411678837</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189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7.8409253213516994E-2</v>
      </c>
      <c r="D9" s="17">
        <v>9.1145215966149301E-2</v>
      </c>
      <c r="E9" s="17">
        <v>6.6062543955747205E-2</v>
      </c>
      <c r="F9" s="17"/>
      <c r="G9" s="17">
        <v>0.116264292597077</v>
      </c>
      <c r="H9" s="17">
        <v>0.102998371730365</v>
      </c>
      <c r="I9" s="17">
        <v>0.103724221814204</v>
      </c>
      <c r="J9" s="17">
        <v>5.5324815550036502E-2</v>
      </c>
      <c r="K9" s="17">
        <v>5.9390440601384098E-2</v>
      </c>
      <c r="L9" s="17">
        <v>3.9788908227564097E-2</v>
      </c>
      <c r="M9" s="17"/>
      <c r="N9" s="17">
        <v>8.8166753223221997E-2</v>
      </c>
      <c r="O9" s="17">
        <v>5.6319264865684601E-2</v>
      </c>
      <c r="P9" s="17">
        <v>0.106593547446929</v>
      </c>
      <c r="Q9" s="17">
        <v>6.50606420270083E-2</v>
      </c>
      <c r="R9" s="17"/>
      <c r="S9" s="17">
        <v>0.108743497979394</v>
      </c>
      <c r="T9" s="17">
        <v>7.1438891777295302E-2</v>
      </c>
      <c r="U9" s="17">
        <v>1.2728031582251701E-2</v>
      </c>
      <c r="V9" s="17">
        <v>9.0907294788349094E-2</v>
      </c>
      <c r="W9" s="17">
        <v>0.114105385135345</v>
      </c>
      <c r="X9" s="17">
        <v>9.3074182040426598E-2</v>
      </c>
      <c r="Y9" s="17">
        <v>7.2337501624518394E-2</v>
      </c>
      <c r="Z9" s="17">
        <v>0</v>
      </c>
      <c r="AA9" s="17">
        <v>8.1504856277067994E-2</v>
      </c>
      <c r="AB9" s="17">
        <v>7.3635198815320102E-2</v>
      </c>
      <c r="AC9" s="17">
        <v>7.9134899985004295E-2</v>
      </c>
      <c r="AD9" s="17">
        <v>0.103758070442317</v>
      </c>
      <c r="AE9" s="17"/>
      <c r="AF9" s="17">
        <v>7.7039213013924399E-2</v>
      </c>
      <c r="AG9" s="17">
        <v>7.82872006070362E-2</v>
      </c>
      <c r="AH9" s="17">
        <v>8.0389321613733897E-2</v>
      </c>
      <c r="AI9" s="17"/>
      <c r="AJ9" s="17">
        <v>0.107429438544313</v>
      </c>
      <c r="AK9" s="17">
        <v>5.8574826372243302E-2</v>
      </c>
      <c r="AL9" s="17">
        <v>5.8754925814743203E-2</v>
      </c>
      <c r="AM9" s="17">
        <v>3.5992231366775901E-2</v>
      </c>
      <c r="AN9" s="17">
        <v>6.6771839708625894E-2</v>
      </c>
      <c r="AO9" s="17"/>
      <c r="AP9" s="17">
        <v>0.13370890841817201</v>
      </c>
      <c r="AQ9" s="17">
        <v>6.7406393277423995E-2</v>
      </c>
      <c r="AR9" s="17">
        <v>0.10131818847552899</v>
      </c>
      <c r="AS9" s="17">
        <v>9.5093292578731295E-2</v>
      </c>
      <c r="AT9" s="17">
        <v>3.4428818090459203E-2</v>
      </c>
      <c r="AU9" s="17"/>
      <c r="AV9" s="17">
        <v>6.5463800039978703E-2</v>
      </c>
      <c r="AW9" s="17">
        <v>5.5862707218854203E-2</v>
      </c>
      <c r="AX9" s="17">
        <v>7.52242048397532E-2</v>
      </c>
      <c r="AY9" s="17">
        <v>0.14131817867287999</v>
      </c>
      <c r="AZ9" s="17">
        <v>0.112172117020399</v>
      </c>
    </row>
    <row r="10" spans="2:52">
      <c r="B10" s="18" t="s">
        <v>176</v>
      </c>
      <c r="C10" s="17">
        <v>0.24054388798781601</v>
      </c>
      <c r="D10" s="17">
        <v>0.259452287702224</v>
      </c>
      <c r="E10" s="17">
        <v>0.22295436783862899</v>
      </c>
      <c r="F10" s="17"/>
      <c r="G10" s="17">
        <v>0.30234480173850897</v>
      </c>
      <c r="H10" s="17">
        <v>0.27796851396119399</v>
      </c>
      <c r="I10" s="17">
        <v>0.23762344890651099</v>
      </c>
      <c r="J10" s="17">
        <v>0.19350486187178101</v>
      </c>
      <c r="K10" s="17">
        <v>0.19761006507569401</v>
      </c>
      <c r="L10" s="17">
        <v>0.23723006796822199</v>
      </c>
      <c r="M10" s="17"/>
      <c r="N10" s="17">
        <v>0.26889512872913202</v>
      </c>
      <c r="O10" s="17">
        <v>0.23753116405559299</v>
      </c>
      <c r="P10" s="17">
        <v>0.219421978623207</v>
      </c>
      <c r="Q10" s="17">
        <v>0.230635273083315</v>
      </c>
      <c r="R10" s="17"/>
      <c r="S10" s="17">
        <v>0.26330255275173298</v>
      </c>
      <c r="T10" s="17">
        <v>0.241064306513326</v>
      </c>
      <c r="U10" s="17">
        <v>0.18720644824253699</v>
      </c>
      <c r="V10" s="17">
        <v>0.27146263293786999</v>
      </c>
      <c r="W10" s="17">
        <v>0.27045138975720801</v>
      </c>
      <c r="X10" s="17">
        <v>0.25695297190994498</v>
      </c>
      <c r="Y10" s="17">
        <v>0.19721238223360199</v>
      </c>
      <c r="Z10" s="17">
        <v>0.222799161233077</v>
      </c>
      <c r="AA10" s="17">
        <v>0.29473886022705398</v>
      </c>
      <c r="AB10" s="17">
        <v>0.18181437078103599</v>
      </c>
      <c r="AC10" s="17">
        <v>0.18150173591338201</v>
      </c>
      <c r="AD10" s="17">
        <v>0.295071559114157</v>
      </c>
      <c r="AE10" s="17"/>
      <c r="AF10" s="17">
        <v>0.258777726208756</v>
      </c>
      <c r="AG10" s="17">
        <v>0.23124456166448201</v>
      </c>
      <c r="AH10" s="17">
        <v>0.21730975820114601</v>
      </c>
      <c r="AI10" s="17"/>
      <c r="AJ10" s="17">
        <v>0.28847744060316199</v>
      </c>
      <c r="AK10" s="17">
        <v>0.23550687685164801</v>
      </c>
      <c r="AL10" s="17">
        <v>0.18361280213905501</v>
      </c>
      <c r="AM10" s="17">
        <v>0.35256216154199799</v>
      </c>
      <c r="AN10" s="17">
        <v>0.20020407869999199</v>
      </c>
      <c r="AO10" s="17"/>
      <c r="AP10" s="17">
        <v>0.36047715098583399</v>
      </c>
      <c r="AQ10" s="17">
        <v>0.23296104301699799</v>
      </c>
      <c r="AR10" s="17">
        <v>0.26365274106176501</v>
      </c>
      <c r="AS10" s="17">
        <v>0.21385296728039899</v>
      </c>
      <c r="AT10" s="17">
        <v>0.194372382429155</v>
      </c>
      <c r="AU10" s="17"/>
      <c r="AV10" s="17">
        <v>0.23430515524863499</v>
      </c>
      <c r="AW10" s="17">
        <v>0.23298035009889101</v>
      </c>
      <c r="AX10" s="17">
        <v>0.24833724760200501</v>
      </c>
      <c r="AY10" s="17">
        <v>0.24497226928548699</v>
      </c>
      <c r="AZ10" s="17">
        <v>0.22808271739367</v>
      </c>
    </row>
    <row r="11" spans="2:52" ht="30">
      <c r="B11" s="18" t="s">
        <v>177</v>
      </c>
      <c r="C11" s="17">
        <v>0.29532579060479602</v>
      </c>
      <c r="D11" s="17">
        <v>0.29644008296478203</v>
      </c>
      <c r="E11" s="17">
        <v>0.29417671809710699</v>
      </c>
      <c r="F11" s="17"/>
      <c r="G11" s="17">
        <v>0.25402288075687102</v>
      </c>
      <c r="H11" s="17">
        <v>0.25274223354167502</v>
      </c>
      <c r="I11" s="17">
        <v>0.27735054650480701</v>
      </c>
      <c r="J11" s="17">
        <v>0.30010520536080598</v>
      </c>
      <c r="K11" s="17">
        <v>0.30766835660356001</v>
      </c>
      <c r="L11" s="17">
        <v>0.36662228020751397</v>
      </c>
      <c r="M11" s="17"/>
      <c r="N11" s="17">
        <v>0.28134024133617003</v>
      </c>
      <c r="O11" s="17">
        <v>0.31230383486875002</v>
      </c>
      <c r="P11" s="17">
        <v>0.27093530602093702</v>
      </c>
      <c r="Q11" s="17">
        <v>0.31420539505721101</v>
      </c>
      <c r="R11" s="17"/>
      <c r="S11" s="17">
        <v>0.22929348215987</v>
      </c>
      <c r="T11" s="17">
        <v>0.29911059460609801</v>
      </c>
      <c r="U11" s="17">
        <v>0.38487651571440601</v>
      </c>
      <c r="V11" s="17">
        <v>0.27732174165102202</v>
      </c>
      <c r="W11" s="17">
        <v>0.32307539722692402</v>
      </c>
      <c r="X11" s="17">
        <v>0.27573574338964801</v>
      </c>
      <c r="Y11" s="17">
        <v>0.311282979474649</v>
      </c>
      <c r="Z11" s="17">
        <v>0.39195371040332899</v>
      </c>
      <c r="AA11" s="17">
        <v>0.27309830993541601</v>
      </c>
      <c r="AB11" s="17">
        <v>0.31831976998841199</v>
      </c>
      <c r="AC11" s="17">
        <v>0.24912390044859301</v>
      </c>
      <c r="AD11" s="17">
        <v>0.30276032835838201</v>
      </c>
      <c r="AE11" s="17"/>
      <c r="AF11" s="17">
        <v>0.310003442810449</v>
      </c>
      <c r="AG11" s="17">
        <v>0.30280137565130799</v>
      </c>
      <c r="AH11" s="17">
        <v>0.248804604745124</v>
      </c>
      <c r="AI11" s="17"/>
      <c r="AJ11" s="17">
        <v>0.30670890173388499</v>
      </c>
      <c r="AK11" s="17">
        <v>0.317558971844145</v>
      </c>
      <c r="AL11" s="17">
        <v>0.28170272122623502</v>
      </c>
      <c r="AM11" s="17">
        <v>0.31890667389416899</v>
      </c>
      <c r="AN11" s="17">
        <v>0.245101951447244</v>
      </c>
      <c r="AO11" s="17"/>
      <c r="AP11" s="17">
        <v>0.30028455931134002</v>
      </c>
      <c r="AQ11" s="17">
        <v>0.30787354503885001</v>
      </c>
      <c r="AR11" s="17">
        <v>0.26592167882922302</v>
      </c>
      <c r="AS11" s="17">
        <v>0.33492778897272402</v>
      </c>
      <c r="AT11" s="17">
        <v>0.29486828977365498</v>
      </c>
      <c r="AU11" s="17"/>
      <c r="AV11" s="17">
        <v>0.33108770830670797</v>
      </c>
      <c r="AW11" s="17">
        <v>0.27802401191988702</v>
      </c>
      <c r="AX11" s="17">
        <v>0.290441416399078</v>
      </c>
      <c r="AY11" s="17">
        <v>0.24944278214923399</v>
      </c>
      <c r="AZ11" s="17">
        <v>0.28738982321511403</v>
      </c>
    </row>
    <row r="12" spans="2:52">
      <c r="B12" s="18" t="s">
        <v>178</v>
      </c>
      <c r="C12" s="17">
        <v>0.17272250701299299</v>
      </c>
      <c r="D12" s="17">
        <v>0.173498172972675</v>
      </c>
      <c r="E12" s="17">
        <v>0.172973052206711</v>
      </c>
      <c r="F12" s="17"/>
      <c r="G12" s="17">
        <v>0.16061201334558201</v>
      </c>
      <c r="H12" s="17">
        <v>0.13973984919434801</v>
      </c>
      <c r="I12" s="17">
        <v>0.1401302157198</v>
      </c>
      <c r="J12" s="17">
        <v>0.17352046874512</v>
      </c>
      <c r="K12" s="17">
        <v>0.22208796665994601</v>
      </c>
      <c r="L12" s="17">
        <v>0.202551378854431</v>
      </c>
      <c r="M12" s="17"/>
      <c r="N12" s="17">
        <v>0.17459944540723399</v>
      </c>
      <c r="O12" s="17">
        <v>0.17081264218942899</v>
      </c>
      <c r="P12" s="17">
        <v>0.19456978570602601</v>
      </c>
      <c r="Q12" s="17">
        <v>0.15127453784508499</v>
      </c>
      <c r="R12" s="17"/>
      <c r="S12" s="17">
        <v>0.18772629346422801</v>
      </c>
      <c r="T12" s="17">
        <v>0.148119281990124</v>
      </c>
      <c r="U12" s="17">
        <v>0.167233476804588</v>
      </c>
      <c r="V12" s="17">
        <v>0.174088530535769</v>
      </c>
      <c r="W12" s="17">
        <v>0.12646705006856199</v>
      </c>
      <c r="X12" s="17">
        <v>0.168863536698312</v>
      </c>
      <c r="Y12" s="17">
        <v>0.231292049209019</v>
      </c>
      <c r="Z12" s="17">
        <v>0.22396692127659601</v>
      </c>
      <c r="AA12" s="17">
        <v>0.143501880684891</v>
      </c>
      <c r="AB12" s="17">
        <v>0.16755744685246399</v>
      </c>
      <c r="AC12" s="17">
        <v>0.221306103503638</v>
      </c>
      <c r="AD12" s="17">
        <v>0.139110938184452</v>
      </c>
      <c r="AE12" s="17"/>
      <c r="AF12" s="17">
        <v>0.173656476664061</v>
      </c>
      <c r="AG12" s="17">
        <v>0.182685018341391</v>
      </c>
      <c r="AH12" s="17">
        <v>0.163422756632354</v>
      </c>
      <c r="AI12" s="17"/>
      <c r="AJ12" s="17">
        <v>0.15755493835396001</v>
      </c>
      <c r="AK12" s="17">
        <v>0.18631008078352501</v>
      </c>
      <c r="AL12" s="17">
        <v>0.20879249738813199</v>
      </c>
      <c r="AM12" s="17">
        <v>0.13050627762570799</v>
      </c>
      <c r="AN12" s="17">
        <v>0.14032694810256199</v>
      </c>
      <c r="AO12" s="17"/>
      <c r="AP12" s="17">
        <v>0.103642751694613</v>
      </c>
      <c r="AQ12" s="17">
        <v>0.19816778351709899</v>
      </c>
      <c r="AR12" s="17">
        <v>0.18378631233276299</v>
      </c>
      <c r="AS12" s="17">
        <v>0.185816220707715</v>
      </c>
      <c r="AT12" s="17">
        <v>0.12863818198737001</v>
      </c>
      <c r="AU12" s="17"/>
      <c r="AV12" s="17">
        <v>0.16337105679278799</v>
      </c>
      <c r="AW12" s="17">
        <v>0.214254749736498</v>
      </c>
      <c r="AX12" s="17">
        <v>0.17329572969646101</v>
      </c>
      <c r="AY12" s="17">
        <v>0.17290657841673901</v>
      </c>
      <c r="AZ12" s="17">
        <v>0.14235507351149801</v>
      </c>
    </row>
    <row r="13" spans="2:52">
      <c r="B13" s="18" t="s">
        <v>179</v>
      </c>
      <c r="C13" s="17">
        <v>7.9527077341694202E-2</v>
      </c>
      <c r="D13" s="17">
        <v>8.8395791251098005E-2</v>
      </c>
      <c r="E13" s="17">
        <v>6.9189712541370005E-2</v>
      </c>
      <c r="F13" s="17"/>
      <c r="G13" s="17">
        <v>8.3639214582354196E-2</v>
      </c>
      <c r="H13" s="17">
        <v>8.53329983825733E-2</v>
      </c>
      <c r="I13" s="17">
        <v>9.8039432929912906E-2</v>
      </c>
      <c r="J13" s="17">
        <v>0.110666354494592</v>
      </c>
      <c r="K13" s="17">
        <v>7.3584381599123505E-2</v>
      </c>
      <c r="L13" s="17">
        <v>3.2891311009399897E-2</v>
      </c>
      <c r="M13" s="17"/>
      <c r="N13" s="17">
        <v>6.3360943161322597E-2</v>
      </c>
      <c r="O13" s="17">
        <v>8.4458577842331906E-2</v>
      </c>
      <c r="P13" s="17">
        <v>0.105283009912423</v>
      </c>
      <c r="Q13" s="17">
        <v>7.01738709408367E-2</v>
      </c>
      <c r="R13" s="17"/>
      <c r="S13" s="17">
        <v>8.9351393430355794E-2</v>
      </c>
      <c r="T13" s="17">
        <v>6.5243723909945803E-2</v>
      </c>
      <c r="U13" s="17">
        <v>9.7961053140773094E-2</v>
      </c>
      <c r="V13" s="17">
        <v>3.88846569913021E-2</v>
      </c>
      <c r="W13" s="17">
        <v>6.2162293181251299E-2</v>
      </c>
      <c r="X13" s="17">
        <v>9.4242759900106998E-2</v>
      </c>
      <c r="Y13" s="17">
        <v>6.3601693121594097E-2</v>
      </c>
      <c r="Z13" s="17">
        <v>8.0299029580611095E-2</v>
      </c>
      <c r="AA13" s="17">
        <v>9.1735335030983994E-2</v>
      </c>
      <c r="AB13" s="17">
        <v>9.4798132827648193E-2</v>
      </c>
      <c r="AC13" s="17">
        <v>9.2283064248839905E-2</v>
      </c>
      <c r="AD13" s="17">
        <v>9.3461032419713194E-2</v>
      </c>
      <c r="AE13" s="17"/>
      <c r="AF13" s="17">
        <v>5.4996439944729199E-2</v>
      </c>
      <c r="AG13" s="17">
        <v>9.0846469257956697E-2</v>
      </c>
      <c r="AH13" s="17">
        <v>9.3357793186881796E-2</v>
      </c>
      <c r="AI13" s="17"/>
      <c r="AJ13" s="17">
        <v>4.1433680025869897E-2</v>
      </c>
      <c r="AK13" s="17">
        <v>0.106542250973284</v>
      </c>
      <c r="AL13" s="17">
        <v>9.4427277302186904E-2</v>
      </c>
      <c r="AM13" s="17">
        <v>0</v>
      </c>
      <c r="AN13" s="17">
        <v>9.3506162951111194E-2</v>
      </c>
      <c r="AO13" s="17"/>
      <c r="AP13" s="17">
        <v>1.9454243129951899E-2</v>
      </c>
      <c r="AQ13" s="17">
        <v>9.15587117605655E-2</v>
      </c>
      <c r="AR13" s="17">
        <v>8.42081558245074E-2</v>
      </c>
      <c r="AS13" s="17">
        <v>5.4096138765767597E-2</v>
      </c>
      <c r="AT13" s="17">
        <v>4.9015839204736303E-2</v>
      </c>
      <c r="AU13" s="17"/>
      <c r="AV13" s="17">
        <v>6.5388483818219906E-2</v>
      </c>
      <c r="AW13" s="17">
        <v>7.7220576252354095E-2</v>
      </c>
      <c r="AX13" s="17">
        <v>9.0708007247227898E-2</v>
      </c>
      <c r="AY13" s="17">
        <v>7.4748239166798805E-2</v>
      </c>
      <c r="AZ13" s="17">
        <v>0.140233161445734</v>
      </c>
    </row>
    <row r="14" spans="2:52">
      <c r="B14" s="18" t="s">
        <v>107</v>
      </c>
      <c r="C14" s="19">
        <v>0.133471483839185</v>
      </c>
      <c r="D14" s="19">
        <v>9.1068449143071703E-2</v>
      </c>
      <c r="E14" s="19">
        <v>0.17464360536043499</v>
      </c>
      <c r="F14" s="19"/>
      <c r="G14" s="19">
        <v>8.3116796979605695E-2</v>
      </c>
      <c r="H14" s="19">
        <v>0.14121803318984399</v>
      </c>
      <c r="I14" s="19">
        <v>0.143132134124765</v>
      </c>
      <c r="J14" s="19">
        <v>0.16687829397766399</v>
      </c>
      <c r="K14" s="19">
        <v>0.139658789460292</v>
      </c>
      <c r="L14" s="19">
        <v>0.120916053732869</v>
      </c>
      <c r="M14" s="19"/>
      <c r="N14" s="19">
        <v>0.123637488142919</v>
      </c>
      <c r="O14" s="19">
        <v>0.13857451617821101</v>
      </c>
      <c r="P14" s="19">
        <v>0.103196372290476</v>
      </c>
      <c r="Q14" s="19">
        <v>0.168650281046544</v>
      </c>
      <c r="R14" s="19"/>
      <c r="S14" s="19">
        <v>0.121582780214418</v>
      </c>
      <c r="T14" s="19">
        <v>0.17502320120320999</v>
      </c>
      <c r="U14" s="19">
        <v>0.14999447451544501</v>
      </c>
      <c r="V14" s="19">
        <v>0.14733514309568799</v>
      </c>
      <c r="W14" s="19">
        <v>0.103738484630709</v>
      </c>
      <c r="X14" s="19">
        <v>0.111130806061561</v>
      </c>
      <c r="Y14" s="19">
        <v>0.12427339433661801</v>
      </c>
      <c r="Z14" s="19">
        <v>8.0981177506387295E-2</v>
      </c>
      <c r="AA14" s="19">
        <v>0.115420757844586</v>
      </c>
      <c r="AB14" s="19">
        <v>0.16387508073512</v>
      </c>
      <c r="AC14" s="19">
        <v>0.17665029590054299</v>
      </c>
      <c r="AD14" s="19">
        <v>6.5838071480978894E-2</v>
      </c>
      <c r="AE14" s="19"/>
      <c r="AF14" s="19">
        <v>0.125526701358081</v>
      </c>
      <c r="AG14" s="19">
        <v>0.114135374477826</v>
      </c>
      <c r="AH14" s="19">
        <v>0.19671576562076001</v>
      </c>
      <c r="AI14" s="19"/>
      <c r="AJ14" s="19">
        <v>9.8395600738810193E-2</v>
      </c>
      <c r="AK14" s="19">
        <v>9.55069931751545E-2</v>
      </c>
      <c r="AL14" s="19">
        <v>0.172709776129647</v>
      </c>
      <c r="AM14" s="19">
        <v>0.16203265557134799</v>
      </c>
      <c r="AN14" s="19">
        <v>0.254089019090465</v>
      </c>
      <c r="AO14" s="19"/>
      <c r="AP14" s="19">
        <v>8.2432386460088006E-2</v>
      </c>
      <c r="AQ14" s="19">
        <v>0.102032523389064</v>
      </c>
      <c r="AR14" s="19">
        <v>0.10111292347621199</v>
      </c>
      <c r="AS14" s="19">
        <v>0.116213591694662</v>
      </c>
      <c r="AT14" s="19">
        <v>0.29867648851462503</v>
      </c>
      <c r="AU14" s="19"/>
      <c r="AV14" s="19">
        <v>0.14038379579367</v>
      </c>
      <c r="AW14" s="19">
        <v>0.14165760477351599</v>
      </c>
      <c r="AX14" s="19">
        <v>0.121993394215475</v>
      </c>
      <c r="AY14" s="19">
        <v>0.116611952308861</v>
      </c>
      <c r="AZ14" s="19">
        <v>8.9767107413585401E-2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190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0.23328403682837401</v>
      </c>
      <c r="D9" s="17">
        <v>0.25137486016412403</v>
      </c>
      <c r="E9" s="17">
        <v>0.21647381530742199</v>
      </c>
      <c r="F9" s="17"/>
      <c r="G9" s="17">
        <v>0.21125923473893901</v>
      </c>
      <c r="H9" s="17">
        <v>0.21935985130307001</v>
      </c>
      <c r="I9" s="17">
        <v>0.25647638211266499</v>
      </c>
      <c r="J9" s="17">
        <v>0.22261417270987799</v>
      </c>
      <c r="K9" s="17">
        <v>0.19429354075795999</v>
      </c>
      <c r="L9" s="17">
        <v>0.27954935613488702</v>
      </c>
      <c r="M9" s="17"/>
      <c r="N9" s="17">
        <v>0.226629199690768</v>
      </c>
      <c r="O9" s="17">
        <v>0.190446880431942</v>
      </c>
      <c r="P9" s="17">
        <v>0.270917491498116</v>
      </c>
      <c r="Q9" s="17">
        <v>0.24820659170461101</v>
      </c>
      <c r="R9" s="17"/>
      <c r="S9" s="17">
        <v>0.24200416582373299</v>
      </c>
      <c r="T9" s="17">
        <v>0.24623374697914099</v>
      </c>
      <c r="U9" s="17">
        <v>0.16896908296534099</v>
      </c>
      <c r="V9" s="17">
        <v>0.26508219395508498</v>
      </c>
      <c r="W9" s="17">
        <v>0.22647376839083999</v>
      </c>
      <c r="X9" s="17">
        <v>0.23346605536373199</v>
      </c>
      <c r="Y9" s="17">
        <v>0.27013865028345402</v>
      </c>
      <c r="Z9" s="17">
        <v>0.124782019216945</v>
      </c>
      <c r="AA9" s="17">
        <v>0.258844406729835</v>
      </c>
      <c r="AB9" s="17">
        <v>0.188658952954047</v>
      </c>
      <c r="AC9" s="17">
        <v>0.243997016729047</v>
      </c>
      <c r="AD9" s="17">
        <v>0.33750210289517402</v>
      </c>
      <c r="AE9" s="17"/>
      <c r="AF9" s="17">
        <v>0.26544257423864998</v>
      </c>
      <c r="AG9" s="17">
        <v>0.23127217670678199</v>
      </c>
      <c r="AH9" s="17">
        <v>0.218880884578639</v>
      </c>
      <c r="AI9" s="17"/>
      <c r="AJ9" s="17">
        <v>0.29490253198648703</v>
      </c>
      <c r="AK9" s="17">
        <v>0.212142454034186</v>
      </c>
      <c r="AL9" s="17">
        <v>0.19397144792462701</v>
      </c>
      <c r="AM9" s="17">
        <v>0.16770738155656001</v>
      </c>
      <c r="AN9" s="17">
        <v>0.18732536326390101</v>
      </c>
      <c r="AO9" s="17"/>
      <c r="AP9" s="17">
        <v>0.35557482444937399</v>
      </c>
      <c r="AQ9" s="17">
        <v>0.196613389811054</v>
      </c>
      <c r="AR9" s="17">
        <v>0.199337281215408</v>
      </c>
      <c r="AS9" s="17">
        <v>0.25131997910002402</v>
      </c>
      <c r="AT9" s="17">
        <v>0.22552707611839001</v>
      </c>
      <c r="AU9" s="17"/>
      <c r="AV9" s="17">
        <v>0.26729916793136699</v>
      </c>
      <c r="AW9" s="17">
        <v>0.20777224791372201</v>
      </c>
      <c r="AX9" s="17">
        <v>0.189637099866211</v>
      </c>
      <c r="AY9" s="17">
        <v>0.271780110725169</v>
      </c>
      <c r="AZ9" s="17">
        <v>0.31410837175815998</v>
      </c>
    </row>
    <row r="10" spans="2:52">
      <c r="B10" s="18" t="s">
        <v>176</v>
      </c>
      <c r="C10" s="17">
        <v>0.244938772844004</v>
      </c>
      <c r="D10" s="17">
        <v>0.253209545068319</v>
      </c>
      <c r="E10" s="17">
        <v>0.23659796275716499</v>
      </c>
      <c r="F10" s="17"/>
      <c r="G10" s="17">
        <v>0.26328058149670103</v>
      </c>
      <c r="H10" s="17">
        <v>0.25733752546510502</v>
      </c>
      <c r="I10" s="17">
        <v>0.24745400219865199</v>
      </c>
      <c r="J10" s="17">
        <v>0.191567454962558</v>
      </c>
      <c r="K10" s="17">
        <v>0.24377397740388401</v>
      </c>
      <c r="L10" s="17">
        <v>0.26384486689889303</v>
      </c>
      <c r="M10" s="17"/>
      <c r="N10" s="17">
        <v>0.264211655789864</v>
      </c>
      <c r="O10" s="17">
        <v>0.24424460204607601</v>
      </c>
      <c r="P10" s="17">
        <v>0.23264351900458899</v>
      </c>
      <c r="Q10" s="17">
        <v>0.23304119300095799</v>
      </c>
      <c r="R10" s="17"/>
      <c r="S10" s="17">
        <v>0.273400855270726</v>
      </c>
      <c r="T10" s="17">
        <v>0.24549268008646299</v>
      </c>
      <c r="U10" s="17">
        <v>0.271216432161765</v>
      </c>
      <c r="V10" s="17">
        <v>0.27667126210613202</v>
      </c>
      <c r="W10" s="17">
        <v>0.25402799469306497</v>
      </c>
      <c r="X10" s="17">
        <v>0.25552806546794599</v>
      </c>
      <c r="Y10" s="17">
        <v>0.195598661167036</v>
      </c>
      <c r="Z10" s="17">
        <v>0.25155995089579603</v>
      </c>
      <c r="AA10" s="17">
        <v>0.205733259674165</v>
      </c>
      <c r="AB10" s="17">
        <v>0.245987033556756</v>
      </c>
      <c r="AC10" s="17">
        <v>0.16839519566586</v>
      </c>
      <c r="AD10" s="17">
        <v>0.26802596750148799</v>
      </c>
      <c r="AE10" s="17"/>
      <c r="AF10" s="17">
        <v>0.286475994776418</v>
      </c>
      <c r="AG10" s="17">
        <v>0.21092635493386699</v>
      </c>
      <c r="AH10" s="17">
        <v>0.26512408866884701</v>
      </c>
      <c r="AI10" s="17"/>
      <c r="AJ10" s="17">
        <v>0.336191325797911</v>
      </c>
      <c r="AK10" s="17">
        <v>0.19062198731892199</v>
      </c>
      <c r="AL10" s="17">
        <v>0.16005411360168301</v>
      </c>
      <c r="AM10" s="17">
        <v>0.188921700090836</v>
      </c>
      <c r="AN10" s="17">
        <v>0.244242714675064</v>
      </c>
      <c r="AO10" s="17"/>
      <c r="AP10" s="17">
        <v>0.40659835518288301</v>
      </c>
      <c r="AQ10" s="17">
        <v>0.19729886399627899</v>
      </c>
      <c r="AR10" s="17">
        <v>0.22233165628330701</v>
      </c>
      <c r="AS10" s="17">
        <v>0.275571509663602</v>
      </c>
      <c r="AT10" s="17">
        <v>0.20087095483550199</v>
      </c>
      <c r="AU10" s="17"/>
      <c r="AV10" s="17">
        <v>0.25473093128791102</v>
      </c>
      <c r="AW10" s="17">
        <v>0.22308662443302399</v>
      </c>
      <c r="AX10" s="17">
        <v>0.25205959875880002</v>
      </c>
      <c r="AY10" s="17">
        <v>0.248627872388061</v>
      </c>
      <c r="AZ10" s="17">
        <v>4.6964764751619301E-2</v>
      </c>
    </row>
    <row r="11" spans="2:52" ht="30">
      <c r="B11" s="18" t="s">
        <v>177</v>
      </c>
      <c r="C11" s="17">
        <v>0.18063592683631199</v>
      </c>
      <c r="D11" s="17">
        <v>0.18596050806717701</v>
      </c>
      <c r="E11" s="17">
        <v>0.174690343490702</v>
      </c>
      <c r="F11" s="17"/>
      <c r="G11" s="17">
        <v>0.188356230067422</v>
      </c>
      <c r="H11" s="17">
        <v>0.18673655937828501</v>
      </c>
      <c r="I11" s="17">
        <v>0.14521619701591501</v>
      </c>
      <c r="J11" s="17">
        <v>0.161227299683601</v>
      </c>
      <c r="K11" s="17">
        <v>0.180927003576349</v>
      </c>
      <c r="L11" s="17">
        <v>0.21783712271229899</v>
      </c>
      <c r="M11" s="17"/>
      <c r="N11" s="17">
        <v>0.17251066493009901</v>
      </c>
      <c r="O11" s="17">
        <v>0.20928967660457101</v>
      </c>
      <c r="P11" s="17">
        <v>0.186779582739281</v>
      </c>
      <c r="Q11" s="17">
        <v>0.15800701909669199</v>
      </c>
      <c r="R11" s="17"/>
      <c r="S11" s="17">
        <v>0.184230990136411</v>
      </c>
      <c r="T11" s="17">
        <v>0.161528423797792</v>
      </c>
      <c r="U11" s="17">
        <v>0.176158605997639</v>
      </c>
      <c r="V11" s="17">
        <v>0.197054890220282</v>
      </c>
      <c r="W11" s="17">
        <v>0.20505177195687699</v>
      </c>
      <c r="X11" s="17">
        <v>0.19340994115549501</v>
      </c>
      <c r="Y11" s="17">
        <v>0.19273256146081499</v>
      </c>
      <c r="Z11" s="17">
        <v>0.25647672032433999</v>
      </c>
      <c r="AA11" s="17">
        <v>0.18195560084903201</v>
      </c>
      <c r="AB11" s="17">
        <v>0.13263303483195399</v>
      </c>
      <c r="AC11" s="17">
        <v>0.15677431794218499</v>
      </c>
      <c r="AD11" s="17">
        <v>0.147376104875963</v>
      </c>
      <c r="AE11" s="17"/>
      <c r="AF11" s="17">
        <v>0.20050850022684399</v>
      </c>
      <c r="AG11" s="17">
        <v>0.17118783627022699</v>
      </c>
      <c r="AH11" s="17">
        <v>0.13156593476198999</v>
      </c>
      <c r="AI11" s="17"/>
      <c r="AJ11" s="17">
        <v>0.19370963597684901</v>
      </c>
      <c r="AK11" s="17">
        <v>0.189681719261868</v>
      </c>
      <c r="AL11" s="17">
        <v>0.21807271401437101</v>
      </c>
      <c r="AM11" s="17">
        <v>0.45636691674004698</v>
      </c>
      <c r="AN11" s="17">
        <v>0.112047319882691</v>
      </c>
      <c r="AO11" s="17"/>
      <c r="AP11" s="17">
        <v>0.161452895912128</v>
      </c>
      <c r="AQ11" s="17">
        <v>0.20498609248291599</v>
      </c>
      <c r="AR11" s="17">
        <v>0.18453497001778499</v>
      </c>
      <c r="AS11" s="17">
        <v>0.24240995666920001</v>
      </c>
      <c r="AT11" s="17">
        <v>0.15942515958734199</v>
      </c>
      <c r="AU11" s="17"/>
      <c r="AV11" s="17">
        <v>0.167498014578737</v>
      </c>
      <c r="AW11" s="17">
        <v>0.224364578927778</v>
      </c>
      <c r="AX11" s="17">
        <v>0.18377100744536901</v>
      </c>
      <c r="AY11" s="17">
        <v>0.15077884603031799</v>
      </c>
      <c r="AZ11" s="17">
        <v>0.224098283728183</v>
      </c>
    </row>
    <row r="12" spans="2:52">
      <c r="B12" s="18" t="s">
        <v>178</v>
      </c>
      <c r="C12" s="17">
        <v>0.15330971944618199</v>
      </c>
      <c r="D12" s="17">
        <v>0.14494874796050899</v>
      </c>
      <c r="E12" s="17">
        <v>0.161704141689475</v>
      </c>
      <c r="F12" s="17"/>
      <c r="G12" s="17">
        <v>0.177717262296023</v>
      </c>
      <c r="H12" s="17">
        <v>0.12384989458802401</v>
      </c>
      <c r="I12" s="17">
        <v>0.12567399361794801</v>
      </c>
      <c r="J12" s="17">
        <v>0.172037173444923</v>
      </c>
      <c r="K12" s="17">
        <v>0.21834267779865199</v>
      </c>
      <c r="L12" s="17">
        <v>0.122185743520797</v>
      </c>
      <c r="M12" s="17"/>
      <c r="N12" s="17">
        <v>0.162657066795038</v>
      </c>
      <c r="O12" s="17">
        <v>0.14358125484746301</v>
      </c>
      <c r="P12" s="17">
        <v>0.13524954942470499</v>
      </c>
      <c r="Q12" s="17">
        <v>0.16912915986715699</v>
      </c>
      <c r="R12" s="17"/>
      <c r="S12" s="17">
        <v>0.105863302226192</v>
      </c>
      <c r="T12" s="17">
        <v>0.14573471187130299</v>
      </c>
      <c r="U12" s="17">
        <v>0.20321839296796501</v>
      </c>
      <c r="V12" s="17">
        <v>0.12816688371892199</v>
      </c>
      <c r="W12" s="17">
        <v>0.16082689535262601</v>
      </c>
      <c r="X12" s="17">
        <v>0.127735245685136</v>
      </c>
      <c r="Y12" s="17">
        <v>0.17266514522451601</v>
      </c>
      <c r="Z12" s="17">
        <v>0.22643972848018601</v>
      </c>
      <c r="AA12" s="17">
        <v>0.15373939202872999</v>
      </c>
      <c r="AB12" s="17">
        <v>0.172067782585237</v>
      </c>
      <c r="AC12" s="17">
        <v>0.23027389244183299</v>
      </c>
      <c r="AD12" s="17">
        <v>6.7429588668413101E-2</v>
      </c>
      <c r="AE12" s="17"/>
      <c r="AF12" s="17">
        <v>0.11343855915173801</v>
      </c>
      <c r="AG12" s="17">
        <v>0.19152936832643999</v>
      </c>
      <c r="AH12" s="17">
        <v>0.121403447942242</v>
      </c>
      <c r="AI12" s="17"/>
      <c r="AJ12" s="17">
        <v>8.2555130571228E-2</v>
      </c>
      <c r="AK12" s="17">
        <v>0.18807335957979601</v>
      </c>
      <c r="AL12" s="17">
        <v>0.22156512612920701</v>
      </c>
      <c r="AM12" s="17">
        <v>9.0989801355077907E-2</v>
      </c>
      <c r="AN12" s="17">
        <v>0.155106556929309</v>
      </c>
      <c r="AO12" s="17"/>
      <c r="AP12" s="17">
        <v>3.5848399545453297E-2</v>
      </c>
      <c r="AQ12" s="17">
        <v>0.19656021629414899</v>
      </c>
      <c r="AR12" s="17">
        <v>0.231688614130201</v>
      </c>
      <c r="AS12" s="17">
        <v>0.11911480286462101</v>
      </c>
      <c r="AT12" s="17">
        <v>0.152314097191036</v>
      </c>
      <c r="AU12" s="17"/>
      <c r="AV12" s="17">
        <v>0.14801746667857901</v>
      </c>
      <c r="AW12" s="17">
        <v>0.15731215266168899</v>
      </c>
      <c r="AX12" s="17">
        <v>0.15089279741985301</v>
      </c>
      <c r="AY12" s="17">
        <v>0.157532041053141</v>
      </c>
      <c r="AZ12" s="17">
        <v>0.19489352998882001</v>
      </c>
    </row>
    <row r="13" spans="2:52">
      <c r="B13" s="18" t="s">
        <v>179</v>
      </c>
      <c r="C13" s="17">
        <v>0.11671623743918801</v>
      </c>
      <c r="D13" s="17">
        <v>0.112572195203047</v>
      </c>
      <c r="E13" s="17">
        <v>0.119694113706352</v>
      </c>
      <c r="F13" s="17"/>
      <c r="G13" s="17">
        <v>0.11635201760228001</v>
      </c>
      <c r="H13" s="17">
        <v>0.112542806528666</v>
      </c>
      <c r="I13" s="17">
        <v>0.150911010046126</v>
      </c>
      <c r="J13" s="17">
        <v>0.16738348175291601</v>
      </c>
      <c r="K13" s="17">
        <v>9.4832603851970398E-2</v>
      </c>
      <c r="L13" s="17">
        <v>6.3987031153088902E-2</v>
      </c>
      <c r="M13" s="17"/>
      <c r="N13" s="17">
        <v>0.118880236391417</v>
      </c>
      <c r="O13" s="17">
        <v>0.14575510879138501</v>
      </c>
      <c r="P13" s="17">
        <v>0.11875106831616999</v>
      </c>
      <c r="Q13" s="17">
        <v>8.3343482178224002E-2</v>
      </c>
      <c r="R13" s="17"/>
      <c r="S13" s="17">
        <v>0.11358518921732</v>
      </c>
      <c r="T13" s="17">
        <v>0.12150962826107101</v>
      </c>
      <c r="U13" s="17">
        <v>0.12138093623900099</v>
      </c>
      <c r="V13" s="17">
        <v>6.2608765210504194E-2</v>
      </c>
      <c r="W13" s="17">
        <v>0.12361790472383601</v>
      </c>
      <c r="X13" s="17">
        <v>9.6119945494208006E-2</v>
      </c>
      <c r="Y13" s="17">
        <v>0.101414841722194</v>
      </c>
      <c r="Z13" s="17">
        <v>0.109036881513581</v>
      </c>
      <c r="AA13" s="17">
        <v>0.12957250681427701</v>
      </c>
      <c r="AB13" s="17">
        <v>0.16446408699777901</v>
      </c>
      <c r="AC13" s="17">
        <v>0.14700446878027301</v>
      </c>
      <c r="AD13" s="17">
        <v>0.113828164577984</v>
      </c>
      <c r="AE13" s="17"/>
      <c r="AF13" s="17">
        <v>7.5880414834400306E-2</v>
      </c>
      <c r="AG13" s="17">
        <v>0.13709887318778299</v>
      </c>
      <c r="AH13" s="17">
        <v>0.127561933894517</v>
      </c>
      <c r="AI13" s="17"/>
      <c r="AJ13" s="17">
        <v>4.9420178646694297E-2</v>
      </c>
      <c r="AK13" s="17">
        <v>0.17402647170227201</v>
      </c>
      <c r="AL13" s="17">
        <v>0.11452549243105099</v>
      </c>
      <c r="AM13" s="17">
        <v>0</v>
      </c>
      <c r="AN13" s="17">
        <v>0.13860325130485401</v>
      </c>
      <c r="AO13" s="17"/>
      <c r="AP13" s="17">
        <v>5.3628628588695496E-3</v>
      </c>
      <c r="AQ13" s="17">
        <v>0.15587710731118601</v>
      </c>
      <c r="AR13" s="17">
        <v>0.14262824258495399</v>
      </c>
      <c r="AS13" s="17">
        <v>5.2855011977138801E-2</v>
      </c>
      <c r="AT13" s="17">
        <v>7.0232885285949107E-2</v>
      </c>
      <c r="AU13" s="17"/>
      <c r="AV13" s="17">
        <v>8.1702584738277906E-2</v>
      </c>
      <c r="AW13" s="17">
        <v>0.116736516423945</v>
      </c>
      <c r="AX13" s="17">
        <v>0.15360363740358801</v>
      </c>
      <c r="AY13" s="17">
        <v>0.13242090917010699</v>
      </c>
      <c r="AZ13" s="17">
        <v>0.18371784261063401</v>
      </c>
    </row>
    <row r="14" spans="2:52">
      <c r="B14" s="18" t="s">
        <v>107</v>
      </c>
      <c r="C14" s="19">
        <v>7.1115306605939593E-2</v>
      </c>
      <c r="D14" s="19">
        <v>5.1934143536823803E-2</v>
      </c>
      <c r="E14" s="19">
        <v>9.0839623048883503E-2</v>
      </c>
      <c r="F14" s="19"/>
      <c r="G14" s="19">
        <v>4.3034673798634002E-2</v>
      </c>
      <c r="H14" s="19">
        <v>0.10017336273685</v>
      </c>
      <c r="I14" s="19">
        <v>7.42684150086943E-2</v>
      </c>
      <c r="J14" s="19">
        <v>8.5170417446124205E-2</v>
      </c>
      <c r="K14" s="19">
        <v>6.7830196611184404E-2</v>
      </c>
      <c r="L14" s="19">
        <v>5.2595879580034803E-2</v>
      </c>
      <c r="M14" s="19"/>
      <c r="N14" s="19">
        <v>5.5111176402814703E-2</v>
      </c>
      <c r="O14" s="19">
        <v>6.6682477278563496E-2</v>
      </c>
      <c r="P14" s="19">
        <v>5.5658789017139297E-2</v>
      </c>
      <c r="Q14" s="19">
        <v>0.10827255415235799</v>
      </c>
      <c r="R14" s="19"/>
      <c r="S14" s="19">
        <v>8.0915497325617605E-2</v>
      </c>
      <c r="T14" s="19">
        <v>7.9500809004230399E-2</v>
      </c>
      <c r="U14" s="19">
        <v>5.9056549668289403E-2</v>
      </c>
      <c r="V14" s="19">
        <v>7.0416004789074602E-2</v>
      </c>
      <c r="W14" s="19">
        <v>3.0001664882756299E-2</v>
      </c>
      <c r="X14" s="19">
        <v>9.3740746833482103E-2</v>
      </c>
      <c r="Y14" s="19">
        <v>6.7450140141984194E-2</v>
      </c>
      <c r="Z14" s="19">
        <v>3.1704699569152402E-2</v>
      </c>
      <c r="AA14" s="19">
        <v>7.0154833903961294E-2</v>
      </c>
      <c r="AB14" s="19">
        <v>9.6189109074225801E-2</v>
      </c>
      <c r="AC14" s="19">
        <v>5.3555108440801802E-2</v>
      </c>
      <c r="AD14" s="19">
        <v>6.5838071480978894E-2</v>
      </c>
      <c r="AE14" s="19"/>
      <c r="AF14" s="19">
        <v>5.8253956771949701E-2</v>
      </c>
      <c r="AG14" s="19">
        <v>5.79853905749E-2</v>
      </c>
      <c r="AH14" s="19">
        <v>0.13546371015376499</v>
      </c>
      <c r="AI14" s="19"/>
      <c r="AJ14" s="19">
        <v>4.3221197020830299E-2</v>
      </c>
      <c r="AK14" s="19">
        <v>4.5454008102956897E-2</v>
      </c>
      <c r="AL14" s="19">
        <v>9.1811105899061093E-2</v>
      </c>
      <c r="AM14" s="19">
        <v>9.6014200257480004E-2</v>
      </c>
      <c r="AN14" s="19">
        <v>0.16267479394418199</v>
      </c>
      <c r="AO14" s="19"/>
      <c r="AP14" s="19">
        <v>3.5162662051293002E-2</v>
      </c>
      <c r="AQ14" s="19">
        <v>4.86643301044156E-2</v>
      </c>
      <c r="AR14" s="19">
        <v>1.9479235768343799E-2</v>
      </c>
      <c r="AS14" s="19">
        <v>5.8728739725413703E-2</v>
      </c>
      <c r="AT14" s="19">
        <v>0.19162982698178099</v>
      </c>
      <c r="AU14" s="19"/>
      <c r="AV14" s="19">
        <v>8.0751834785127999E-2</v>
      </c>
      <c r="AW14" s="19">
        <v>7.0727879639842603E-2</v>
      </c>
      <c r="AX14" s="19">
        <v>7.0035859106178502E-2</v>
      </c>
      <c r="AY14" s="19">
        <v>3.8860220633202797E-2</v>
      </c>
      <c r="AZ14" s="19">
        <v>3.6217207162583198E-2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191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7.2623673035678599E-2</v>
      </c>
      <c r="D9" s="17">
        <v>7.2288210678135803E-2</v>
      </c>
      <c r="E9" s="17">
        <v>7.33947133540368E-2</v>
      </c>
      <c r="F9" s="17"/>
      <c r="G9" s="17">
        <v>0.12522132251616699</v>
      </c>
      <c r="H9" s="17">
        <v>0.115543494520811</v>
      </c>
      <c r="I9" s="17">
        <v>9.1309990920958706E-2</v>
      </c>
      <c r="J9" s="17">
        <v>5.1961542012064203E-2</v>
      </c>
      <c r="K9" s="17">
        <v>3.8798867030790198E-2</v>
      </c>
      <c r="L9" s="17">
        <v>2.2105393240415501E-2</v>
      </c>
      <c r="M9" s="17"/>
      <c r="N9" s="17">
        <v>7.9333613386489393E-2</v>
      </c>
      <c r="O9" s="17">
        <v>6.1791385219237299E-2</v>
      </c>
      <c r="P9" s="17">
        <v>9.7114797305586295E-2</v>
      </c>
      <c r="Q9" s="17">
        <v>5.2686906263093899E-2</v>
      </c>
      <c r="R9" s="17"/>
      <c r="S9" s="17">
        <v>9.63424414451447E-2</v>
      </c>
      <c r="T9" s="17">
        <v>4.9055593321351697E-2</v>
      </c>
      <c r="U9" s="17">
        <v>3.4139499096871903E-2</v>
      </c>
      <c r="V9" s="17">
        <v>8.5469278883379102E-2</v>
      </c>
      <c r="W9" s="17">
        <v>0.106785463453704</v>
      </c>
      <c r="X9" s="17">
        <v>9.8403636808618702E-2</v>
      </c>
      <c r="Y9" s="17">
        <v>5.0388623080249502E-2</v>
      </c>
      <c r="Z9" s="17">
        <v>1.58580376236384E-2</v>
      </c>
      <c r="AA9" s="17">
        <v>6.8165454936947201E-2</v>
      </c>
      <c r="AB9" s="17">
        <v>5.5794587599341E-2</v>
      </c>
      <c r="AC9" s="17">
        <v>9.5694870349620195E-2</v>
      </c>
      <c r="AD9" s="17">
        <v>0.152037603916307</v>
      </c>
      <c r="AE9" s="17"/>
      <c r="AF9" s="17">
        <v>6.3217557556325299E-2</v>
      </c>
      <c r="AG9" s="17">
        <v>6.9325068810930104E-2</v>
      </c>
      <c r="AH9" s="17">
        <v>0.11763894658960999</v>
      </c>
      <c r="AI9" s="17"/>
      <c r="AJ9" s="17">
        <v>7.6993236281983402E-2</v>
      </c>
      <c r="AK9" s="17">
        <v>6.9675598075019995E-2</v>
      </c>
      <c r="AL9" s="17">
        <v>3.6165795434679002E-2</v>
      </c>
      <c r="AM9" s="17">
        <v>0.10612191547439601</v>
      </c>
      <c r="AN9" s="17">
        <v>7.3973227675377298E-2</v>
      </c>
      <c r="AO9" s="17"/>
      <c r="AP9" s="17">
        <v>0.10687820955806</v>
      </c>
      <c r="AQ9" s="17">
        <v>7.0404457362045106E-2</v>
      </c>
      <c r="AR9" s="17">
        <v>6.3733721874476304E-2</v>
      </c>
      <c r="AS9" s="17">
        <v>7.3891955922035402E-2</v>
      </c>
      <c r="AT9" s="17">
        <v>4.4766361191731698E-2</v>
      </c>
      <c r="AU9" s="17"/>
      <c r="AV9" s="17">
        <v>5.55881431046127E-2</v>
      </c>
      <c r="AW9" s="17">
        <v>6.7842115668228106E-2</v>
      </c>
      <c r="AX9" s="17">
        <v>7.5608755995773103E-2</v>
      </c>
      <c r="AY9" s="17">
        <v>0.113757819267508</v>
      </c>
      <c r="AZ9" s="17">
        <v>0.171546464836285</v>
      </c>
    </row>
    <row r="10" spans="2:52">
      <c r="B10" s="18" t="s">
        <v>176</v>
      </c>
      <c r="C10" s="17">
        <v>0.18508560862995499</v>
      </c>
      <c r="D10" s="17">
        <v>0.211107981468314</v>
      </c>
      <c r="E10" s="17">
        <v>0.160007068765989</v>
      </c>
      <c r="F10" s="17"/>
      <c r="G10" s="17">
        <v>0.26931443193940202</v>
      </c>
      <c r="H10" s="17">
        <v>0.25178314881049702</v>
      </c>
      <c r="I10" s="17">
        <v>0.23260220620121899</v>
      </c>
      <c r="J10" s="17">
        <v>0.107902593697041</v>
      </c>
      <c r="K10" s="17">
        <v>0.117546863645289</v>
      </c>
      <c r="L10" s="17">
        <v>0.137269212315455</v>
      </c>
      <c r="M10" s="17"/>
      <c r="N10" s="17">
        <v>0.191166461172569</v>
      </c>
      <c r="O10" s="17">
        <v>0.17547519022409899</v>
      </c>
      <c r="P10" s="17">
        <v>0.18521587845419701</v>
      </c>
      <c r="Q10" s="17">
        <v>0.18831246415837699</v>
      </c>
      <c r="R10" s="17"/>
      <c r="S10" s="17">
        <v>0.25047749599895802</v>
      </c>
      <c r="T10" s="17">
        <v>0.15492861714289599</v>
      </c>
      <c r="U10" s="17">
        <v>0.12781805606249699</v>
      </c>
      <c r="V10" s="17">
        <v>0.21717362351220701</v>
      </c>
      <c r="W10" s="17">
        <v>0.224663040189619</v>
      </c>
      <c r="X10" s="17">
        <v>0.18550011774351299</v>
      </c>
      <c r="Y10" s="17">
        <v>0.15455692779486299</v>
      </c>
      <c r="Z10" s="17">
        <v>0.175945767817241</v>
      </c>
      <c r="AA10" s="17">
        <v>0.19400539357444399</v>
      </c>
      <c r="AB10" s="17">
        <v>0.15365008316912701</v>
      </c>
      <c r="AC10" s="17">
        <v>0.14174879865255799</v>
      </c>
      <c r="AD10" s="17">
        <v>0.179404737820269</v>
      </c>
      <c r="AE10" s="17"/>
      <c r="AF10" s="17">
        <v>0.17640390853881399</v>
      </c>
      <c r="AG10" s="17">
        <v>0.19136226336213699</v>
      </c>
      <c r="AH10" s="17">
        <v>0.15989096563160399</v>
      </c>
      <c r="AI10" s="17"/>
      <c r="AJ10" s="17">
        <v>0.19341946812130001</v>
      </c>
      <c r="AK10" s="17">
        <v>0.19955846564969901</v>
      </c>
      <c r="AL10" s="17">
        <v>0.18711574476904799</v>
      </c>
      <c r="AM10" s="17">
        <v>0.27908652429459402</v>
      </c>
      <c r="AN10" s="17">
        <v>0.14405526201980801</v>
      </c>
      <c r="AO10" s="17"/>
      <c r="AP10" s="17">
        <v>0.25080479467301697</v>
      </c>
      <c r="AQ10" s="17">
        <v>0.200817897412053</v>
      </c>
      <c r="AR10" s="17">
        <v>0.21516456510471199</v>
      </c>
      <c r="AS10" s="17">
        <v>0.142557612469566</v>
      </c>
      <c r="AT10" s="17">
        <v>8.6347768970538502E-2</v>
      </c>
      <c r="AU10" s="17"/>
      <c r="AV10" s="17">
        <v>0.17247817699970699</v>
      </c>
      <c r="AW10" s="17">
        <v>0.17384136791263999</v>
      </c>
      <c r="AX10" s="17">
        <v>0.20586613082803401</v>
      </c>
      <c r="AY10" s="17">
        <v>0.24804149577756901</v>
      </c>
      <c r="AZ10" s="17">
        <v>0.177764819795386</v>
      </c>
    </row>
    <row r="11" spans="2:52" ht="30">
      <c r="B11" s="18" t="s">
        <v>177</v>
      </c>
      <c r="C11" s="17">
        <v>0.28555851119620201</v>
      </c>
      <c r="D11" s="17">
        <v>0.27377737612903602</v>
      </c>
      <c r="E11" s="17">
        <v>0.29745076012348798</v>
      </c>
      <c r="F11" s="17"/>
      <c r="G11" s="17">
        <v>0.28921698143476798</v>
      </c>
      <c r="H11" s="17">
        <v>0.20566019337966801</v>
      </c>
      <c r="I11" s="17">
        <v>0.22632973291901301</v>
      </c>
      <c r="J11" s="17">
        <v>0.33250852738807701</v>
      </c>
      <c r="K11" s="17">
        <v>0.29990199319979499</v>
      </c>
      <c r="L11" s="17">
        <v>0.359347302170407</v>
      </c>
      <c r="M11" s="17"/>
      <c r="N11" s="17">
        <v>0.27968233548791499</v>
      </c>
      <c r="O11" s="17">
        <v>0.268305862699658</v>
      </c>
      <c r="P11" s="17">
        <v>0.29231450234587802</v>
      </c>
      <c r="Q11" s="17">
        <v>0.30515579378631003</v>
      </c>
      <c r="R11" s="17"/>
      <c r="S11" s="17">
        <v>0.28454929700964798</v>
      </c>
      <c r="T11" s="17">
        <v>0.30443186809879802</v>
      </c>
      <c r="U11" s="17">
        <v>0.26479875862642899</v>
      </c>
      <c r="V11" s="17">
        <v>0.31207858720158999</v>
      </c>
      <c r="W11" s="17">
        <v>0.28623347498940699</v>
      </c>
      <c r="X11" s="17">
        <v>0.19721345811459001</v>
      </c>
      <c r="Y11" s="17">
        <v>0.29875477280032597</v>
      </c>
      <c r="Z11" s="17">
        <v>0.28480366613223701</v>
      </c>
      <c r="AA11" s="17">
        <v>0.30593654015157301</v>
      </c>
      <c r="AB11" s="17">
        <v>0.306504944501864</v>
      </c>
      <c r="AC11" s="17">
        <v>0.25295138889964702</v>
      </c>
      <c r="AD11" s="17">
        <v>0.32460171570032398</v>
      </c>
      <c r="AE11" s="17"/>
      <c r="AF11" s="17">
        <v>0.32462132932648702</v>
      </c>
      <c r="AG11" s="17">
        <v>0.26874394319675199</v>
      </c>
      <c r="AH11" s="17">
        <v>0.23472927112841099</v>
      </c>
      <c r="AI11" s="17"/>
      <c r="AJ11" s="17">
        <v>0.33456695962725602</v>
      </c>
      <c r="AK11" s="17">
        <v>0.25687383425802501</v>
      </c>
      <c r="AL11" s="17">
        <v>0.25734602950736901</v>
      </c>
      <c r="AM11" s="17">
        <v>0.28812437890155901</v>
      </c>
      <c r="AN11" s="17">
        <v>0.23090268957712101</v>
      </c>
      <c r="AO11" s="17"/>
      <c r="AP11" s="17">
        <v>0.34962743384605799</v>
      </c>
      <c r="AQ11" s="17">
        <v>0.26062983041813298</v>
      </c>
      <c r="AR11" s="17">
        <v>0.25591298913798199</v>
      </c>
      <c r="AS11" s="17">
        <v>0.288700290768303</v>
      </c>
      <c r="AT11" s="17">
        <v>0.33396983223147397</v>
      </c>
      <c r="AU11" s="17"/>
      <c r="AV11" s="17">
        <v>0.30232522370908299</v>
      </c>
      <c r="AW11" s="17">
        <v>0.28055949417736697</v>
      </c>
      <c r="AX11" s="17">
        <v>0.26979999575479602</v>
      </c>
      <c r="AY11" s="17">
        <v>0.23522708754788901</v>
      </c>
      <c r="AZ11" s="17">
        <v>0.197229973525087</v>
      </c>
    </row>
    <row r="12" spans="2:52">
      <c r="B12" s="18" t="s">
        <v>178</v>
      </c>
      <c r="C12" s="17">
        <v>0.23103632162749699</v>
      </c>
      <c r="D12" s="17">
        <v>0.243516661765702</v>
      </c>
      <c r="E12" s="17">
        <v>0.21744351600402301</v>
      </c>
      <c r="F12" s="17"/>
      <c r="G12" s="17">
        <v>0.167115155692243</v>
      </c>
      <c r="H12" s="17">
        <v>0.17669025958736401</v>
      </c>
      <c r="I12" s="17">
        <v>0.19905913849971399</v>
      </c>
      <c r="J12" s="17">
        <v>0.22927591736387101</v>
      </c>
      <c r="K12" s="17">
        <v>0.31031525261842602</v>
      </c>
      <c r="L12" s="17">
        <v>0.29606068911241901</v>
      </c>
      <c r="M12" s="17"/>
      <c r="N12" s="17">
        <v>0.26554743177446799</v>
      </c>
      <c r="O12" s="17">
        <v>0.24890586658993799</v>
      </c>
      <c r="P12" s="17">
        <v>0.209464388335528</v>
      </c>
      <c r="Q12" s="17">
        <v>0.191986792135245</v>
      </c>
      <c r="R12" s="17"/>
      <c r="S12" s="17">
        <v>0.15266517433802701</v>
      </c>
      <c r="T12" s="17">
        <v>0.22655484024470701</v>
      </c>
      <c r="U12" s="17">
        <v>0.26602625937896301</v>
      </c>
      <c r="V12" s="17">
        <v>0.19016870840802599</v>
      </c>
      <c r="W12" s="17">
        <v>0.19286878787758399</v>
      </c>
      <c r="X12" s="17">
        <v>0.29731226455693199</v>
      </c>
      <c r="Y12" s="17">
        <v>0.28326833108742</v>
      </c>
      <c r="Z12" s="17">
        <v>0.32208736446683101</v>
      </c>
      <c r="AA12" s="17">
        <v>0.19840202540358501</v>
      </c>
      <c r="AB12" s="17">
        <v>0.29580140271760302</v>
      </c>
      <c r="AC12" s="17">
        <v>0.24097327784494699</v>
      </c>
      <c r="AD12" s="17">
        <v>0.157108790096293</v>
      </c>
      <c r="AE12" s="17"/>
      <c r="AF12" s="17">
        <v>0.23194513592159099</v>
      </c>
      <c r="AG12" s="17">
        <v>0.25776980620635997</v>
      </c>
      <c r="AH12" s="17">
        <v>0.191789316554762</v>
      </c>
      <c r="AI12" s="17"/>
      <c r="AJ12" s="17">
        <v>0.236821179048154</v>
      </c>
      <c r="AK12" s="17">
        <v>0.231213679175097</v>
      </c>
      <c r="AL12" s="17">
        <v>0.28160585823605999</v>
      </c>
      <c r="AM12" s="17">
        <v>7.31462659455797E-2</v>
      </c>
      <c r="AN12" s="17">
        <v>0.21139640465624401</v>
      </c>
      <c r="AO12" s="17"/>
      <c r="AP12" s="17">
        <v>0.2015358607753</v>
      </c>
      <c r="AQ12" s="17">
        <v>0.24373845937201999</v>
      </c>
      <c r="AR12" s="17">
        <v>0.290969323265788</v>
      </c>
      <c r="AS12" s="17">
        <v>0.26110407795350599</v>
      </c>
      <c r="AT12" s="17">
        <v>0.19662287210193799</v>
      </c>
      <c r="AU12" s="17"/>
      <c r="AV12" s="17">
        <v>0.233298052680527</v>
      </c>
      <c r="AW12" s="17">
        <v>0.24198847933541601</v>
      </c>
      <c r="AX12" s="17">
        <v>0.22603765350472099</v>
      </c>
      <c r="AY12" s="17">
        <v>0.20963695738042901</v>
      </c>
      <c r="AZ12" s="17">
        <v>0.13571695268116399</v>
      </c>
    </row>
    <row r="13" spans="2:52">
      <c r="B13" s="18" t="s">
        <v>179</v>
      </c>
      <c r="C13" s="17">
        <v>0.118442305665134</v>
      </c>
      <c r="D13" s="17">
        <v>0.119832711089222</v>
      </c>
      <c r="E13" s="17">
        <v>0.115861801485331</v>
      </c>
      <c r="F13" s="17"/>
      <c r="G13" s="17">
        <v>0.102763123430568</v>
      </c>
      <c r="H13" s="17">
        <v>0.129300749827507</v>
      </c>
      <c r="I13" s="17">
        <v>0.124724362582788</v>
      </c>
      <c r="J13" s="17">
        <v>0.14953058212586301</v>
      </c>
      <c r="K13" s="17">
        <v>0.109283662246903</v>
      </c>
      <c r="L13" s="17">
        <v>9.5022661575052098E-2</v>
      </c>
      <c r="M13" s="17"/>
      <c r="N13" s="17">
        <v>0.10090042956671701</v>
      </c>
      <c r="O13" s="17">
        <v>0.12908410576703999</v>
      </c>
      <c r="P13" s="17">
        <v>0.14198126019416099</v>
      </c>
      <c r="Q13" s="17">
        <v>0.105519389282155</v>
      </c>
      <c r="R13" s="17"/>
      <c r="S13" s="17">
        <v>0.11908739276194601</v>
      </c>
      <c r="T13" s="17">
        <v>0.114508667321779</v>
      </c>
      <c r="U13" s="17">
        <v>0.17769401282914299</v>
      </c>
      <c r="V13" s="17">
        <v>8.6391195894184994E-2</v>
      </c>
      <c r="W13" s="17">
        <v>0.112099049068627</v>
      </c>
      <c r="X13" s="17">
        <v>0.122130715146682</v>
      </c>
      <c r="Y13" s="17">
        <v>0.10809139362428299</v>
      </c>
      <c r="Z13" s="17">
        <v>0.117758627199569</v>
      </c>
      <c r="AA13" s="17">
        <v>0.124961039516331</v>
      </c>
      <c r="AB13" s="17">
        <v>8.1001386349156199E-2</v>
      </c>
      <c r="AC13" s="17">
        <v>0.16500947730610099</v>
      </c>
      <c r="AD13" s="17">
        <v>0.14172238952775301</v>
      </c>
      <c r="AE13" s="17"/>
      <c r="AF13" s="17">
        <v>9.64156631085651E-2</v>
      </c>
      <c r="AG13" s="17">
        <v>0.12759100665645101</v>
      </c>
      <c r="AH13" s="17">
        <v>0.12215965508823</v>
      </c>
      <c r="AI13" s="17"/>
      <c r="AJ13" s="17">
        <v>7.5968669822373103E-2</v>
      </c>
      <c r="AK13" s="17">
        <v>0.157227804390142</v>
      </c>
      <c r="AL13" s="17">
        <v>0.120978705354449</v>
      </c>
      <c r="AM13" s="17">
        <v>9.6934626107979094E-2</v>
      </c>
      <c r="AN13" s="17">
        <v>0.12724710552268101</v>
      </c>
      <c r="AO13" s="17"/>
      <c r="AP13" s="17">
        <v>1.9733724258788901E-2</v>
      </c>
      <c r="AQ13" s="17">
        <v>0.14014835425554201</v>
      </c>
      <c r="AR13" s="17">
        <v>0.13835937474260501</v>
      </c>
      <c r="AS13" s="17">
        <v>0.12466239513227401</v>
      </c>
      <c r="AT13" s="17">
        <v>7.2903258857396097E-2</v>
      </c>
      <c r="AU13" s="17"/>
      <c r="AV13" s="17">
        <v>0.106623641185703</v>
      </c>
      <c r="AW13" s="17">
        <v>0.119348801657091</v>
      </c>
      <c r="AX13" s="17">
        <v>0.12783594056950001</v>
      </c>
      <c r="AY13" s="17">
        <v>0.13108840924970799</v>
      </c>
      <c r="AZ13" s="17">
        <v>0.21394035790473501</v>
      </c>
    </row>
    <row r="14" spans="2:52">
      <c r="B14" s="18" t="s">
        <v>107</v>
      </c>
      <c r="C14" s="19">
        <v>0.10725357984553401</v>
      </c>
      <c r="D14" s="19">
        <v>7.9477058869590098E-2</v>
      </c>
      <c r="E14" s="19">
        <v>0.13584214026713301</v>
      </c>
      <c r="F14" s="19"/>
      <c r="G14" s="19">
        <v>4.6368984986851297E-2</v>
      </c>
      <c r="H14" s="19">
        <v>0.12102215387415299</v>
      </c>
      <c r="I14" s="19">
        <v>0.12597456887630701</v>
      </c>
      <c r="J14" s="19">
        <v>0.12882083741308301</v>
      </c>
      <c r="K14" s="19">
        <v>0.124153361258798</v>
      </c>
      <c r="L14" s="19">
        <v>9.0194741586252097E-2</v>
      </c>
      <c r="M14" s="19"/>
      <c r="N14" s="19">
        <v>8.3369728611841804E-2</v>
      </c>
      <c r="O14" s="19">
        <v>0.116437589500027</v>
      </c>
      <c r="P14" s="19">
        <v>7.39091733646495E-2</v>
      </c>
      <c r="Q14" s="19">
        <v>0.156338654374819</v>
      </c>
      <c r="R14" s="19"/>
      <c r="S14" s="19">
        <v>9.6878198446277194E-2</v>
      </c>
      <c r="T14" s="19">
        <v>0.15052041387046899</v>
      </c>
      <c r="U14" s="19">
        <v>0.12952341400609599</v>
      </c>
      <c r="V14" s="19">
        <v>0.108718606100612</v>
      </c>
      <c r="W14" s="19">
        <v>7.7350184421057996E-2</v>
      </c>
      <c r="X14" s="19">
        <v>9.9439807629663202E-2</v>
      </c>
      <c r="Y14" s="19">
        <v>0.104939951612858</v>
      </c>
      <c r="Z14" s="19">
        <v>8.3546536760483694E-2</v>
      </c>
      <c r="AA14" s="19">
        <v>0.108529546417119</v>
      </c>
      <c r="AB14" s="19">
        <v>0.10724759566290799</v>
      </c>
      <c r="AC14" s="19">
        <v>0.10362218694712701</v>
      </c>
      <c r="AD14" s="19">
        <v>4.5124762939054097E-2</v>
      </c>
      <c r="AE14" s="19"/>
      <c r="AF14" s="19">
        <v>0.107396405548218</v>
      </c>
      <c r="AG14" s="19">
        <v>8.5207911767368402E-2</v>
      </c>
      <c r="AH14" s="19">
        <v>0.17379184500738101</v>
      </c>
      <c r="AI14" s="19"/>
      <c r="AJ14" s="19">
        <v>8.2230487098933699E-2</v>
      </c>
      <c r="AK14" s="19">
        <v>8.5450618452017194E-2</v>
      </c>
      <c r="AL14" s="19">
        <v>0.116787866698395</v>
      </c>
      <c r="AM14" s="19">
        <v>0.15658628927589199</v>
      </c>
      <c r="AN14" s="19">
        <v>0.21242531054876801</v>
      </c>
      <c r="AO14" s="19"/>
      <c r="AP14" s="19">
        <v>7.1419976888776202E-2</v>
      </c>
      <c r="AQ14" s="19">
        <v>8.4261001180206893E-2</v>
      </c>
      <c r="AR14" s="19">
        <v>3.5860025874436798E-2</v>
      </c>
      <c r="AS14" s="19">
        <v>0.10908366775431599</v>
      </c>
      <c r="AT14" s="19">
        <v>0.26538990664692103</v>
      </c>
      <c r="AU14" s="19"/>
      <c r="AV14" s="19">
        <v>0.12968676232036699</v>
      </c>
      <c r="AW14" s="19">
        <v>0.116419741249258</v>
      </c>
      <c r="AX14" s="19">
        <v>9.4851523347175407E-2</v>
      </c>
      <c r="AY14" s="19">
        <v>6.2248230776897298E-2</v>
      </c>
      <c r="AZ14" s="19">
        <v>0.10380143125734401</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192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2024</v>
      </c>
      <c r="D7" s="10">
        <v>1023</v>
      </c>
      <c r="E7" s="10">
        <v>995</v>
      </c>
      <c r="F7" s="10"/>
      <c r="G7" s="10">
        <v>258</v>
      </c>
      <c r="H7" s="10">
        <v>353</v>
      </c>
      <c r="I7" s="10">
        <v>368</v>
      </c>
      <c r="J7" s="10">
        <v>329</v>
      </c>
      <c r="K7" s="10">
        <v>310</v>
      </c>
      <c r="L7" s="10">
        <v>406</v>
      </c>
      <c r="M7" s="10"/>
      <c r="N7" s="10">
        <v>621</v>
      </c>
      <c r="O7" s="10">
        <v>549</v>
      </c>
      <c r="P7" s="10">
        <v>384</v>
      </c>
      <c r="Q7" s="10">
        <v>463</v>
      </c>
      <c r="R7" s="10"/>
      <c r="S7" s="10">
        <v>287</v>
      </c>
      <c r="T7" s="10">
        <v>263</v>
      </c>
      <c r="U7" s="10">
        <v>166</v>
      </c>
      <c r="V7" s="10">
        <v>187</v>
      </c>
      <c r="W7" s="10">
        <v>151</v>
      </c>
      <c r="X7" s="10">
        <v>176</v>
      </c>
      <c r="Y7" s="10">
        <v>183</v>
      </c>
      <c r="Z7" s="10">
        <v>98</v>
      </c>
      <c r="AA7" s="10">
        <v>227</v>
      </c>
      <c r="AB7" s="10">
        <v>156</v>
      </c>
      <c r="AC7" s="10">
        <v>84</v>
      </c>
      <c r="AD7" s="10">
        <v>46</v>
      </c>
      <c r="AE7" s="10"/>
      <c r="AF7" s="10">
        <v>681</v>
      </c>
      <c r="AG7" s="10">
        <v>863</v>
      </c>
      <c r="AH7" s="10">
        <v>301</v>
      </c>
      <c r="AI7" s="10"/>
      <c r="AJ7" s="10">
        <v>687</v>
      </c>
      <c r="AK7" s="10">
        <v>615</v>
      </c>
      <c r="AL7" s="10">
        <v>121</v>
      </c>
      <c r="AM7" s="10">
        <v>31</v>
      </c>
      <c r="AN7" s="10">
        <v>265</v>
      </c>
      <c r="AO7" s="10"/>
      <c r="AP7" s="10">
        <v>374</v>
      </c>
      <c r="AQ7" s="10">
        <v>803</v>
      </c>
      <c r="AR7" s="10">
        <v>136</v>
      </c>
      <c r="AS7" s="10">
        <v>233</v>
      </c>
      <c r="AT7" s="10">
        <v>179</v>
      </c>
      <c r="AU7" s="10"/>
      <c r="AV7" s="10">
        <v>533</v>
      </c>
      <c r="AW7" s="10">
        <v>394</v>
      </c>
      <c r="AX7" s="10">
        <v>553</v>
      </c>
      <c r="AY7" s="10">
        <v>229</v>
      </c>
      <c r="AZ7" s="10">
        <v>33</v>
      </c>
    </row>
    <row r="8" spans="2:52" ht="30" customHeight="1">
      <c r="B8" s="11" t="s">
        <v>68</v>
      </c>
      <c r="C8" s="11">
        <v>2028</v>
      </c>
      <c r="D8" s="11">
        <v>1014</v>
      </c>
      <c r="E8" s="11">
        <v>1008</v>
      </c>
      <c r="F8" s="11"/>
      <c r="G8" s="11">
        <v>282</v>
      </c>
      <c r="H8" s="11">
        <v>359</v>
      </c>
      <c r="I8" s="11">
        <v>359</v>
      </c>
      <c r="J8" s="11">
        <v>330</v>
      </c>
      <c r="K8" s="11">
        <v>303</v>
      </c>
      <c r="L8" s="11">
        <v>394</v>
      </c>
      <c r="M8" s="11"/>
      <c r="N8" s="11">
        <v>557</v>
      </c>
      <c r="O8" s="11">
        <v>502</v>
      </c>
      <c r="P8" s="11">
        <v>458</v>
      </c>
      <c r="Q8" s="11">
        <v>504</v>
      </c>
      <c r="R8" s="11"/>
      <c r="S8" s="11">
        <v>296</v>
      </c>
      <c r="T8" s="11">
        <v>244</v>
      </c>
      <c r="U8" s="11">
        <v>161</v>
      </c>
      <c r="V8" s="11">
        <v>185</v>
      </c>
      <c r="W8" s="11">
        <v>144</v>
      </c>
      <c r="X8" s="11">
        <v>180</v>
      </c>
      <c r="Y8" s="11">
        <v>169</v>
      </c>
      <c r="Z8" s="11">
        <v>87</v>
      </c>
      <c r="AA8" s="11">
        <v>221</v>
      </c>
      <c r="AB8" s="11">
        <v>201</v>
      </c>
      <c r="AC8" s="11">
        <v>89</v>
      </c>
      <c r="AD8" s="11">
        <v>51</v>
      </c>
      <c r="AE8" s="11"/>
      <c r="AF8" s="11">
        <v>674</v>
      </c>
      <c r="AG8" s="11">
        <v>855</v>
      </c>
      <c r="AH8" s="11">
        <v>310</v>
      </c>
      <c r="AI8" s="11"/>
      <c r="AJ8" s="11">
        <v>666</v>
      </c>
      <c r="AK8" s="11">
        <v>612</v>
      </c>
      <c r="AL8" s="11">
        <v>115</v>
      </c>
      <c r="AM8" s="11">
        <v>29</v>
      </c>
      <c r="AN8" s="11">
        <v>277</v>
      </c>
      <c r="AO8" s="11"/>
      <c r="AP8" s="11">
        <v>363</v>
      </c>
      <c r="AQ8" s="11">
        <v>808</v>
      </c>
      <c r="AR8" s="11">
        <v>130</v>
      </c>
      <c r="AS8" s="11">
        <v>230</v>
      </c>
      <c r="AT8" s="11">
        <v>180</v>
      </c>
      <c r="AU8" s="11"/>
      <c r="AV8" s="11">
        <v>553</v>
      </c>
      <c r="AW8" s="11">
        <v>410</v>
      </c>
      <c r="AX8" s="11">
        <v>534</v>
      </c>
      <c r="AY8" s="11">
        <v>217</v>
      </c>
      <c r="AZ8" s="11">
        <v>27</v>
      </c>
    </row>
    <row r="9" spans="2:52">
      <c r="B9" s="18" t="s">
        <v>175</v>
      </c>
      <c r="C9" s="17">
        <v>0.234723449981486</v>
      </c>
      <c r="D9" s="17">
        <v>0.23807349386682</v>
      </c>
      <c r="E9" s="17">
        <v>0.23275378615563</v>
      </c>
      <c r="F9" s="17"/>
      <c r="G9" s="17">
        <v>0.269775783673467</v>
      </c>
      <c r="H9" s="17">
        <v>0.21497309723760699</v>
      </c>
      <c r="I9" s="17">
        <v>0.279988519241052</v>
      </c>
      <c r="J9" s="17">
        <v>0.220197440463823</v>
      </c>
      <c r="K9" s="17">
        <v>0.21120915297680401</v>
      </c>
      <c r="L9" s="17">
        <v>0.21666635900004799</v>
      </c>
      <c r="M9" s="17"/>
      <c r="N9" s="17">
        <v>0.19879515214704699</v>
      </c>
      <c r="O9" s="17">
        <v>0.21025797726894399</v>
      </c>
      <c r="P9" s="17">
        <v>0.26859828561308102</v>
      </c>
      <c r="Q9" s="17">
        <v>0.26528711071843902</v>
      </c>
      <c r="R9" s="17"/>
      <c r="S9" s="17">
        <v>0.24678468743857301</v>
      </c>
      <c r="T9" s="17">
        <v>0.25466056158185901</v>
      </c>
      <c r="U9" s="17">
        <v>0.18066971193991299</v>
      </c>
      <c r="V9" s="17">
        <v>0.29019106356538199</v>
      </c>
      <c r="W9" s="17">
        <v>0.26361671794900199</v>
      </c>
      <c r="X9" s="17">
        <v>0.25730761772620198</v>
      </c>
      <c r="Y9" s="17">
        <v>0.18127897710961199</v>
      </c>
      <c r="Z9" s="17">
        <v>0.18025773263355699</v>
      </c>
      <c r="AA9" s="17">
        <v>0.24813063670574201</v>
      </c>
      <c r="AB9" s="17">
        <v>0.179728108977974</v>
      </c>
      <c r="AC9" s="17">
        <v>0.215157615368437</v>
      </c>
      <c r="AD9" s="17">
        <v>0.34180095890830398</v>
      </c>
      <c r="AE9" s="17"/>
      <c r="AF9" s="17">
        <v>0.262159102917149</v>
      </c>
      <c r="AG9" s="17">
        <v>0.219800054046004</v>
      </c>
      <c r="AH9" s="17">
        <v>0.23636457244843601</v>
      </c>
      <c r="AI9" s="17"/>
      <c r="AJ9" s="17">
        <v>0.288289311420247</v>
      </c>
      <c r="AK9" s="17">
        <v>0.207032108846253</v>
      </c>
      <c r="AL9" s="17">
        <v>0.20112388933653</v>
      </c>
      <c r="AM9" s="17">
        <v>0.235084609244196</v>
      </c>
      <c r="AN9" s="17">
        <v>0.215613770827009</v>
      </c>
      <c r="AO9" s="17"/>
      <c r="AP9" s="17">
        <v>0.36279488762168699</v>
      </c>
      <c r="AQ9" s="17">
        <v>0.18798613243596601</v>
      </c>
      <c r="AR9" s="17">
        <v>0.20507344265477701</v>
      </c>
      <c r="AS9" s="17">
        <v>0.275276466106814</v>
      </c>
      <c r="AT9" s="17">
        <v>0.21528724188026099</v>
      </c>
      <c r="AU9" s="17"/>
      <c r="AV9" s="17">
        <v>0.29997941383027099</v>
      </c>
      <c r="AW9" s="17">
        <v>0.20652104491432199</v>
      </c>
      <c r="AX9" s="17">
        <v>0.186615074575158</v>
      </c>
      <c r="AY9" s="17">
        <v>0.22835054364448601</v>
      </c>
      <c r="AZ9" s="17">
        <v>0.223092094051107</v>
      </c>
    </row>
    <row r="10" spans="2:52">
      <c r="B10" s="18" t="s">
        <v>176</v>
      </c>
      <c r="C10" s="17">
        <v>0.25193154196864598</v>
      </c>
      <c r="D10" s="17">
        <v>0.28478345105297997</v>
      </c>
      <c r="E10" s="17">
        <v>0.21952289829784</v>
      </c>
      <c r="F10" s="17"/>
      <c r="G10" s="17">
        <v>0.21583876921704001</v>
      </c>
      <c r="H10" s="17">
        <v>0.23696907094625799</v>
      </c>
      <c r="I10" s="17">
        <v>0.22778437744914501</v>
      </c>
      <c r="J10" s="17">
        <v>0.21447919154911299</v>
      </c>
      <c r="K10" s="17">
        <v>0.234138652006534</v>
      </c>
      <c r="L10" s="17">
        <v>0.35848576816692401</v>
      </c>
      <c r="M10" s="17"/>
      <c r="N10" s="17">
        <v>0.31424385299676399</v>
      </c>
      <c r="O10" s="17">
        <v>0.230941357739888</v>
      </c>
      <c r="P10" s="17">
        <v>0.240833916965042</v>
      </c>
      <c r="Q10" s="17">
        <v>0.213528084657998</v>
      </c>
      <c r="R10" s="17"/>
      <c r="S10" s="17">
        <v>0.28121304467467201</v>
      </c>
      <c r="T10" s="17">
        <v>0.244509800281378</v>
      </c>
      <c r="U10" s="17">
        <v>0.23613754895462699</v>
      </c>
      <c r="V10" s="17">
        <v>0.281012836398912</v>
      </c>
      <c r="W10" s="17">
        <v>0.27858984117699698</v>
      </c>
      <c r="X10" s="17">
        <v>0.205079965638678</v>
      </c>
      <c r="Y10" s="17">
        <v>0.26694823434472198</v>
      </c>
      <c r="Z10" s="17">
        <v>0.221164144436127</v>
      </c>
      <c r="AA10" s="17">
        <v>0.26103061090976099</v>
      </c>
      <c r="AB10" s="17">
        <v>0.21541488838488099</v>
      </c>
      <c r="AC10" s="17">
        <v>0.207080244452303</v>
      </c>
      <c r="AD10" s="17">
        <v>0.33913486608686599</v>
      </c>
      <c r="AE10" s="17"/>
      <c r="AF10" s="17">
        <v>0.312807242962858</v>
      </c>
      <c r="AG10" s="17">
        <v>0.23517862464935399</v>
      </c>
      <c r="AH10" s="17">
        <v>0.21071661739661399</v>
      </c>
      <c r="AI10" s="17"/>
      <c r="AJ10" s="17">
        <v>0.393958722226744</v>
      </c>
      <c r="AK10" s="17">
        <v>0.18466775599846899</v>
      </c>
      <c r="AL10" s="17">
        <v>0.219200092781134</v>
      </c>
      <c r="AM10" s="17">
        <v>0.28962944302820498</v>
      </c>
      <c r="AN10" s="17">
        <v>0.18346412142778901</v>
      </c>
      <c r="AO10" s="17"/>
      <c r="AP10" s="17">
        <v>0.44385227283589201</v>
      </c>
      <c r="AQ10" s="17">
        <v>0.18771848112858699</v>
      </c>
      <c r="AR10" s="17">
        <v>0.26679488980602101</v>
      </c>
      <c r="AS10" s="17">
        <v>0.29712560883662498</v>
      </c>
      <c r="AT10" s="17">
        <v>0.244423949588298</v>
      </c>
      <c r="AU10" s="17"/>
      <c r="AV10" s="17">
        <v>0.221472786760883</v>
      </c>
      <c r="AW10" s="17">
        <v>0.248160686763089</v>
      </c>
      <c r="AX10" s="17">
        <v>0.26100726054491702</v>
      </c>
      <c r="AY10" s="17">
        <v>0.27874332594013701</v>
      </c>
      <c r="AZ10" s="17">
        <v>0.257276977722383</v>
      </c>
    </row>
    <row r="11" spans="2:52" ht="30">
      <c r="B11" s="18" t="s">
        <v>177</v>
      </c>
      <c r="C11" s="17">
        <v>0.18918234734690201</v>
      </c>
      <c r="D11" s="17">
        <v>0.189639170716046</v>
      </c>
      <c r="E11" s="17">
        <v>0.188109582140327</v>
      </c>
      <c r="F11" s="17"/>
      <c r="G11" s="17">
        <v>0.219613662281156</v>
      </c>
      <c r="H11" s="17">
        <v>0.15585691612840299</v>
      </c>
      <c r="I11" s="17">
        <v>0.152121310087169</v>
      </c>
      <c r="J11" s="17">
        <v>0.19383054192997401</v>
      </c>
      <c r="K11" s="17">
        <v>0.20733388696343799</v>
      </c>
      <c r="L11" s="17">
        <v>0.213676325655376</v>
      </c>
      <c r="M11" s="17"/>
      <c r="N11" s="17">
        <v>0.205100325602429</v>
      </c>
      <c r="O11" s="17">
        <v>0.212532941052715</v>
      </c>
      <c r="P11" s="17">
        <v>0.14969528804537999</v>
      </c>
      <c r="Q11" s="17">
        <v>0.18685856385181901</v>
      </c>
      <c r="R11" s="17"/>
      <c r="S11" s="17">
        <v>0.182680351240015</v>
      </c>
      <c r="T11" s="17">
        <v>0.19317080751167401</v>
      </c>
      <c r="U11" s="17">
        <v>0.21418987133148901</v>
      </c>
      <c r="V11" s="17">
        <v>0.21261250714829499</v>
      </c>
      <c r="W11" s="17">
        <v>0.22322828500221101</v>
      </c>
      <c r="X11" s="17">
        <v>0.216668761093466</v>
      </c>
      <c r="Y11" s="17">
        <v>0.205612644370679</v>
      </c>
      <c r="Z11" s="17">
        <v>0.232153875612604</v>
      </c>
      <c r="AA11" s="17">
        <v>0.140790588060142</v>
      </c>
      <c r="AB11" s="17">
        <v>0.15942254909544801</v>
      </c>
      <c r="AC11" s="17">
        <v>0.17947700284071899</v>
      </c>
      <c r="AD11" s="17">
        <v>6.5694875730320706E-2</v>
      </c>
      <c r="AE11" s="17"/>
      <c r="AF11" s="17">
        <v>0.19158708138640199</v>
      </c>
      <c r="AG11" s="17">
        <v>0.19325768759015599</v>
      </c>
      <c r="AH11" s="17">
        <v>0.15359770393330699</v>
      </c>
      <c r="AI11" s="17"/>
      <c r="AJ11" s="17">
        <v>0.16600138782873999</v>
      </c>
      <c r="AK11" s="17">
        <v>0.21743761252764901</v>
      </c>
      <c r="AL11" s="17">
        <v>0.19138142885968101</v>
      </c>
      <c r="AM11" s="17">
        <v>0.19331564296065901</v>
      </c>
      <c r="AN11" s="17">
        <v>0.140536191854188</v>
      </c>
      <c r="AO11" s="17"/>
      <c r="AP11" s="17">
        <v>0.103430716615381</v>
      </c>
      <c r="AQ11" s="17">
        <v>0.23362791496357799</v>
      </c>
      <c r="AR11" s="17">
        <v>0.20179382511662999</v>
      </c>
      <c r="AS11" s="17">
        <v>0.20987280673023201</v>
      </c>
      <c r="AT11" s="17">
        <v>0.19890163718350501</v>
      </c>
      <c r="AU11" s="17"/>
      <c r="AV11" s="17">
        <v>0.17191231479800001</v>
      </c>
      <c r="AW11" s="17">
        <v>0.20287175756751999</v>
      </c>
      <c r="AX11" s="17">
        <v>0.20951730378877301</v>
      </c>
      <c r="AY11" s="17">
        <v>0.202997250410798</v>
      </c>
      <c r="AZ11" s="17">
        <v>0.14929308983370801</v>
      </c>
    </row>
    <row r="12" spans="2:52">
      <c r="B12" s="18" t="s">
        <v>178</v>
      </c>
      <c r="C12" s="17">
        <v>0.15258043829107401</v>
      </c>
      <c r="D12" s="17">
        <v>0.138336466124409</v>
      </c>
      <c r="E12" s="17">
        <v>0.166342346046045</v>
      </c>
      <c r="F12" s="17"/>
      <c r="G12" s="17">
        <v>0.134545200944272</v>
      </c>
      <c r="H12" s="17">
        <v>0.184198768350608</v>
      </c>
      <c r="I12" s="17">
        <v>0.12656069958150401</v>
      </c>
      <c r="J12" s="17">
        <v>0.15595054411444301</v>
      </c>
      <c r="K12" s="17">
        <v>0.19066863936200901</v>
      </c>
      <c r="L12" s="17">
        <v>0.12825856613967901</v>
      </c>
      <c r="M12" s="17"/>
      <c r="N12" s="17">
        <v>0.13902436405433599</v>
      </c>
      <c r="O12" s="17">
        <v>0.16828174441788801</v>
      </c>
      <c r="P12" s="17">
        <v>0.17475880577941399</v>
      </c>
      <c r="Q12" s="17">
        <v>0.129976097243718</v>
      </c>
      <c r="R12" s="17"/>
      <c r="S12" s="17">
        <v>0.11156111183090001</v>
      </c>
      <c r="T12" s="17">
        <v>0.145952261226657</v>
      </c>
      <c r="U12" s="17">
        <v>0.18554901596404999</v>
      </c>
      <c r="V12" s="17">
        <v>7.3330661161520205E-2</v>
      </c>
      <c r="W12" s="17">
        <v>0.12298316702225</v>
      </c>
      <c r="X12" s="17">
        <v>0.14825434042542099</v>
      </c>
      <c r="Y12" s="17">
        <v>0.17280259204839299</v>
      </c>
      <c r="Z12" s="17">
        <v>0.23033049803946301</v>
      </c>
      <c r="AA12" s="17">
        <v>0.16027012399232499</v>
      </c>
      <c r="AB12" s="17">
        <v>0.23960483120599399</v>
      </c>
      <c r="AC12" s="17">
        <v>0.18572146910823101</v>
      </c>
      <c r="AD12" s="17">
        <v>6.92600278128917E-2</v>
      </c>
      <c r="AE12" s="17"/>
      <c r="AF12" s="17">
        <v>0.107133201472194</v>
      </c>
      <c r="AG12" s="17">
        <v>0.177198453844082</v>
      </c>
      <c r="AH12" s="17">
        <v>0.159156902690997</v>
      </c>
      <c r="AI12" s="17"/>
      <c r="AJ12" s="17">
        <v>6.5798273861056203E-2</v>
      </c>
      <c r="AK12" s="17">
        <v>0.19489705370372501</v>
      </c>
      <c r="AL12" s="17">
        <v>0.18107687334773601</v>
      </c>
      <c r="AM12" s="17">
        <v>0.18553919302987401</v>
      </c>
      <c r="AN12" s="17">
        <v>0.17233310984054101</v>
      </c>
      <c r="AO12" s="17"/>
      <c r="AP12" s="17">
        <v>5.4386884396855198E-2</v>
      </c>
      <c r="AQ12" s="17">
        <v>0.203650651387352</v>
      </c>
      <c r="AR12" s="17">
        <v>0.16210139198977799</v>
      </c>
      <c r="AS12" s="17">
        <v>0.103922746449082</v>
      </c>
      <c r="AT12" s="17">
        <v>0.108189979825061</v>
      </c>
      <c r="AU12" s="17"/>
      <c r="AV12" s="17">
        <v>0.13448243109225499</v>
      </c>
      <c r="AW12" s="17">
        <v>0.15837018250245599</v>
      </c>
      <c r="AX12" s="17">
        <v>0.16303537848112701</v>
      </c>
      <c r="AY12" s="17">
        <v>0.14863755860386399</v>
      </c>
      <c r="AZ12" s="17">
        <v>0.18282506686952699</v>
      </c>
    </row>
    <row r="13" spans="2:52">
      <c r="B13" s="18" t="s">
        <v>179</v>
      </c>
      <c r="C13" s="17">
        <v>0.10157922301812899</v>
      </c>
      <c r="D13" s="17">
        <v>9.5859026791657198E-2</v>
      </c>
      <c r="E13" s="17">
        <v>0.10605264797092499</v>
      </c>
      <c r="F13" s="17"/>
      <c r="G13" s="17">
        <v>0.103273719793673</v>
      </c>
      <c r="H13" s="17">
        <v>0.11854318933442901</v>
      </c>
      <c r="I13" s="17">
        <v>0.134824041882251</v>
      </c>
      <c r="J13" s="17">
        <v>0.14237626023449601</v>
      </c>
      <c r="K13" s="17">
        <v>8.2301375466094701E-2</v>
      </c>
      <c r="L13" s="17">
        <v>3.5234993559951001E-2</v>
      </c>
      <c r="M13" s="17"/>
      <c r="N13" s="17">
        <v>9.4719086900002303E-2</v>
      </c>
      <c r="O13" s="17">
        <v>0.102486923096476</v>
      </c>
      <c r="P13" s="17">
        <v>0.11632008303756999</v>
      </c>
      <c r="Q13" s="17">
        <v>9.6262128400777594E-2</v>
      </c>
      <c r="R13" s="17"/>
      <c r="S13" s="17">
        <v>9.5600701358234494E-2</v>
      </c>
      <c r="T13" s="17">
        <v>9.2979813051997595E-2</v>
      </c>
      <c r="U13" s="17">
        <v>0.114775672929538</v>
      </c>
      <c r="V13" s="17">
        <v>6.7946753908323707E-2</v>
      </c>
      <c r="W13" s="17">
        <v>7.6300564775992896E-2</v>
      </c>
      <c r="X13" s="17">
        <v>8.9909790743766899E-2</v>
      </c>
      <c r="Y13" s="17">
        <v>8.8567409382000806E-2</v>
      </c>
      <c r="Z13" s="17">
        <v>9.2728285854303594E-2</v>
      </c>
      <c r="AA13" s="17">
        <v>0.12361759362210201</v>
      </c>
      <c r="AB13" s="17">
        <v>0.13052173162792299</v>
      </c>
      <c r="AC13" s="17">
        <v>0.14750009690764501</v>
      </c>
      <c r="AD13" s="17">
        <v>0.138984508522563</v>
      </c>
      <c r="AE13" s="17"/>
      <c r="AF13" s="17">
        <v>7.0960607282069404E-2</v>
      </c>
      <c r="AG13" s="17">
        <v>0.12036831916261199</v>
      </c>
      <c r="AH13" s="17">
        <v>0.104266395085851</v>
      </c>
      <c r="AI13" s="17"/>
      <c r="AJ13" s="17">
        <v>4.8419181656566099E-2</v>
      </c>
      <c r="AK13" s="17">
        <v>0.143375378727404</v>
      </c>
      <c r="AL13" s="17">
        <v>0.12243273675475699</v>
      </c>
      <c r="AM13" s="17">
        <v>2.9006491096170501E-2</v>
      </c>
      <c r="AN13" s="17">
        <v>0.12290087201623701</v>
      </c>
      <c r="AO13" s="17"/>
      <c r="AP13" s="17">
        <v>7.4018680241304301E-3</v>
      </c>
      <c r="AQ13" s="17">
        <v>0.134827001748407</v>
      </c>
      <c r="AR13" s="17">
        <v>0.13726950009700101</v>
      </c>
      <c r="AS13" s="17">
        <v>6.4463711971954399E-2</v>
      </c>
      <c r="AT13" s="17">
        <v>3.7425435923398302E-2</v>
      </c>
      <c r="AU13" s="17"/>
      <c r="AV13" s="17">
        <v>9.39061360335504E-2</v>
      </c>
      <c r="AW13" s="17">
        <v>9.9910938374796504E-2</v>
      </c>
      <c r="AX13" s="17">
        <v>0.119013557445577</v>
      </c>
      <c r="AY13" s="17">
        <v>0.106580091485102</v>
      </c>
      <c r="AZ13" s="17">
        <v>0.118998062753432</v>
      </c>
    </row>
    <row r="14" spans="2:52">
      <c r="B14" s="18" t="s">
        <v>107</v>
      </c>
      <c r="C14" s="19">
        <v>7.0002999393762699E-2</v>
      </c>
      <c r="D14" s="19">
        <v>5.3308391448087501E-2</v>
      </c>
      <c r="E14" s="19">
        <v>8.7218739389233496E-2</v>
      </c>
      <c r="F14" s="19"/>
      <c r="G14" s="19">
        <v>5.6952864090392498E-2</v>
      </c>
      <c r="H14" s="19">
        <v>8.9458958002695196E-2</v>
      </c>
      <c r="I14" s="19">
        <v>7.8721051758878696E-2</v>
      </c>
      <c r="J14" s="19">
        <v>7.3166021708150994E-2</v>
      </c>
      <c r="K14" s="19">
        <v>7.4348293225119405E-2</v>
      </c>
      <c r="L14" s="19">
        <v>4.7677987478021197E-2</v>
      </c>
      <c r="M14" s="19"/>
      <c r="N14" s="19">
        <v>4.8117218299421401E-2</v>
      </c>
      <c r="O14" s="19">
        <v>7.5499056424088995E-2</v>
      </c>
      <c r="P14" s="19">
        <v>4.97936205595138E-2</v>
      </c>
      <c r="Q14" s="19">
        <v>0.108088015127248</v>
      </c>
      <c r="R14" s="19"/>
      <c r="S14" s="19">
        <v>8.2160103457605493E-2</v>
      </c>
      <c r="T14" s="19">
        <v>6.8726756346434006E-2</v>
      </c>
      <c r="U14" s="19">
        <v>6.8678178880382704E-2</v>
      </c>
      <c r="V14" s="19">
        <v>7.4906177817566796E-2</v>
      </c>
      <c r="W14" s="19">
        <v>3.5281424073548E-2</v>
      </c>
      <c r="X14" s="19">
        <v>8.2779524372466898E-2</v>
      </c>
      <c r="Y14" s="19">
        <v>8.47901427445934E-2</v>
      </c>
      <c r="Z14" s="19">
        <v>4.33654634239454E-2</v>
      </c>
      <c r="AA14" s="19">
        <v>6.6160446709928197E-2</v>
      </c>
      <c r="AB14" s="19">
        <v>7.5307890707780697E-2</v>
      </c>
      <c r="AC14" s="19">
        <v>6.5063571322664701E-2</v>
      </c>
      <c r="AD14" s="19">
        <v>4.5124762939054097E-2</v>
      </c>
      <c r="AE14" s="19"/>
      <c r="AF14" s="19">
        <v>5.5352763979327098E-2</v>
      </c>
      <c r="AG14" s="19">
        <v>5.4196860707791603E-2</v>
      </c>
      <c r="AH14" s="19">
        <v>0.13589780844479499</v>
      </c>
      <c r="AI14" s="19"/>
      <c r="AJ14" s="19">
        <v>3.75331230066464E-2</v>
      </c>
      <c r="AK14" s="19">
        <v>5.2590090196499101E-2</v>
      </c>
      <c r="AL14" s="19">
        <v>8.4784978920162402E-2</v>
      </c>
      <c r="AM14" s="19">
        <v>6.7424620640895799E-2</v>
      </c>
      <c r="AN14" s="19">
        <v>0.165151934034236</v>
      </c>
      <c r="AO14" s="19"/>
      <c r="AP14" s="19">
        <v>2.81333705060553E-2</v>
      </c>
      <c r="AQ14" s="19">
        <v>5.2189818336110999E-2</v>
      </c>
      <c r="AR14" s="19">
        <v>2.6966950335793102E-2</v>
      </c>
      <c r="AS14" s="19">
        <v>4.9338659905292202E-2</v>
      </c>
      <c r="AT14" s="19">
        <v>0.19577175559947699</v>
      </c>
      <c r="AU14" s="19"/>
      <c r="AV14" s="19">
        <v>7.8246917485041201E-2</v>
      </c>
      <c r="AW14" s="19">
        <v>8.4165389877815897E-2</v>
      </c>
      <c r="AX14" s="19">
        <v>6.0811425164447999E-2</v>
      </c>
      <c r="AY14" s="19">
        <v>3.4691229915613603E-2</v>
      </c>
      <c r="AZ14" s="19">
        <v>6.8514708769843002E-2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193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194</v>
      </c>
      <c r="C9" s="17">
        <v>0.46217254862500001</v>
      </c>
      <c r="D9" s="17">
        <v>0.54832121750455698</v>
      </c>
      <c r="E9" s="17">
        <v>0.38079547504705502</v>
      </c>
      <c r="F9" s="17"/>
      <c r="G9" s="17">
        <v>0.44413817089832203</v>
      </c>
      <c r="H9" s="17">
        <v>0.48654821684351901</v>
      </c>
      <c r="I9" s="17">
        <v>0.50153293816724898</v>
      </c>
      <c r="J9" s="17">
        <v>0.43360063628322099</v>
      </c>
      <c r="K9" s="17">
        <v>0.41270304489582699</v>
      </c>
      <c r="L9" s="17">
        <v>0.48057343696029298</v>
      </c>
      <c r="M9" s="17"/>
      <c r="N9" s="17">
        <v>0.57232341697488198</v>
      </c>
      <c r="O9" s="17">
        <v>0.44140767200806402</v>
      </c>
      <c r="P9" s="17">
        <v>0.38792039401822498</v>
      </c>
      <c r="Q9" s="17">
        <v>0.42060191152987603</v>
      </c>
      <c r="R9" s="17"/>
      <c r="S9" s="17">
        <v>0.53065890953333095</v>
      </c>
      <c r="T9" s="17">
        <v>0.44076992329315801</v>
      </c>
      <c r="U9" s="17">
        <v>0.49151304197821699</v>
      </c>
      <c r="V9" s="17">
        <v>0.50637306094474799</v>
      </c>
      <c r="W9" s="17">
        <v>0.50494366700745896</v>
      </c>
      <c r="X9" s="17">
        <v>0.42575607922108999</v>
      </c>
      <c r="Y9" s="17">
        <v>0.43678194351353</v>
      </c>
      <c r="Z9" s="17">
        <v>0.40528003088276299</v>
      </c>
      <c r="AA9" s="17">
        <v>0.45115450124964801</v>
      </c>
      <c r="AB9" s="17">
        <v>0.39124787955582102</v>
      </c>
      <c r="AC9" s="17">
        <v>0.35236493882451603</v>
      </c>
      <c r="AD9" s="17">
        <v>0.654074715829567</v>
      </c>
      <c r="AE9" s="17"/>
      <c r="AF9" s="17">
        <v>0.43058321348887701</v>
      </c>
      <c r="AG9" s="17">
        <v>0.53857679672796499</v>
      </c>
      <c r="AH9" s="17">
        <v>0.33907101235952197</v>
      </c>
      <c r="AI9" s="17"/>
      <c r="AJ9" s="17">
        <v>0.48287524696170298</v>
      </c>
      <c r="AK9" s="17">
        <v>0.462957892509402</v>
      </c>
      <c r="AL9" s="17">
        <v>0.581193216574312</v>
      </c>
      <c r="AM9" s="17">
        <v>0.36828535216159602</v>
      </c>
      <c r="AN9" s="17">
        <v>0.291079570221006</v>
      </c>
      <c r="AO9" s="17"/>
      <c r="AP9" s="17">
        <v>0.53448537967419696</v>
      </c>
      <c r="AQ9" s="17">
        <v>0.47205764254787502</v>
      </c>
      <c r="AR9" s="17">
        <v>0.51563426622882502</v>
      </c>
      <c r="AS9" s="17">
        <v>0.43285724819195998</v>
      </c>
      <c r="AT9" s="17">
        <v>0.32902882572432801</v>
      </c>
      <c r="AU9" s="17"/>
      <c r="AV9" s="17">
        <v>0.390096224537403</v>
      </c>
      <c r="AW9" s="17">
        <v>0.413556843670778</v>
      </c>
      <c r="AX9" s="17">
        <v>0.51023965678991801</v>
      </c>
      <c r="AY9" s="17">
        <v>0.55984080844791195</v>
      </c>
      <c r="AZ9" s="17">
        <v>0.52818662362616098</v>
      </c>
    </row>
    <row r="10" spans="2:52">
      <c r="B10" s="18" t="s">
        <v>195</v>
      </c>
      <c r="C10" s="17">
        <v>0.43519540867296802</v>
      </c>
      <c r="D10" s="17">
        <v>0.49881413616974102</v>
      </c>
      <c r="E10" s="17">
        <v>0.37411564745412401</v>
      </c>
      <c r="F10" s="17"/>
      <c r="G10" s="17">
        <v>0.34833423495214799</v>
      </c>
      <c r="H10" s="17">
        <v>0.45877189708027899</v>
      </c>
      <c r="I10" s="17">
        <v>0.49486457972359099</v>
      </c>
      <c r="J10" s="17">
        <v>0.41450160916671502</v>
      </c>
      <c r="K10" s="17">
        <v>0.41083246639280002</v>
      </c>
      <c r="L10" s="17">
        <v>0.457448291580411</v>
      </c>
      <c r="M10" s="17"/>
      <c r="N10" s="17">
        <v>0.55201306947113904</v>
      </c>
      <c r="O10" s="17">
        <v>0.43409710362090498</v>
      </c>
      <c r="P10" s="17">
        <v>0.369502507555312</v>
      </c>
      <c r="Q10" s="17">
        <v>0.35776314589809299</v>
      </c>
      <c r="R10" s="17"/>
      <c r="S10" s="17">
        <v>0.46597451994843098</v>
      </c>
      <c r="T10" s="17">
        <v>0.42898241915715002</v>
      </c>
      <c r="U10" s="17">
        <v>0.44416727525501598</v>
      </c>
      <c r="V10" s="17">
        <v>0.43960491526073697</v>
      </c>
      <c r="W10" s="17">
        <v>0.41040899644189799</v>
      </c>
      <c r="X10" s="17">
        <v>0.432270743911428</v>
      </c>
      <c r="Y10" s="17">
        <v>0.47400161760189502</v>
      </c>
      <c r="Z10" s="17">
        <v>0.36136266252326199</v>
      </c>
      <c r="AA10" s="17">
        <v>0.383675590436794</v>
      </c>
      <c r="AB10" s="17">
        <v>0.482746030210496</v>
      </c>
      <c r="AC10" s="17">
        <v>0.36503272481532201</v>
      </c>
      <c r="AD10" s="17">
        <v>0.52105804738043904</v>
      </c>
      <c r="AE10" s="17"/>
      <c r="AF10" s="17">
        <v>0.40871862860605002</v>
      </c>
      <c r="AG10" s="17">
        <v>0.49700531912879298</v>
      </c>
      <c r="AH10" s="17">
        <v>0.32788921769436202</v>
      </c>
      <c r="AI10" s="17"/>
      <c r="AJ10" s="17">
        <v>0.45346120271046098</v>
      </c>
      <c r="AK10" s="17">
        <v>0.47524697916041803</v>
      </c>
      <c r="AL10" s="17">
        <v>0.48024826670895199</v>
      </c>
      <c r="AM10" s="17">
        <v>0.23814811517352899</v>
      </c>
      <c r="AN10" s="17">
        <v>0.29546578668555401</v>
      </c>
      <c r="AO10" s="17"/>
      <c r="AP10" s="17">
        <v>0.477837889245047</v>
      </c>
      <c r="AQ10" s="17">
        <v>0.47180591290776802</v>
      </c>
      <c r="AR10" s="17">
        <v>0.42630339081490898</v>
      </c>
      <c r="AS10" s="17">
        <v>0.35536901034066598</v>
      </c>
      <c r="AT10" s="17">
        <v>0.34047767818568703</v>
      </c>
      <c r="AU10" s="17"/>
      <c r="AV10" s="17">
        <v>0.36283687100531697</v>
      </c>
      <c r="AW10" s="17">
        <v>0.38909741923868302</v>
      </c>
      <c r="AX10" s="17">
        <v>0.48508478407082201</v>
      </c>
      <c r="AY10" s="17">
        <v>0.550136079357051</v>
      </c>
      <c r="AZ10" s="17">
        <v>0.75906211375397403</v>
      </c>
    </row>
    <row r="11" spans="2:52" ht="30">
      <c r="B11" s="18" t="s">
        <v>196</v>
      </c>
      <c r="C11" s="17">
        <v>0.32481612884306599</v>
      </c>
      <c r="D11" s="17">
        <v>0.39410021781864502</v>
      </c>
      <c r="E11" s="17">
        <v>0.25917464956901598</v>
      </c>
      <c r="F11" s="17"/>
      <c r="G11" s="17">
        <v>0.249742847608526</v>
      </c>
      <c r="H11" s="17">
        <v>0.28846900659890301</v>
      </c>
      <c r="I11" s="17">
        <v>0.32945336832706701</v>
      </c>
      <c r="J11" s="17">
        <v>0.29758052895909798</v>
      </c>
      <c r="K11" s="17">
        <v>0.34231424043255398</v>
      </c>
      <c r="L11" s="17">
        <v>0.41358328594112598</v>
      </c>
      <c r="M11" s="17"/>
      <c r="N11" s="17">
        <v>0.42319039813535198</v>
      </c>
      <c r="O11" s="17">
        <v>0.315377519466568</v>
      </c>
      <c r="P11" s="17">
        <v>0.285565728079335</v>
      </c>
      <c r="Q11" s="17">
        <v>0.25460029396828798</v>
      </c>
      <c r="R11" s="17"/>
      <c r="S11" s="17">
        <v>0.37160098011510601</v>
      </c>
      <c r="T11" s="17">
        <v>0.36094834021112499</v>
      </c>
      <c r="U11" s="17">
        <v>0.36899660452852501</v>
      </c>
      <c r="V11" s="17">
        <v>0.32943080248079298</v>
      </c>
      <c r="W11" s="17">
        <v>0.31829849044803499</v>
      </c>
      <c r="X11" s="17">
        <v>0.248081617243682</v>
      </c>
      <c r="Y11" s="17">
        <v>0.31601152338042898</v>
      </c>
      <c r="Z11" s="17">
        <v>0.300905670031959</v>
      </c>
      <c r="AA11" s="17">
        <v>0.28174832834480101</v>
      </c>
      <c r="AB11" s="17">
        <v>0.38637707523088399</v>
      </c>
      <c r="AC11" s="17">
        <v>0.19705361810173899</v>
      </c>
      <c r="AD11" s="17">
        <v>0.34915524258796499</v>
      </c>
      <c r="AE11" s="17"/>
      <c r="AF11" s="17">
        <v>0.318041096839766</v>
      </c>
      <c r="AG11" s="17">
        <v>0.38090498613325602</v>
      </c>
      <c r="AH11" s="17">
        <v>0.20780701609152499</v>
      </c>
      <c r="AI11" s="17"/>
      <c r="AJ11" s="17">
        <v>0.361493367676891</v>
      </c>
      <c r="AK11" s="17">
        <v>0.324158638008538</v>
      </c>
      <c r="AL11" s="17">
        <v>0.42115858255973898</v>
      </c>
      <c r="AM11" s="17">
        <v>0.36098496089593601</v>
      </c>
      <c r="AN11" s="17">
        <v>0.172688268820893</v>
      </c>
      <c r="AO11" s="17"/>
      <c r="AP11" s="17">
        <v>0.37476058244303001</v>
      </c>
      <c r="AQ11" s="17">
        <v>0.33437223157518903</v>
      </c>
      <c r="AR11" s="17">
        <v>0.35553109469253902</v>
      </c>
      <c r="AS11" s="17">
        <v>0.30470682337149801</v>
      </c>
      <c r="AT11" s="17">
        <v>0.26707868379740501</v>
      </c>
      <c r="AU11" s="17"/>
      <c r="AV11" s="17">
        <v>0.236839330609731</v>
      </c>
      <c r="AW11" s="17">
        <v>0.26979458767693598</v>
      </c>
      <c r="AX11" s="17">
        <v>0.38741337355592198</v>
      </c>
      <c r="AY11" s="17">
        <v>0.39136901767274002</v>
      </c>
      <c r="AZ11" s="17">
        <v>0.53617194332434703</v>
      </c>
    </row>
    <row r="12" spans="2:52">
      <c r="B12" s="18" t="s">
        <v>107</v>
      </c>
      <c r="C12" s="17">
        <v>0.194806829507879</v>
      </c>
      <c r="D12" s="17">
        <v>0.129791700082144</v>
      </c>
      <c r="E12" s="17">
        <v>0.25569865009589499</v>
      </c>
      <c r="F12" s="17"/>
      <c r="G12" s="17">
        <v>0.179235502652308</v>
      </c>
      <c r="H12" s="17">
        <v>0.18642790887796201</v>
      </c>
      <c r="I12" s="17">
        <v>0.20070424979276999</v>
      </c>
      <c r="J12" s="17">
        <v>0.20594088533957999</v>
      </c>
      <c r="K12" s="17">
        <v>0.21144219300170899</v>
      </c>
      <c r="L12" s="17">
        <v>0.18589507229792099</v>
      </c>
      <c r="M12" s="17"/>
      <c r="N12" s="17">
        <v>0.148171136345981</v>
      </c>
      <c r="O12" s="17">
        <v>0.177939264100344</v>
      </c>
      <c r="P12" s="17">
        <v>0.216708652664484</v>
      </c>
      <c r="Q12" s="17">
        <v>0.24767634059375401</v>
      </c>
      <c r="R12" s="17"/>
      <c r="S12" s="17">
        <v>0.18113496665220999</v>
      </c>
      <c r="T12" s="17">
        <v>0.14964263465945701</v>
      </c>
      <c r="U12" s="17">
        <v>0.15140502923128901</v>
      </c>
      <c r="V12" s="17">
        <v>0.23048974134441599</v>
      </c>
      <c r="W12" s="17">
        <v>0.19226411474585201</v>
      </c>
      <c r="X12" s="17">
        <v>0.216328115723526</v>
      </c>
      <c r="Y12" s="17">
        <v>0.21655313750858399</v>
      </c>
      <c r="Z12" s="17">
        <v>0.17265728241518999</v>
      </c>
      <c r="AA12" s="17">
        <v>0.21184404270310001</v>
      </c>
      <c r="AB12" s="17">
        <v>0.227635772748565</v>
      </c>
      <c r="AC12" s="17">
        <v>0.263492683969898</v>
      </c>
      <c r="AD12" s="17">
        <v>0.101971033057596</v>
      </c>
      <c r="AE12" s="17"/>
      <c r="AF12" s="17">
        <v>0.206238890609379</v>
      </c>
      <c r="AG12" s="17">
        <v>0.140190449058153</v>
      </c>
      <c r="AH12" s="17">
        <v>0.29313881031689198</v>
      </c>
      <c r="AI12" s="17"/>
      <c r="AJ12" s="17">
        <v>0.16528747002261901</v>
      </c>
      <c r="AK12" s="17">
        <v>0.15987750983395199</v>
      </c>
      <c r="AL12" s="17">
        <v>0.15153885845211401</v>
      </c>
      <c r="AM12" s="17">
        <v>0.23039964463038101</v>
      </c>
      <c r="AN12" s="17">
        <v>0.358400321038225</v>
      </c>
      <c r="AO12" s="17"/>
      <c r="AP12" s="17">
        <v>0.132382115613735</v>
      </c>
      <c r="AQ12" s="17">
        <v>0.159026480487373</v>
      </c>
      <c r="AR12" s="17">
        <v>0.14003022082882699</v>
      </c>
      <c r="AS12" s="17">
        <v>0.19542594282653999</v>
      </c>
      <c r="AT12" s="17">
        <v>0.38024871169128899</v>
      </c>
      <c r="AU12" s="17"/>
      <c r="AV12" s="17">
        <v>0.26485564449899202</v>
      </c>
      <c r="AW12" s="17">
        <v>0.19813921150681699</v>
      </c>
      <c r="AX12" s="17">
        <v>0.16368675265191099</v>
      </c>
      <c r="AY12" s="17">
        <v>0.10826330377774</v>
      </c>
      <c r="AZ12" s="17">
        <v>5.0349439467378403E-2</v>
      </c>
    </row>
    <row r="13" spans="2:52" ht="30">
      <c r="B13" s="18" t="s">
        <v>197</v>
      </c>
      <c r="C13" s="17">
        <v>0.145050094530842</v>
      </c>
      <c r="D13" s="17">
        <v>0.162209259850637</v>
      </c>
      <c r="E13" s="17">
        <v>0.12906164518229701</v>
      </c>
      <c r="F13" s="17"/>
      <c r="G13" s="17">
        <v>0.24772813481809999</v>
      </c>
      <c r="H13" s="17">
        <v>0.191143402123094</v>
      </c>
      <c r="I13" s="17">
        <v>0.15127719035152301</v>
      </c>
      <c r="J13" s="17">
        <v>0.10577867203562701</v>
      </c>
      <c r="K13" s="17">
        <v>0.13028327176496801</v>
      </c>
      <c r="L13" s="17">
        <v>7.6818822966212799E-2</v>
      </c>
      <c r="M13" s="17"/>
      <c r="N13" s="17">
        <v>0.12378020974869899</v>
      </c>
      <c r="O13" s="17">
        <v>0.115706624093998</v>
      </c>
      <c r="P13" s="17">
        <v>0.188793164283661</v>
      </c>
      <c r="Q13" s="17">
        <v>0.162606760967859</v>
      </c>
      <c r="R13" s="17"/>
      <c r="S13" s="17">
        <v>0.16460235584208899</v>
      </c>
      <c r="T13" s="17">
        <v>0.13428150833406499</v>
      </c>
      <c r="U13" s="17">
        <v>0.12064726799417901</v>
      </c>
      <c r="V13" s="17">
        <v>0.14081609692510699</v>
      </c>
      <c r="W13" s="17">
        <v>0.101897484850531</v>
      </c>
      <c r="X13" s="17">
        <v>0.199148373525289</v>
      </c>
      <c r="Y13" s="17">
        <v>0.16692348489919101</v>
      </c>
      <c r="Z13" s="17">
        <v>9.9945842247396305E-2</v>
      </c>
      <c r="AA13" s="17">
        <v>0.13361441885845299</v>
      </c>
      <c r="AB13" s="17">
        <v>0.15797863474255899</v>
      </c>
      <c r="AC13" s="17">
        <v>0.125683552353479</v>
      </c>
      <c r="AD13" s="17">
        <v>0.154177384902322</v>
      </c>
      <c r="AE13" s="17"/>
      <c r="AF13" s="17">
        <v>0.133273681221658</v>
      </c>
      <c r="AG13" s="17">
        <v>0.148717788810663</v>
      </c>
      <c r="AH13" s="17">
        <v>8.7654931713099404E-2</v>
      </c>
      <c r="AI13" s="17"/>
      <c r="AJ13" s="17">
        <v>0.14621286632320599</v>
      </c>
      <c r="AK13" s="17">
        <v>0.15855464132685201</v>
      </c>
      <c r="AL13" s="17">
        <v>0.116306715457679</v>
      </c>
      <c r="AM13" s="17">
        <v>0.122211793748901</v>
      </c>
      <c r="AN13" s="17">
        <v>8.6044723125740102E-2</v>
      </c>
      <c r="AO13" s="17"/>
      <c r="AP13" s="17">
        <v>0.15386678318843999</v>
      </c>
      <c r="AQ13" s="17">
        <v>0.15091610776307299</v>
      </c>
      <c r="AR13" s="17">
        <v>0.158666282168198</v>
      </c>
      <c r="AS13" s="17">
        <v>0.14409280572713901</v>
      </c>
      <c r="AT13" s="17">
        <v>9.9900051970500697E-2</v>
      </c>
      <c r="AU13" s="17"/>
      <c r="AV13" s="17">
        <v>0.148612713576556</v>
      </c>
      <c r="AW13" s="17">
        <v>0.14214858982251</v>
      </c>
      <c r="AX13" s="17">
        <v>0.13842875638275501</v>
      </c>
      <c r="AY13" s="17">
        <v>0.16891581205491399</v>
      </c>
      <c r="AZ13" s="17">
        <v>0.20235643168703499</v>
      </c>
    </row>
    <row r="14" spans="2:52" ht="30">
      <c r="B14" s="18" t="s">
        <v>198</v>
      </c>
      <c r="C14" s="17">
        <v>0.142078296144412</v>
      </c>
      <c r="D14" s="17">
        <v>0.154567208564069</v>
      </c>
      <c r="E14" s="17">
        <v>0.13059322801929399</v>
      </c>
      <c r="F14" s="17"/>
      <c r="G14" s="17">
        <v>0.141972487558053</v>
      </c>
      <c r="H14" s="17">
        <v>0.15195148848654999</v>
      </c>
      <c r="I14" s="17">
        <v>0.109759940322927</v>
      </c>
      <c r="J14" s="17">
        <v>0.17063426458757899</v>
      </c>
      <c r="K14" s="17">
        <v>0.15037109429819301</v>
      </c>
      <c r="L14" s="17">
        <v>0.12873636818796799</v>
      </c>
      <c r="M14" s="17"/>
      <c r="N14" s="17">
        <v>0.121386086770974</v>
      </c>
      <c r="O14" s="17">
        <v>0.159982620967351</v>
      </c>
      <c r="P14" s="17">
        <v>0.124406429068594</v>
      </c>
      <c r="Q14" s="17">
        <v>0.162632243720393</v>
      </c>
      <c r="R14" s="17"/>
      <c r="S14" s="17">
        <v>0.10235904288516599</v>
      </c>
      <c r="T14" s="17">
        <v>0.154678362037731</v>
      </c>
      <c r="U14" s="17">
        <v>0.198054366385053</v>
      </c>
      <c r="V14" s="17">
        <v>8.53688025909069E-2</v>
      </c>
      <c r="W14" s="17">
        <v>0.10509809540872</v>
      </c>
      <c r="X14" s="17">
        <v>0.126560489967909</v>
      </c>
      <c r="Y14" s="17">
        <v>0.172326260917612</v>
      </c>
      <c r="Z14" s="17">
        <v>0.19324730493054201</v>
      </c>
      <c r="AA14" s="17">
        <v>0.11134632823593001</v>
      </c>
      <c r="AB14" s="17">
        <v>0.16289261903235899</v>
      </c>
      <c r="AC14" s="17">
        <v>0.21144357393697299</v>
      </c>
      <c r="AD14" s="17">
        <v>0.15781286139985801</v>
      </c>
      <c r="AE14" s="17"/>
      <c r="AF14" s="17">
        <v>0.14640841440919999</v>
      </c>
      <c r="AG14" s="17">
        <v>0.13600162422586201</v>
      </c>
      <c r="AH14" s="17">
        <v>0.12835673920791801</v>
      </c>
      <c r="AI14" s="17"/>
      <c r="AJ14" s="17">
        <v>0.12151009144317</v>
      </c>
      <c r="AK14" s="17">
        <v>0.14688203672074401</v>
      </c>
      <c r="AL14" s="17">
        <v>0.15282815520204099</v>
      </c>
      <c r="AM14" s="17">
        <v>0.117807500967157</v>
      </c>
      <c r="AN14" s="17">
        <v>0.12089862627713099</v>
      </c>
      <c r="AO14" s="17"/>
      <c r="AP14" s="17">
        <v>0.102452575314152</v>
      </c>
      <c r="AQ14" s="17">
        <v>0.141796092891641</v>
      </c>
      <c r="AR14" s="17">
        <v>0.16985978916448299</v>
      </c>
      <c r="AS14" s="17">
        <v>0.20431678416704599</v>
      </c>
      <c r="AT14" s="17">
        <v>0.103504457828033</v>
      </c>
      <c r="AU14" s="17"/>
      <c r="AV14" s="17">
        <v>0.141739884390745</v>
      </c>
      <c r="AW14" s="17">
        <v>0.19141695530459599</v>
      </c>
      <c r="AX14" s="17">
        <v>0.130011601114709</v>
      </c>
      <c r="AY14" s="17">
        <v>8.2941745767608294E-2</v>
      </c>
      <c r="AZ14" s="17">
        <v>4.7796594100951502E-2</v>
      </c>
    </row>
    <row r="15" spans="2:52" ht="30">
      <c r="B15" s="18" t="s">
        <v>199</v>
      </c>
      <c r="C15" s="17">
        <v>0.10098445111318401</v>
      </c>
      <c r="D15" s="17">
        <v>0.14415440186888601</v>
      </c>
      <c r="E15" s="17">
        <v>5.9662606691067599E-2</v>
      </c>
      <c r="F15" s="17"/>
      <c r="G15" s="17">
        <v>0.15030731937494099</v>
      </c>
      <c r="H15" s="17">
        <v>0.128237684388853</v>
      </c>
      <c r="I15" s="17">
        <v>0.12488124915138001</v>
      </c>
      <c r="J15" s="17">
        <v>0.111050119361537</v>
      </c>
      <c r="K15" s="17">
        <v>5.6454443791696902E-2</v>
      </c>
      <c r="L15" s="17">
        <v>4.8349063328771202E-2</v>
      </c>
      <c r="M15" s="17"/>
      <c r="N15" s="17">
        <v>0.10609422123717401</v>
      </c>
      <c r="O15" s="17">
        <v>8.4080355737261997E-2</v>
      </c>
      <c r="P15" s="17">
        <v>0.122184519370968</v>
      </c>
      <c r="Q15" s="17">
        <v>9.4409345433019196E-2</v>
      </c>
      <c r="R15" s="17"/>
      <c r="S15" s="17">
        <v>0.115934143576189</v>
      </c>
      <c r="T15" s="17">
        <v>7.6257497638425806E-2</v>
      </c>
      <c r="U15" s="17">
        <v>0.18585843343826999</v>
      </c>
      <c r="V15" s="17">
        <v>9.2313349650688506E-2</v>
      </c>
      <c r="W15" s="17">
        <v>9.2506392981776403E-2</v>
      </c>
      <c r="X15" s="17">
        <v>0.100473479242808</v>
      </c>
      <c r="Y15" s="17">
        <v>0.11331126266281399</v>
      </c>
      <c r="Z15" s="17">
        <v>7.9636471436076495E-2</v>
      </c>
      <c r="AA15" s="17">
        <v>0.11617328608149199</v>
      </c>
      <c r="AB15" s="17">
        <v>6.5859846336920602E-2</v>
      </c>
      <c r="AC15" s="17">
        <v>7.2238213040822993E-2</v>
      </c>
      <c r="AD15" s="17">
        <v>3.1248214451490799E-2</v>
      </c>
      <c r="AE15" s="17"/>
      <c r="AF15" s="17">
        <v>8.3274277292657697E-2</v>
      </c>
      <c r="AG15" s="17">
        <v>0.11895192622028899</v>
      </c>
      <c r="AH15" s="17">
        <v>6.0388341835993398E-2</v>
      </c>
      <c r="AI15" s="17"/>
      <c r="AJ15" s="17">
        <v>8.5278366166320799E-2</v>
      </c>
      <c r="AK15" s="17">
        <v>0.13543529964759901</v>
      </c>
      <c r="AL15" s="17">
        <v>8.5213969585566096E-2</v>
      </c>
      <c r="AM15" s="17">
        <v>0.178466151579914</v>
      </c>
      <c r="AN15" s="17">
        <v>6.5814788193975196E-2</v>
      </c>
      <c r="AO15" s="17"/>
      <c r="AP15" s="17">
        <v>9.6911433777356906E-2</v>
      </c>
      <c r="AQ15" s="17">
        <v>0.129398291807862</v>
      </c>
      <c r="AR15" s="17">
        <v>9.7082392439317697E-2</v>
      </c>
      <c r="AS15" s="17">
        <v>6.9029927412453104E-2</v>
      </c>
      <c r="AT15" s="17">
        <v>7.3216965961117403E-2</v>
      </c>
      <c r="AU15" s="17"/>
      <c r="AV15" s="17">
        <v>0.100992333709221</v>
      </c>
      <c r="AW15" s="17">
        <v>0.106015813868263</v>
      </c>
      <c r="AX15" s="17">
        <v>0.10858063919201399</v>
      </c>
      <c r="AY15" s="17">
        <v>8.1097892996325097E-2</v>
      </c>
      <c r="AZ15" s="17">
        <v>0.211959592948439</v>
      </c>
    </row>
    <row r="16" spans="2:52" ht="30">
      <c r="B16" s="18" t="s">
        <v>200</v>
      </c>
      <c r="C16" s="17">
        <v>5.8589786236774598E-2</v>
      </c>
      <c r="D16" s="17">
        <v>5.7736001670977199E-2</v>
      </c>
      <c r="E16" s="17">
        <v>5.96588904008672E-2</v>
      </c>
      <c r="F16" s="17"/>
      <c r="G16" s="17">
        <v>8.2044920199875096E-2</v>
      </c>
      <c r="H16" s="17">
        <v>9.8468695971561701E-2</v>
      </c>
      <c r="I16" s="17">
        <v>3.8760973298639201E-2</v>
      </c>
      <c r="J16" s="17">
        <v>5.8902385091968198E-2</v>
      </c>
      <c r="K16" s="17">
        <v>5.3368491513448302E-2</v>
      </c>
      <c r="L16" s="17">
        <v>2.7228666189024701E-2</v>
      </c>
      <c r="M16" s="17"/>
      <c r="N16" s="17">
        <v>3.9861684904792E-2</v>
      </c>
      <c r="O16" s="17">
        <v>6.8942217116252202E-2</v>
      </c>
      <c r="P16" s="17">
        <v>6.5417415207457405E-2</v>
      </c>
      <c r="Q16" s="17">
        <v>6.3519591190506805E-2</v>
      </c>
      <c r="R16" s="17"/>
      <c r="S16" s="17">
        <v>6.5325453677383599E-2</v>
      </c>
      <c r="T16" s="17">
        <v>4.9528620915156203E-2</v>
      </c>
      <c r="U16" s="17">
        <v>6.3315615227586997E-2</v>
      </c>
      <c r="V16" s="17">
        <v>3.0480145963704401E-2</v>
      </c>
      <c r="W16" s="17">
        <v>6.5160861837464099E-2</v>
      </c>
      <c r="X16" s="17">
        <v>4.8834308200246097E-2</v>
      </c>
      <c r="Y16" s="17">
        <v>2.98748718912706E-2</v>
      </c>
      <c r="Z16" s="17">
        <v>8.9590375235613195E-2</v>
      </c>
      <c r="AA16" s="17">
        <v>4.9804060555234099E-2</v>
      </c>
      <c r="AB16" s="17">
        <v>8.7536197881234998E-2</v>
      </c>
      <c r="AC16" s="17">
        <v>0.10939818091642201</v>
      </c>
      <c r="AD16" s="17">
        <v>5.7962999560830598E-2</v>
      </c>
      <c r="AE16" s="17"/>
      <c r="AF16" s="17">
        <v>4.6584921105207303E-2</v>
      </c>
      <c r="AG16" s="17">
        <v>6.2237648853715397E-2</v>
      </c>
      <c r="AH16" s="17">
        <v>6.5250055633640502E-2</v>
      </c>
      <c r="AI16" s="17"/>
      <c r="AJ16" s="17">
        <v>5.3493423114482401E-2</v>
      </c>
      <c r="AK16" s="17">
        <v>7.5695519293779295E-2</v>
      </c>
      <c r="AL16" s="17">
        <v>1.26169960058407E-2</v>
      </c>
      <c r="AM16" s="17">
        <v>6.4934200712669796E-2</v>
      </c>
      <c r="AN16" s="17">
        <v>4.8801457896009301E-2</v>
      </c>
      <c r="AO16" s="17"/>
      <c r="AP16" s="17">
        <v>5.0469361816596399E-2</v>
      </c>
      <c r="AQ16" s="17">
        <v>7.0396430311939498E-2</v>
      </c>
      <c r="AR16" s="17">
        <v>4.7734668872334698E-2</v>
      </c>
      <c r="AS16" s="17">
        <v>6.4583736040167997E-2</v>
      </c>
      <c r="AT16" s="17">
        <v>4.0645001556198497E-2</v>
      </c>
      <c r="AU16" s="17"/>
      <c r="AV16" s="17">
        <v>6.4956113700314802E-2</v>
      </c>
      <c r="AW16" s="17">
        <v>5.44913448797388E-2</v>
      </c>
      <c r="AX16" s="17">
        <v>5.7915895377386999E-2</v>
      </c>
      <c r="AY16" s="17">
        <v>6.5838907795743307E-2</v>
      </c>
      <c r="AZ16" s="17">
        <v>0</v>
      </c>
    </row>
    <row r="17" spans="2:52">
      <c r="B17" s="18" t="s">
        <v>201</v>
      </c>
      <c r="C17" s="17">
        <v>4.77095115479437E-2</v>
      </c>
      <c r="D17" s="17">
        <v>6.0607883475071497E-2</v>
      </c>
      <c r="E17" s="17">
        <v>3.5436224400798202E-2</v>
      </c>
      <c r="F17" s="17"/>
      <c r="G17" s="17">
        <v>0.10363040342341</v>
      </c>
      <c r="H17" s="17">
        <v>8.0299022498962203E-2</v>
      </c>
      <c r="I17" s="17">
        <v>3.91495624100196E-2</v>
      </c>
      <c r="J17" s="17">
        <v>3.3187301712629701E-2</v>
      </c>
      <c r="K17" s="17">
        <v>1.5882600625619601E-2</v>
      </c>
      <c r="L17" s="17">
        <v>2.4772540050541299E-2</v>
      </c>
      <c r="M17" s="17"/>
      <c r="N17" s="17">
        <v>3.22755191740891E-2</v>
      </c>
      <c r="O17" s="17">
        <v>6.5798760929110495E-2</v>
      </c>
      <c r="P17" s="17">
        <v>7.0777165124885896E-2</v>
      </c>
      <c r="Q17" s="17">
        <v>2.6567638196509001E-2</v>
      </c>
      <c r="R17" s="17"/>
      <c r="S17" s="17">
        <v>7.2836338665069403E-2</v>
      </c>
      <c r="T17" s="17">
        <v>6.2716556017988395E-2</v>
      </c>
      <c r="U17" s="17">
        <v>3.3676920441406397E-2</v>
      </c>
      <c r="V17" s="17">
        <v>1.9815129253945098E-2</v>
      </c>
      <c r="W17" s="17">
        <v>2.67745508098335E-2</v>
      </c>
      <c r="X17" s="17">
        <v>4.0743100563542502E-2</v>
      </c>
      <c r="Y17" s="17">
        <v>4.62189042742202E-2</v>
      </c>
      <c r="Z17" s="17">
        <v>9.2998338797209507E-2</v>
      </c>
      <c r="AA17" s="17">
        <v>4.7157954430845701E-2</v>
      </c>
      <c r="AB17" s="17">
        <v>4.5434457624400501E-2</v>
      </c>
      <c r="AC17" s="17">
        <v>2.6729351371745799E-2</v>
      </c>
      <c r="AD17" s="17">
        <v>4.9449316904120702E-2</v>
      </c>
      <c r="AE17" s="17"/>
      <c r="AF17" s="17">
        <v>2.5284112758911001E-2</v>
      </c>
      <c r="AG17" s="17">
        <v>6.3406494386336401E-2</v>
      </c>
      <c r="AH17" s="17">
        <v>4.2724691727707403E-2</v>
      </c>
      <c r="AI17" s="17"/>
      <c r="AJ17" s="17">
        <v>2.8774805563495699E-2</v>
      </c>
      <c r="AK17" s="17">
        <v>5.9872353268324199E-2</v>
      </c>
      <c r="AL17" s="17">
        <v>6.6054417208130503E-2</v>
      </c>
      <c r="AM17" s="17">
        <v>5.59254272678818E-2</v>
      </c>
      <c r="AN17" s="17">
        <v>3.53135553881882E-2</v>
      </c>
      <c r="AO17" s="17"/>
      <c r="AP17" s="17">
        <v>3.7177661148557903E-2</v>
      </c>
      <c r="AQ17" s="17">
        <v>5.42952909782062E-2</v>
      </c>
      <c r="AR17" s="17">
        <v>7.7578938623979604E-2</v>
      </c>
      <c r="AS17" s="17">
        <v>4.29297905332632E-2</v>
      </c>
      <c r="AT17" s="17">
        <v>7.9464705072638392E-3</v>
      </c>
      <c r="AU17" s="17"/>
      <c r="AV17" s="17">
        <v>3.9096242083271802E-2</v>
      </c>
      <c r="AW17" s="17">
        <v>4.19799441030431E-2</v>
      </c>
      <c r="AX17" s="17">
        <v>6.3116073383035098E-2</v>
      </c>
      <c r="AY17" s="17">
        <v>5.9682667103456703E-2</v>
      </c>
      <c r="AZ17" s="17">
        <v>0</v>
      </c>
    </row>
    <row r="18" spans="2:52" ht="30">
      <c r="B18" s="18" t="s">
        <v>202</v>
      </c>
      <c r="C18" s="17">
        <v>4.2872948901326702E-2</v>
      </c>
      <c r="D18" s="17">
        <v>4.7897262442619402E-2</v>
      </c>
      <c r="E18" s="17">
        <v>3.8193096983353603E-2</v>
      </c>
      <c r="F18" s="17"/>
      <c r="G18" s="17">
        <v>8.3512140111698094E-2</v>
      </c>
      <c r="H18" s="17">
        <v>5.59619325467954E-2</v>
      </c>
      <c r="I18" s="17">
        <v>5.1393012046281598E-2</v>
      </c>
      <c r="J18" s="17">
        <v>3.6857211270038701E-2</v>
      </c>
      <c r="K18" s="17">
        <v>1.9124849428019501E-2</v>
      </c>
      <c r="L18" s="17">
        <v>2.0170332932343799E-2</v>
      </c>
      <c r="M18" s="17"/>
      <c r="N18" s="17">
        <v>4.69400606885986E-2</v>
      </c>
      <c r="O18" s="17">
        <v>5.6588398323381903E-2</v>
      </c>
      <c r="P18" s="17">
        <v>2.85431611206707E-2</v>
      </c>
      <c r="Q18" s="17">
        <v>3.6175294998325003E-2</v>
      </c>
      <c r="R18" s="17"/>
      <c r="S18" s="17">
        <v>4.57305132420988E-2</v>
      </c>
      <c r="T18" s="17">
        <v>5.0969678547294103E-2</v>
      </c>
      <c r="U18" s="17">
        <v>2.4955910393028798E-2</v>
      </c>
      <c r="V18" s="17">
        <v>3.6645659224144402E-2</v>
      </c>
      <c r="W18" s="17">
        <v>6.6889921727246102E-2</v>
      </c>
      <c r="X18" s="17">
        <v>3.5528493533017701E-2</v>
      </c>
      <c r="Y18" s="17">
        <v>2.5116628746898802E-2</v>
      </c>
      <c r="Z18" s="17">
        <v>9.2410283469983895E-2</v>
      </c>
      <c r="AA18" s="17">
        <v>2.5115744999116799E-2</v>
      </c>
      <c r="AB18" s="17">
        <v>5.4063130837915398E-2</v>
      </c>
      <c r="AC18" s="17">
        <v>5.3706589967473899E-2</v>
      </c>
      <c r="AD18" s="17">
        <v>4.1601815442550601E-2</v>
      </c>
      <c r="AE18" s="17"/>
      <c r="AF18" s="17">
        <v>3.1805915371120701E-2</v>
      </c>
      <c r="AG18" s="17">
        <v>4.8107616069876402E-2</v>
      </c>
      <c r="AH18" s="17">
        <v>4.87053570496883E-2</v>
      </c>
      <c r="AI18" s="17"/>
      <c r="AJ18" s="17">
        <v>3.75249244405335E-2</v>
      </c>
      <c r="AK18" s="17">
        <v>6.2337149426735898E-2</v>
      </c>
      <c r="AL18" s="17">
        <v>4.1446866117334599E-2</v>
      </c>
      <c r="AM18" s="17">
        <v>0</v>
      </c>
      <c r="AN18" s="17">
        <v>2.7082885352118301E-2</v>
      </c>
      <c r="AO18" s="17"/>
      <c r="AP18" s="17">
        <v>5.1013166027912699E-2</v>
      </c>
      <c r="AQ18" s="17">
        <v>5.2994478095837599E-2</v>
      </c>
      <c r="AR18" s="17">
        <v>7.6692244927887607E-2</v>
      </c>
      <c r="AS18" s="17">
        <v>1.2113250772427499E-2</v>
      </c>
      <c r="AT18" s="17">
        <v>2.2806571644685299E-2</v>
      </c>
      <c r="AU18" s="17"/>
      <c r="AV18" s="17">
        <v>2.81989072444861E-2</v>
      </c>
      <c r="AW18" s="17">
        <v>3.7666178394729598E-2</v>
      </c>
      <c r="AX18" s="17">
        <v>6.2897263621465499E-2</v>
      </c>
      <c r="AY18" s="17">
        <v>4.32973642543312E-2</v>
      </c>
      <c r="AZ18" s="17">
        <v>8.9645154783066394E-2</v>
      </c>
    </row>
    <row r="19" spans="2:52">
      <c r="B19" s="18" t="s">
        <v>203</v>
      </c>
      <c r="C19" s="17">
        <v>4.0908740438699E-2</v>
      </c>
      <c r="D19" s="17">
        <v>4.2521473637797999E-2</v>
      </c>
      <c r="E19" s="17">
        <v>3.95194296523304E-2</v>
      </c>
      <c r="F19" s="17"/>
      <c r="G19" s="17">
        <v>7.7069439300574E-2</v>
      </c>
      <c r="H19" s="17">
        <v>4.3881620049722903E-2</v>
      </c>
      <c r="I19" s="17">
        <v>5.4886422511723501E-2</v>
      </c>
      <c r="J19" s="17">
        <v>4.1018159262816802E-2</v>
      </c>
      <c r="K19" s="17">
        <v>1.30430137418244E-2</v>
      </c>
      <c r="L19" s="17">
        <v>2.3371527710055899E-2</v>
      </c>
      <c r="M19" s="17"/>
      <c r="N19" s="17">
        <v>4.0758298873498897E-2</v>
      </c>
      <c r="O19" s="17">
        <v>4.2217299381164301E-2</v>
      </c>
      <c r="P19" s="17">
        <v>4.5078044461312201E-2</v>
      </c>
      <c r="Q19" s="17">
        <v>3.6084927001921403E-2</v>
      </c>
      <c r="R19" s="17"/>
      <c r="S19" s="17">
        <v>4.5429035544181498E-2</v>
      </c>
      <c r="T19" s="17">
        <v>3.4021738262019201E-2</v>
      </c>
      <c r="U19" s="17">
        <v>4.0133136602899903E-2</v>
      </c>
      <c r="V19" s="17">
        <v>3.5699784652182098E-2</v>
      </c>
      <c r="W19" s="17">
        <v>6.6375226483723099E-2</v>
      </c>
      <c r="X19" s="17">
        <v>5.1806625005837097E-2</v>
      </c>
      <c r="Y19" s="17">
        <v>4.4745510849567099E-2</v>
      </c>
      <c r="Z19" s="17">
        <v>3.7033574270346599E-2</v>
      </c>
      <c r="AA19" s="17">
        <v>5.77090993715677E-2</v>
      </c>
      <c r="AB19" s="17">
        <v>2.1261051247249401E-2</v>
      </c>
      <c r="AC19" s="17">
        <v>1.3871713507894101E-2</v>
      </c>
      <c r="AD19" s="17">
        <v>1.7453291074351202E-2</v>
      </c>
      <c r="AE19" s="17"/>
      <c r="AF19" s="17">
        <v>4.5707928895180001E-2</v>
      </c>
      <c r="AG19" s="17">
        <v>3.7630734620555398E-2</v>
      </c>
      <c r="AH19" s="17">
        <v>3.2760507477232297E-2</v>
      </c>
      <c r="AI19" s="17"/>
      <c r="AJ19" s="17">
        <v>3.5976344022446698E-2</v>
      </c>
      <c r="AK19" s="17">
        <v>5.7080692129765701E-2</v>
      </c>
      <c r="AL19" s="17">
        <v>0</v>
      </c>
      <c r="AM19" s="17">
        <v>5.59254272678818E-2</v>
      </c>
      <c r="AN19" s="17">
        <v>3.0521053692684302E-2</v>
      </c>
      <c r="AO19" s="17"/>
      <c r="AP19" s="17">
        <v>4.8299653999820197E-2</v>
      </c>
      <c r="AQ19" s="17">
        <v>5.7191941776392502E-2</v>
      </c>
      <c r="AR19" s="17">
        <v>2.6182865953876901E-2</v>
      </c>
      <c r="AS19" s="17">
        <v>2.7903446248060099E-2</v>
      </c>
      <c r="AT19" s="17">
        <v>2.1477271981350701E-2</v>
      </c>
      <c r="AU19" s="17"/>
      <c r="AV19" s="17">
        <v>3.8808275526247403E-2</v>
      </c>
      <c r="AW19" s="17">
        <v>4.4047643239569299E-2</v>
      </c>
      <c r="AX19" s="17">
        <v>3.1765796778495302E-2</v>
      </c>
      <c r="AY19" s="17">
        <v>6.9902838653331301E-2</v>
      </c>
      <c r="AZ19" s="17">
        <v>9.1571422542324005E-2</v>
      </c>
    </row>
    <row r="20" spans="2:52">
      <c r="B20" s="18" t="s">
        <v>85</v>
      </c>
      <c r="C20" s="19">
        <v>4.8938211529510597E-2</v>
      </c>
      <c r="D20" s="19">
        <v>4.3643493994155701E-2</v>
      </c>
      <c r="E20" s="19">
        <v>5.4261195203091001E-2</v>
      </c>
      <c r="F20" s="19"/>
      <c r="G20" s="19">
        <v>3.04245952340268E-2</v>
      </c>
      <c r="H20" s="19">
        <v>3.11459066389305E-2</v>
      </c>
      <c r="I20" s="19">
        <v>4.9208876850650098E-2</v>
      </c>
      <c r="J20" s="19">
        <v>6.0929443952441702E-2</v>
      </c>
      <c r="K20" s="19">
        <v>5.1161247210901699E-2</v>
      </c>
      <c r="L20" s="19">
        <v>6.4646033573863504E-2</v>
      </c>
      <c r="M20" s="19"/>
      <c r="N20" s="19">
        <v>2.5183360615625601E-2</v>
      </c>
      <c r="O20" s="19">
        <v>6.0560380031531899E-2</v>
      </c>
      <c r="P20" s="19">
        <v>3.9242461726828999E-2</v>
      </c>
      <c r="Q20" s="19">
        <v>7.2725962452874507E-2</v>
      </c>
      <c r="R20" s="19"/>
      <c r="S20" s="19">
        <v>2.5149555122821202E-2</v>
      </c>
      <c r="T20" s="19">
        <v>6.1702774785020897E-2</v>
      </c>
      <c r="U20" s="19">
        <v>5.9088611116432502E-2</v>
      </c>
      <c r="V20" s="19">
        <v>5.3387306166543698E-2</v>
      </c>
      <c r="W20" s="19">
        <v>6.2514852611593494E-2</v>
      </c>
      <c r="X20" s="19">
        <v>7.43526178681089E-2</v>
      </c>
      <c r="Y20" s="19">
        <v>3.4682858303078601E-2</v>
      </c>
      <c r="Z20" s="19">
        <v>2.01828926351563E-2</v>
      </c>
      <c r="AA20" s="19">
        <v>6.1622290318185398E-2</v>
      </c>
      <c r="AB20" s="19">
        <v>2.2427274943374102E-2</v>
      </c>
      <c r="AC20" s="19">
        <v>6.6192740730447605E-2</v>
      </c>
      <c r="AD20" s="19">
        <v>2.3714608306257799E-2</v>
      </c>
      <c r="AE20" s="19"/>
      <c r="AF20" s="19">
        <v>5.5039542377511803E-2</v>
      </c>
      <c r="AG20" s="19">
        <v>4.1673326875471102E-2</v>
      </c>
      <c r="AH20" s="19">
        <v>6.8936450073196501E-2</v>
      </c>
      <c r="AI20" s="19"/>
      <c r="AJ20" s="19">
        <v>5.7080088096582701E-2</v>
      </c>
      <c r="AK20" s="19">
        <v>3.5281456634274601E-2</v>
      </c>
      <c r="AL20" s="19">
        <v>3.2849026246322098E-2</v>
      </c>
      <c r="AM20" s="19">
        <v>3.59787769248575E-2</v>
      </c>
      <c r="AN20" s="19">
        <v>8.1242672383969802E-2</v>
      </c>
      <c r="AO20" s="19"/>
      <c r="AP20" s="19">
        <v>4.4561386750592402E-2</v>
      </c>
      <c r="AQ20" s="19">
        <v>4.1967382589230197E-2</v>
      </c>
      <c r="AR20" s="19">
        <v>6.5356136839053294E-2</v>
      </c>
      <c r="AS20" s="19">
        <v>7.9506074948111502E-2</v>
      </c>
      <c r="AT20" s="19">
        <v>3.3524270397958397E-2</v>
      </c>
      <c r="AU20" s="19"/>
      <c r="AV20" s="19">
        <v>4.9363028663736902E-2</v>
      </c>
      <c r="AW20" s="19">
        <v>7.1303531057196501E-2</v>
      </c>
      <c r="AX20" s="19">
        <v>4.1121690294597002E-2</v>
      </c>
      <c r="AY20" s="19">
        <v>4.0064118930167397E-2</v>
      </c>
      <c r="AZ20" s="19">
        <v>2.7442016508216E-2</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195</v>
      </c>
      <c r="C9" s="17">
        <v>0.45708101694812397</v>
      </c>
      <c r="D9" s="17">
        <v>0.460164669467368</v>
      </c>
      <c r="E9" s="17">
        <v>0.45319585052433098</v>
      </c>
      <c r="F9" s="17"/>
      <c r="G9" s="17">
        <v>0.46716052177657702</v>
      </c>
      <c r="H9" s="17">
        <v>0.49294151772440098</v>
      </c>
      <c r="I9" s="17">
        <v>0.46168568248346598</v>
      </c>
      <c r="J9" s="17">
        <v>0.41733586201640999</v>
      </c>
      <c r="K9" s="17">
        <v>0.44207795022318702</v>
      </c>
      <c r="L9" s="17">
        <v>0.459958197846216</v>
      </c>
      <c r="M9" s="17"/>
      <c r="N9" s="17">
        <v>0.579882703778271</v>
      </c>
      <c r="O9" s="17">
        <v>0.45909585214613802</v>
      </c>
      <c r="P9" s="17">
        <v>0.40322408221856398</v>
      </c>
      <c r="Q9" s="17">
        <v>0.38099928898633401</v>
      </c>
      <c r="R9" s="17"/>
      <c r="S9" s="17">
        <v>0.42818469759461603</v>
      </c>
      <c r="T9" s="17">
        <v>0.41577341248765798</v>
      </c>
      <c r="U9" s="17">
        <v>0.50521888465836795</v>
      </c>
      <c r="V9" s="17">
        <v>0.46157750171085099</v>
      </c>
      <c r="W9" s="17">
        <v>0.42350671872972301</v>
      </c>
      <c r="X9" s="17">
        <v>0.40080965513696398</v>
      </c>
      <c r="Y9" s="17">
        <v>0.48328762601348901</v>
      </c>
      <c r="Z9" s="17">
        <v>0.41681689280588802</v>
      </c>
      <c r="AA9" s="17">
        <v>0.50908009262481102</v>
      </c>
      <c r="AB9" s="17">
        <v>0.52717104198325704</v>
      </c>
      <c r="AC9" s="17">
        <v>0.435669624881863</v>
      </c>
      <c r="AD9" s="17">
        <v>0.47195313701066</v>
      </c>
      <c r="AE9" s="17"/>
      <c r="AF9" s="17">
        <v>0.434122424445961</v>
      </c>
      <c r="AG9" s="17">
        <v>0.49583165992540801</v>
      </c>
      <c r="AH9" s="17">
        <v>0.41799972728115398</v>
      </c>
      <c r="AI9" s="17"/>
      <c r="AJ9" s="17">
        <v>0.49429392607832401</v>
      </c>
      <c r="AK9" s="17">
        <v>0.43939154800082197</v>
      </c>
      <c r="AL9" s="17">
        <v>0.56320485507706497</v>
      </c>
      <c r="AM9" s="17">
        <v>0.36915156076573302</v>
      </c>
      <c r="AN9" s="17">
        <v>0.393610777716767</v>
      </c>
      <c r="AO9" s="17"/>
      <c r="AP9" s="17">
        <v>0.51823098105670395</v>
      </c>
      <c r="AQ9" s="17">
        <v>0.47024752861667402</v>
      </c>
      <c r="AR9" s="17">
        <v>0.56087846431497601</v>
      </c>
      <c r="AS9" s="17">
        <v>0.425829069587016</v>
      </c>
      <c r="AT9" s="17">
        <v>0.38965874456807997</v>
      </c>
      <c r="AU9" s="17"/>
      <c r="AV9" s="17">
        <v>0.36551986146065601</v>
      </c>
      <c r="AW9" s="17">
        <v>0.46226613827631202</v>
      </c>
      <c r="AX9" s="17">
        <v>0.54000454755034299</v>
      </c>
      <c r="AY9" s="17">
        <v>0.57092282182099197</v>
      </c>
      <c r="AZ9" s="17">
        <v>0.63175880430073605</v>
      </c>
    </row>
    <row r="10" spans="2:52">
      <c r="B10" s="18" t="s">
        <v>194</v>
      </c>
      <c r="C10" s="17">
        <v>0.430071450468061</v>
      </c>
      <c r="D10" s="17">
        <v>0.474869942938901</v>
      </c>
      <c r="E10" s="17">
        <v>0.38109697613299098</v>
      </c>
      <c r="F10" s="17"/>
      <c r="G10" s="17">
        <v>0.441999262300875</v>
      </c>
      <c r="H10" s="17">
        <v>0.50324342952690304</v>
      </c>
      <c r="I10" s="17">
        <v>0.40387445669196897</v>
      </c>
      <c r="J10" s="17">
        <v>0.38156147164623699</v>
      </c>
      <c r="K10" s="17">
        <v>0.395577919836131</v>
      </c>
      <c r="L10" s="17">
        <v>0.44703743115222999</v>
      </c>
      <c r="M10" s="17"/>
      <c r="N10" s="17">
        <v>0.53273834545309295</v>
      </c>
      <c r="O10" s="17">
        <v>0.41503101718408703</v>
      </c>
      <c r="P10" s="17">
        <v>0.39153673362054098</v>
      </c>
      <c r="Q10" s="17">
        <v>0.37995347941748697</v>
      </c>
      <c r="R10" s="17"/>
      <c r="S10" s="17">
        <v>0.45601359555100002</v>
      </c>
      <c r="T10" s="17">
        <v>0.40685269912602801</v>
      </c>
      <c r="U10" s="17">
        <v>0.43392450827793799</v>
      </c>
      <c r="V10" s="17">
        <v>0.43132435430064198</v>
      </c>
      <c r="W10" s="17">
        <v>0.35626111258799198</v>
      </c>
      <c r="X10" s="17">
        <v>0.39171240762300302</v>
      </c>
      <c r="Y10" s="17">
        <v>0.52225991349276002</v>
      </c>
      <c r="Z10" s="17">
        <v>0.39153984229456701</v>
      </c>
      <c r="AA10" s="17">
        <v>0.446474109676186</v>
      </c>
      <c r="AB10" s="17">
        <v>0.40734098143216702</v>
      </c>
      <c r="AC10" s="17">
        <v>0.43206604573072199</v>
      </c>
      <c r="AD10" s="17">
        <v>0.50250109440016699</v>
      </c>
      <c r="AE10" s="17"/>
      <c r="AF10" s="17">
        <v>0.39560882473902398</v>
      </c>
      <c r="AG10" s="17">
        <v>0.47857513414744701</v>
      </c>
      <c r="AH10" s="17">
        <v>0.37663788845232099</v>
      </c>
      <c r="AI10" s="17"/>
      <c r="AJ10" s="17">
        <v>0.44350400186236</v>
      </c>
      <c r="AK10" s="17">
        <v>0.45411190595272599</v>
      </c>
      <c r="AL10" s="17">
        <v>0.51642208412110902</v>
      </c>
      <c r="AM10" s="17">
        <v>0.35556372460437002</v>
      </c>
      <c r="AN10" s="17">
        <v>0.36948797232240499</v>
      </c>
      <c r="AO10" s="17"/>
      <c r="AP10" s="17">
        <v>0.49538360193354303</v>
      </c>
      <c r="AQ10" s="17">
        <v>0.46921710257931398</v>
      </c>
      <c r="AR10" s="17">
        <v>0.53839118874845004</v>
      </c>
      <c r="AS10" s="17">
        <v>0.34119520069354298</v>
      </c>
      <c r="AT10" s="17">
        <v>0.30981932651058702</v>
      </c>
      <c r="AU10" s="17"/>
      <c r="AV10" s="17">
        <v>0.33440265881332798</v>
      </c>
      <c r="AW10" s="17">
        <v>0.39358535563203301</v>
      </c>
      <c r="AX10" s="17">
        <v>0.534236532171946</v>
      </c>
      <c r="AY10" s="17">
        <v>0.54494874798501503</v>
      </c>
      <c r="AZ10" s="17">
        <v>0.86150975180477896</v>
      </c>
    </row>
    <row r="11" spans="2:52" ht="30">
      <c r="B11" s="18" t="s">
        <v>196</v>
      </c>
      <c r="C11" s="17">
        <v>0.31230672829206402</v>
      </c>
      <c r="D11" s="17">
        <v>0.35433360079805798</v>
      </c>
      <c r="E11" s="17">
        <v>0.26966348931769801</v>
      </c>
      <c r="F11" s="17"/>
      <c r="G11" s="17">
        <v>0.26013666459873502</v>
      </c>
      <c r="H11" s="17">
        <v>0.34339531725835898</v>
      </c>
      <c r="I11" s="17">
        <v>0.29109542732996802</v>
      </c>
      <c r="J11" s="17">
        <v>0.299980515957886</v>
      </c>
      <c r="K11" s="17">
        <v>0.29989143676551699</v>
      </c>
      <c r="L11" s="17">
        <v>0.35570890736481803</v>
      </c>
      <c r="M11" s="17"/>
      <c r="N11" s="17">
        <v>0.43818768398365898</v>
      </c>
      <c r="O11" s="17">
        <v>0.30555994255996499</v>
      </c>
      <c r="P11" s="17">
        <v>0.29111935671176098</v>
      </c>
      <c r="Q11" s="17">
        <v>0.217785186456178</v>
      </c>
      <c r="R11" s="17"/>
      <c r="S11" s="17">
        <v>0.31408697171135103</v>
      </c>
      <c r="T11" s="17">
        <v>0.29761556138392697</v>
      </c>
      <c r="U11" s="17">
        <v>0.35497852738576302</v>
      </c>
      <c r="V11" s="17">
        <v>0.28423261519402698</v>
      </c>
      <c r="W11" s="17">
        <v>0.26672272915981698</v>
      </c>
      <c r="X11" s="17">
        <v>0.28611355574535502</v>
      </c>
      <c r="Y11" s="17">
        <v>0.27654578491027498</v>
      </c>
      <c r="Z11" s="17">
        <v>0.42142204788329601</v>
      </c>
      <c r="AA11" s="17">
        <v>0.27147919402348297</v>
      </c>
      <c r="AB11" s="17">
        <v>0.40796252755020301</v>
      </c>
      <c r="AC11" s="17">
        <v>0.29881121793098597</v>
      </c>
      <c r="AD11" s="17">
        <v>0.35182718186999501</v>
      </c>
      <c r="AE11" s="17"/>
      <c r="AF11" s="17">
        <v>0.31210795590310197</v>
      </c>
      <c r="AG11" s="17">
        <v>0.35208469945163501</v>
      </c>
      <c r="AH11" s="17">
        <v>0.23208870375080701</v>
      </c>
      <c r="AI11" s="17"/>
      <c r="AJ11" s="17">
        <v>0.37851998883751298</v>
      </c>
      <c r="AK11" s="17">
        <v>0.29678401443636798</v>
      </c>
      <c r="AL11" s="17">
        <v>0.36775838189214499</v>
      </c>
      <c r="AM11" s="17">
        <v>8.4064161840679802E-2</v>
      </c>
      <c r="AN11" s="17">
        <v>0.20626435007382299</v>
      </c>
      <c r="AO11" s="17"/>
      <c r="AP11" s="17">
        <v>0.42077624479314102</v>
      </c>
      <c r="AQ11" s="17">
        <v>0.29803788032533801</v>
      </c>
      <c r="AR11" s="17">
        <v>0.42354390991573698</v>
      </c>
      <c r="AS11" s="17">
        <v>0.27372515162050098</v>
      </c>
      <c r="AT11" s="17">
        <v>0.245331114976993</v>
      </c>
      <c r="AU11" s="17"/>
      <c r="AV11" s="17">
        <v>0.201789951082676</v>
      </c>
      <c r="AW11" s="17">
        <v>0.308280645003636</v>
      </c>
      <c r="AX11" s="17">
        <v>0.41180512750210302</v>
      </c>
      <c r="AY11" s="17">
        <v>0.399225108554988</v>
      </c>
      <c r="AZ11" s="17">
        <v>0.41157766908750498</v>
      </c>
    </row>
    <row r="12" spans="2:52">
      <c r="B12" s="18" t="s">
        <v>107</v>
      </c>
      <c r="C12" s="17">
        <v>0.1809589442841</v>
      </c>
      <c r="D12" s="17">
        <v>0.13556636136428199</v>
      </c>
      <c r="E12" s="17">
        <v>0.22929366477403701</v>
      </c>
      <c r="F12" s="17"/>
      <c r="G12" s="17">
        <v>6.92191161528138E-2</v>
      </c>
      <c r="H12" s="17">
        <v>0.104048191060251</v>
      </c>
      <c r="I12" s="17">
        <v>0.15734476425431901</v>
      </c>
      <c r="J12" s="17">
        <v>0.20726147243777299</v>
      </c>
      <c r="K12" s="17">
        <v>0.24870797840745701</v>
      </c>
      <c r="L12" s="17">
        <v>0.262628242673551</v>
      </c>
      <c r="M12" s="17"/>
      <c r="N12" s="17">
        <v>0.11162624056371701</v>
      </c>
      <c r="O12" s="17">
        <v>0.197959324029644</v>
      </c>
      <c r="P12" s="17">
        <v>0.15932584594532201</v>
      </c>
      <c r="Q12" s="17">
        <v>0.25089618199566399</v>
      </c>
      <c r="R12" s="17"/>
      <c r="S12" s="17">
        <v>0.13356609688608401</v>
      </c>
      <c r="T12" s="17">
        <v>0.205372421704623</v>
      </c>
      <c r="U12" s="17">
        <v>0.16938962724655299</v>
      </c>
      <c r="V12" s="17">
        <v>0.22538549863410801</v>
      </c>
      <c r="W12" s="17">
        <v>0.19314158140832999</v>
      </c>
      <c r="X12" s="17">
        <v>0.18398745325744101</v>
      </c>
      <c r="Y12" s="17">
        <v>0.181382534706342</v>
      </c>
      <c r="Z12" s="17">
        <v>0.157359038111721</v>
      </c>
      <c r="AA12" s="17">
        <v>0.20090112156790199</v>
      </c>
      <c r="AB12" s="17">
        <v>0.17244064506037701</v>
      </c>
      <c r="AC12" s="17">
        <v>0.148445605205098</v>
      </c>
      <c r="AD12" s="17">
        <v>0.18573483678566999</v>
      </c>
      <c r="AE12" s="17"/>
      <c r="AF12" s="17">
        <v>0.19932909365469501</v>
      </c>
      <c r="AG12" s="17">
        <v>0.16451123874791701</v>
      </c>
      <c r="AH12" s="17">
        <v>0.206746213228055</v>
      </c>
      <c r="AI12" s="17"/>
      <c r="AJ12" s="17">
        <v>0.15184594855967201</v>
      </c>
      <c r="AK12" s="17">
        <v>0.14615386844869699</v>
      </c>
      <c r="AL12" s="17">
        <v>0.171307151988558</v>
      </c>
      <c r="AM12" s="17">
        <v>0.22870574859069501</v>
      </c>
      <c r="AN12" s="17">
        <v>0.28742697563289799</v>
      </c>
      <c r="AO12" s="17"/>
      <c r="AP12" s="17">
        <v>0.11887510798687401</v>
      </c>
      <c r="AQ12" s="17">
        <v>0.16226889593292801</v>
      </c>
      <c r="AR12" s="17">
        <v>0.127561636051337</v>
      </c>
      <c r="AS12" s="17">
        <v>0.22243545749531901</v>
      </c>
      <c r="AT12" s="17">
        <v>0.34481836003698901</v>
      </c>
      <c r="AU12" s="17"/>
      <c r="AV12" s="17">
        <v>0.24106941730789899</v>
      </c>
      <c r="AW12" s="17">
        <v>0.21347686696263499</v>
      </c>
      <c r="AX12" s="17">
        <v>9.0660452439713907E-2</v>
      </c>
      <c r="AY12" s="17">
        <v>7.8781568324145596E-2</v>
      </c>
      <c r="AZ12" s="17">
        <v>5.5223728416580999E-2</v>
      </c>
    </row>
    <row r="13" spans="2:52" ht="30">
      <c r="B13" s="18" t="s">
        <v>197</v>
      </c>
      <c r="C13" s="17">
        <v>0.13960785899269201</v>
      </c>
      <c r="D13" s="17">
        <v>0.14515275639047401</v>
      </c>
      <c r="E13" s="17">
        <v>0.13488149901511301</v>
      </c>
      <c r="F13" s="17"/>
      <c r="G13" s="17">
        <v>0.16722741383512801</v>
      </c>
      <c r="H13" s="17">
        <v>0.19464358281628</v>
      </c>
      <c r="I13" s="17">
        <v>0.17825751088125599</v>
      </c>
      <c r="J13" s="17">
        <v>0.104493450072679</v>
      </c>
      <c r="K13" s="17">
        <v>0.124508556980929</v>
      </c>
      <c r="L13" s="17">
        <v>8.6413178563977497E-2</v>
      </c>
      <c r="M13" s="17"/>
      <c r="N13" s="17">
        <v>0.113241677022281</v>
      </c>
      <c r="O13" s="17">
        <v>0.125800123002939</v>
      </c>
      <c r="P13" s="17">
        <v>0.16919629051746199</v>
      </c>
      <c r="Q13" s="17">
        <v>0.15482529325070901</v>
      </c>
      <c r="R13" s="17"/>
      <c r="S13" s="17">
        <v>0.180285083770753</v>
      </c>
      <c r="T13" s="17">
        <v>0.101291401238097</v>
      </c>
      <c r="U13" s="17">
        <v>0.134899504734321</v>
      </c>
      <c r="V13" s="17">
        <v>0.14449200792911501</v>
      </c>
      <c r="W13" s="17">
        <v>0.170464086244319</v>
      </c>
      <c r="X13" s="17">
        <v>0.141115028404867</v>
      </c>
      <c r="Y13" s="17">
        <v>0.114220826225929</v>
      </c>
      <c r="Z13" s="17">
        <v>9.6784629645110504E-2</v>
      </c>
      <c r="AA13" s="17">
        <v>0.15669467657029701</v>
      </c>
      <c r="AB13" s="17">
        <v>0.13893304288691699</v>
      </c>
      <c r="AC13" s="17">
        <v>0.103132694257541</v>
      </c>
      <c r="AD13" s="17">
        <v>0.17868273437187401</v>
      </c>
      <c r="AE13" s="17"/>
      <c r="AF13" s="17">
        <v>0.13579264885710099</v>
      </c>
      <c r="AG13" s="17">
        <v>0.138783291230058</v>
      </c>
      <c r="AH13" s="17">
        <v>0.14844102218858399</v>
      </c>
      <c r="AI13" s="17"/>
      <c r="AJ13" s="17">
        <v>0.126856527297142</v>
      </c>
      <c r="AK13" s="17">
        <v>0.17758579058193399</v>
      </c>
      <c r="AL13" s="17">
        <v>0.11020239982034399</v>
      </c>
      <c r="AM13" s="17">
        <v>8.0868109858287907E-2</v>
      </c>
      <c r="AN13" s="17">
        <v>0.117794962389744</v>
      </c>
      <c r="AO13" s="17"/>
      <c r="AP13" s="17">
        <v>0.141444045921438</v>
      </c>
      <c r="AQ13" s="17">
        <v>0.17351189289885199</v>
      </c>
      <c r="AR13" s="17">
        <v>0.16332970794134699</v>
      </c>
      <c r="AS13" s="17">
        <v>9.3486662845627594E-2</v>
      </c>
      <c r="AT13" s="17">
        <v>0.10182505095246</v>
      </c>
      <c r="AU13" s="17"/>
      <c r="AV13" s="17">
        <v>0.123277011670924</v>
      </c>
      <c r="AW13" s="17">
        <v>0.11567436171949</v>
      </c>
      <c r="AX13" s="17">
        <v>0.15631575331374101</v>
      </c>
      <c r="AY13" s="17">
        <v>0.174335361777466</v>
      </c>
      <c r="AZ13" s="17">
        <v>0.164453433111625</v>
      </c>
    </row>
    <row r="14" spans="2:52" ht="30">
      <c r="B14" s="18" t="s">
        <v>198</v>
      </c>
      <c r="C14" s="17">
        <v>0.12788906076166001</v>
      </c>
      <c r="D14" s="17">
        <v>0.151810080434233</v>
      </c>
      <c r="E14" s="17">
        <v>0.10404377347176701</v>
      </c>
      <c r="F14" s="17"/>
      <c r="G14" s="17">
        <v>0.21526018361746899</v>
      </c>
      <c r="H14" s="17">
        <v>0.122242848012091</v>
      </c>
      <c r="I14" s="17">
        <v>0.119921024587227</v>
      </c>
      <c r="J14" s="17">
        <v>0.134438306415747</v>
      </c>
      <c r="K14" s="17">
        <v>0.129783984057461</v>
      </c>
      <c r="L14" s="17">
        <v>7.69148891508636E-2</v>
      </c>
      <c r="M14" s="17"/>
      <c r="N14" s="17">
        <v>9.8545173534948696E-2</v>
      </c>
      <c r="O14" s="17">
        <v>0.10026347666605701</v>
      </c>
      <c r="P14" s="17">
        <v>0.177723017866596</v>
      </c>
      <c r="Q14" s="17">
        <v>0.13940679521299101</v>
      </c>
      <c r="R14" s="17"/>
      <c r="S14" s="17">
        <v>0.12816757405431201</v>
      </c>
      <c r="T14" s="17">
        <v>0.10647237091686999</v>
      </c>
      <c r="U14" s="17">
        <v>0.15248785369578999</v>
      </c>
      <c r="V14" s="17">
        <v>0.136129187389709</v>
      </c>
      <c r="W14" s="17">
        <v>0.140593998891617</v>
      </c>
      <c r="X14" s="17">
        <v>9.4502152375262605E-2</v>
      </c>
      <c r="Y14" s="17">
        <v>8.5170186914111198E-2</v>
      </c>
      <c r="Z14" s="17">
        <v>0.112080300563789</v>
      </c>
      <c r="AA14" s="17">
        <v>0.11245654360829301</v>
      </c>
      <c r="AB14" s="17">
        <v>0.159321931338197</v>
      </c>
      <c r="AC14" s="17">
        <v>0.18135374862825901</v>
      </c>
      <c r="AD14" s="17">
        <v>0.20149155149171699</v>
      </c>
      <c r="AE14" s="17"/>
      <c r="AF14" s="17">
        <v>0.102322954694208</v>
      </c>
      <c r="AG14" s="17">
        <v>0.12806076321412199</v>
      </c>
      <c r="AH14" s="17">
        <v>0.138305441856895</v>
      </c>
      <c r="AI14" s="17"/>
      <c r="AJ14" s="17">
        <v>0.124410315687479</v>
      </c>
      <c r="AK14" s="17">
        <v>0.120694873241699</v>
      </c>
      <c r="AL14" s="17">
        <v>0.121128284490753</v>
      </c>
      <c r="AM14" s="17">
        <v>4.2092198556667099E-2</v>
      </c>
      <c r="AN14" s="17">
        <v>0.12141890413628</v>
      </c>
      <c r="AO14" s="17"/>
      <c r="AP14" s="17">
        <v>0.12824776519900299</v>
      </c>
      <c r="AQ14" s="17">
        <v>0.110247504969956</v>
      </c>
      <c r="AR14" s="17">
        <v>0.12741513988888001</v>
      </c>
      <c r="AS14" s="17">
        <v>0.149648882498466</v>
      </c>
      <c r="AT14" s="17">
        <v>9.5365685410798401E-2</v>
      </c>
      <c r="AU14" s="17"/>
      <c r="AV14" s="17">
        <v>0.105321062642314</v>
      </c>
      <c r="AW14" s="17">
        <v>0.152892149300178</v>
      </c>
      <c r="AX14" s="17">
        <v>0.14320725577714999</v>
      </c>
      <c r="AY14" s="17">
        <v>0.140353856881205</v>
      </c>
      <c r="AZ14" s="17">
        <v>5.9474488270923498E-2</v>
      </c>
    </row>
    <row r="15" spans="2:52" ht="30">
      <c r="B15" s="18" t="s">
        <v>199</v>
      </c>
      <c r="C15" s="17">
        <v>7.7362469503781103E-2</v>
      </c>
      <c r="D15" s="17">
        <v>9.9701905838379706E-2</v>
      </c>
      <c r="E15" s="17">
        <v>5.3428892959504398E-2</v>
      </c>
      <c r="F15" s="17"/>
      <c r="G15" s="17">
        <v>0.13340666610801899</v>
      </c>
      <c r="H15" s="17">
        <v>9.2464176628123507E-2</v>
      </c>
      <c r="I15" s="17">
        <v>0.10081386795597801</v>
      </c>
      <c r="J15" s="17">
        <v>8.8863512206648398E-2</v>
      </c>
      <c r="K15" s="17">
        <v>5.0380853227436101E-2</v>
      </c>
      <c r="L15" s="17">
        <v>2.1913656211103201E-2</v>
      </c>
      <c r="M15" s="17"/>
      <c r="N15" s="17">
        <v>8.3282590348109406E-2</v>
      </c>
      <c r="O15" s="17">
        <v>7.2437313486158006E-2</v>
      </c>
      <c r="P15" s="17">
        <v>8.5719142425077804E-2</v>
      </c>
      <c r="Q15" s="17">
        <v>6.7544121936227802E-2</v>
      </c>
      <c r="R15" s="17"/>
      <c r="S15" s="17">
        <v>0.120635264770142</v>
      </c>
      <c r="T15" s="17">
        <v>4.1376499486799799E-2</v>
      </c>
      <c r="U15" s="17">
        <v>4.6133054408388698E-2</v>
      </c>
      <c r="V15" s="17">
        <v>9.1245900407995198E-2</v>
      </c>
      <c r="W15" s="17">
        <v>8.1914039062986499E-2</v>
      </c>
      <c r="X15" s="17">
        <v>0.10866538144146599</v>
      </c>
      <c r="Y15" s="17">
        <v>7.0889597498995205E-2</v>
      </c>
      <c r="Z15" s="17">
        <v>9.4343698201225498E-2</v>
      </c>
      <c r="AA15" s="17">
        <v>8.8974956062309901E-2</v>
      </c>
      <c r="AB15" s="17">
        <v>4.7830417149560302E-2</v>
      </c>
      <c r="AC15" s="17">
        <v>4.3560885900587001E-2</v>
      </c>
      <c r="AD15" s="17">
        <v>8.0413159538795298E-2</v>
      </c>
      <c r="AE15" s="17"/>
      <c r="AF15" s="17">
        <v>6.2123321738763698E-2</v>
      </c>
      <c r="AG15" s="17">
        <v>7.1737602856421598E-2</v>
      </c>
      <c r="AH15" s="17">
        <v>0.102310714581573</v>
      </c>
      <c r="AI15" s="17"/>
      <c r="AJ15" s="17">
        <v>7.4535252759942702E-2</v>
      </c>
      <c r="AK15" s="17">
        <v>8.4794713517861997E-2</v>
      </c>
      <c r="AL15" s="17">
        <v>2.5579313976614601E-2</v>
      </c>
      <c r="AM15" s="17">
        <v>0</v>
      </c>
      <c r="AN15" s="17">
        <v>0.101714618827027</v>
      </c>
      <c r="AO15" s="17"/>
      <c r="AP15" s="17">
        <v>0.10207952933450801</v>
      </c>
      <c r="AQ15" s="17">
        <v>8.3730464330397603E-2</v>
      </c>
      <c r="AR15" s="17">
        <v>4.07096597785606E-2</v>
      </c>
      <c r="AS15" s="17">
        <v>3.9395629183219802E-2</v>
      </c>
      <c r="AT15" s="17">
        <v>2.5376959303037998E-2</v>
      </c>
      <c r="AU15" s="17"/>
      <c r="AV15" s="17">
        <v>6.7906369539790998E-2</v>
      </c>
      <c r="AW15" s="17">
        <v>6.47026880675068E-2</v>
      </c>
      <c r="AX15" s="17">
        <v>9.9806272403153595E-2</v>
      </c>
      <c r="AY15" s="17">
        <v>9.7449259257921306E-2</v>
      </c>
      <c r="AZ15" s="17">
        <v>0.12595174727366301</v>
      </c>
    </row>
    <row r="16" spans="2:52">
      <c r="B16" s="18" t="s">
        <v>203</v>
      </c>
      <c r="C16" s="17">
        <v>6.3620492246955096E-2</v>
      </c>
      <c r="D16" s="17">
        <v>6.9145458542317906E-2</v>
      </c>
      <c r="E16" s="17">
        <v>5.8361276819863799E-2</v>
      </c>
      <c r="F16" s="17"/>
      <c r="G16" s="17">
        <v>0.15126580709672499</v>
      </c>
      <c r="H16" s="17">
        <v>7.7449496696301995E-2</v>
      </c>
      <c r="I16" s="17">
        <v>7.1021827248750599E-2</v>
      </c>
      <c r="J16" s="17">
        <v>5.6364703940021597E-2</v>
      </c>
      <c r="K16" s="17">
        <v>2.6877737597565999E-2</v>
      </c>
      <c r="L16" s="17">
        <v>2.2820963590409499E-2</v>
      </c>
      <c r="M16" s="17"/>
      <c r="N16" s="17">
        <v>7.1630885368827904E-2</v>
      </c>
      <c r="O16" s="17">
        <v>4.0982126128131298E-2</v>
      </c>
      <c r="P16" s="17">
        <v>7.9328919270547193E-2</v>
      </c>
      <c r="Q16" s="17">
        <v>6.6132993532341602E-2</v>
      </c>
      <c r="R16" s="17"/>
      <c r="S16" s="17">
        <v>5.9327352345815203E-2</v>
      </c>
      <c r="T16" s="17">
        <v>5.94253438514665E-2</v>
      </c>
      <c r="U16" s="17">
        <v>5.1136342249096002E-2</v>
      </c>
      <c r="V16" s="17">
        <v>5.3675439835898599E-2</v>
      </c>
      <c r="W16" s="17">
        <v>6.8235406435167095E-2</v>
      </c>
      <c r="X16" s="17">
        <v>0.116908654896504</v>
      </c>
      <c r="Y16" s="17">
        <v>2.4239583106286801E-2</v>
      </c>
      <c r="Z16" s="17">
        <v>5.7218891874636801E-2</v>
      </c>
      <c r="AA16" s="17">
        <v>6.2959460630444705E-2</v>
      </c>
      <c r="AB16" s="17">
        <v>7.5501532696045495E-2</v>
      </c>
      <c r="AC16" s="17">
        <v>6.3095791313235894E-2</v>
      </c>
      <c r="AD16" s="17">
        <v>9.8931931340536405E-2</v>
      </c>
      <c r="AE16" s="17"/>
      <c r="AF16" s="17">
        <v>5.2521106590771797E-2</v>
      </c>
      <c r="AG16" s="17">
        <v>5.73654380283583E-2</v>
      </c>
      <c r="AH16" s="17">
        <v>7.7939151057196704E-2</v>
      </c>
      <c r="AI16" s="17"/>
      <c r="AJ16" s="17">
        <v>6.0560704348750202E-2</v>
      </c>
      <c r="AK16" s="17">
        <v>5.5255697624020203E-2</v>
      </c>
      <c r="AL16" s="17">
        <v>3.2818719252073698E-2</v>
      </c>
      <c r="AM16" s="17">
        <v>0.17084249370590601</v>
      </c>
      <c r="AN16" s="17">
        <v>4.7665268680594501E-2</v>
      </c>
      <c r="AO16" s="17"/>
      <c r="AP16" s="17">
        <v>7.0242443098567003E-2</v>
      </c>
      <c r="AQ16" s="17">
        <v>5.2693600355366001E-2</v>
      </c>
      <c r="AR16" s="17">
        <v>3.3457458702714798E-2</v>
      </c>
      <c r="AS16" s="17">
        <v>8.46926269983585E-2</v>
      </c>
      <c r="AT16" s="17">
        <v>2.5498940143183199E-2</v>
      </c>
      <c r="AU16" s="17"/>
      <c r="AV16" s="17">
        <v>4.4747246625789001E-2</v>
      </c>
      <c r="AW16" s="17">
        <v>6.8632261131297501E-2</v>
      </c>
      <c r="AX16" s="17">
        <v>6.6885574062508502E-2</v>
      </c>
      <c r="AY16" s="17">
        <v>8.4540485240359495E-2</v>
      </c>
      <c r="AZ16" s="17">
        <v>0.124134115829764</v>
      </c>
    </row>
    <row r="17" spans="2:52" ht="30">
      <c r="B17" s="18" t="s">
        <v>200</v>
      </c>
      <c r="C17" s="17">
        <v>6.2530792867198606E-2</v>
      </c>
      <c r="D17" s="17">
        <v>6.0197164153717599E-2</v>
      </c>
      <c r="E17" s="17">
        <v>6.5403392608943803E-2</v>
      </c>
      <c r="F17" s="17"/>
      <c r="G17" s="17">
        <v>0.118341835351431</v>
      </c>
      <c r="H17" s="17">
        <v>8.5157178956792506E-2</v>
      </c>
      <c r="I17" s="17">
        <v>6.0564166644048602E-2</v>
      </c>
      <c r="J17" s="17">
        <v>5.1219935302343603E-2</v>
      </c>
      <c r="K17" s="17">
        <v>3.9358161267141603E-2</v>
      </c>
      <c r="L17" s="17">
        <v>3.5938310572672799E-2</v>
      </c>
      <c r="M17" s="17"/>
      <c r="N17" s="17">
        <v>4.7386196519590501E-2</v>
      </c>
      <c r="O17" s="17">
        <v>6.5748514879897399E-2</v>
      </c>
      <c r="P17" s="17">
        <v>6.5040280052434701E-2</v>
      </c>
      <c r="Q17" s="17">
        <v>7.2286079346390794E-2</v>
      </c>
      <c r="R17" s="17"/>
      <c r="S17" s="17">
        <v>8.18152115586471E-2</v>
      </c>
      <c r="T17" s="17">
        <v>5.2253445086463297E-2</v>
      </c>
      <c r="U17" s="17">
        <v>6.1828742821528303E-2</v>
      </c>
      <c r="V17" s="17">
        <v>5.4045549628127E-2</v>
      </c>
      <c r="W17" s="17">
        <v>5.5036644843531803E-2</v>
      </c>
      <c r="X17" s="17">
        <v>9.62483936830138E-2</v>
      </c>
      <c r="Y17" s="17">
        <v>8.1816646201505801E-3</v>
      </c>
      <c r="Z17" s="17">
        <v>7.8833781165308703E-2</v>
      </c>
      <c r="AA17" s="17">
        <v>7.3422873291109206E-2</v>
      </c>
      <c r="AB17" s="17">
        <v>2.2853715486691999E-2</v>
      </c>
      <c r="AC17" s="17">
        <v>0.10364579741930199</v>
      </c>
      <c r="AD17" s="17">
        <v>0.106804585974643</v>
      </c>
      <c r="AE17" s="17"/>
      <c r="AF17" s="17">
        <v>4.66889010143147E-2</v>
      </c>
      <c r="AG17" s="17">
        <v>6.3552424653460796E-2</v>
      </c>
      <c r="AH17" s="17">
        <v>8.1167932188777894E-2</v>
      </c>
      <c r="AI17" s="17"/>
      <c r="AJ17" s="17">
        <v>6.0394815169766497E-2</v>
      </c>
      <c r="AK17" s="17">
        <v>6.5020715746794994E-2</v>
      </c>
      <c r="AL17" s="17">
        <v>1.7501857186181701E-2</v>
      </c>
      <c r="AM17" s="17">
        <v>9.7844273508970597E-2</v>
      </c>
      <c r="AN17" s="17">
        <v>5.4470396262503898E-2</v>
      </c>
      <c r="AO17" s="17"/>
      <c r="AP17" s="17">
        <v>6.1835050120531102E-2</v>
      </c>
      <c r="AQ17" s="17">
        <v>5.3913803759154999E-2</v>
      </c>
      <c r="AR17" s="17">
        <v>5.5502221485990197E-2</v>
      </c>
      <c r="AS17" s="17">
        <v>7.6628244169265794E-2</v>
      </c>
      <c r="AT17" s="17">
        <v>2.7633374509952201E-2</v>
      </c>
      <c r="AU17" s="17"/>
      <c r="AV17" s="17">
        <v>4.4689748633776699E-2</v>
      </c>
      <c r="AW17" s="17">
        <v>6.5257190453225103E-2</v>
      </c>
      <c r="AX17" s="17">
        <v>7.2070280775169901E-2</v>
      </c>
      <c r="AY17" s="17">
        <v>5.8967646569409303E-2</v>
      </c>
      <c r="AZ17" s="17">
        <v>8.3266519778639594E-2</v>
      </c>
    </row>
    <row r="18" spans="2:52">
      <c r="B18" s="18" t="s">
        <v>201</v>
      </c>
      <c r="C18" s="17">
        <v>6.1236263120238901E-2</v>
      </c>
      <c r="D18" s="17">
        <v>7.5721083290118299E-2</v>
      </c>
      <c r="E18" s="17">
        <v>4.6679269379073601E-2</v>
      </c>
      <c r="F18" s="17"/>
      <c r="G18" s="17">
        <v>0.11133499103166999</v>
      </c>
      <c r="H18" s="17">
        <v>0.11301360943910201</v>
      </c>
      <c r="I18" s="17">
        <v>5.7178004205375298E-2</v>
      </c>
      <c r="J18" s="17">
        <v>5.4808302165591703E-2</v>
      </c>
      <c r="K18" s="17">
        <v>3.0936755801517501E-2</v>
      </c>
      <c r="L18" s="17">
        <v>1.8425784579856299E-2</v>
      </c>
      <c r="M18" s="17"/>
      <c r="N18" s="17">
        <v>6.4784964744913395E-2</v>
      </c>
      <c r="O18" s="17">
        <v>5.05080484173593E-2</v>
      </c>
      <c r="P18" s="17">
        <v>6.5254659417649102E-2</v>
      </c>
      <c r="Q18" s="17">
        <v>6.6002511081491799E-2</v>
      </c>
      <c r="R18" s="17"/>
      <c r="S18" s="17">
        <v>0.110456357849463</v>
      </c>
      <c r="T18" s="17">
        <v>3.6954230817974498E-2</v>
      </c>
      <c r="U18" s="17">
        <v>8.7863883298434906E-2</v>
      </c>
      <c r="V18" s="17">
        <v>4.9669554752810201E-2</v>
      </c>
      <c r="W18" s="17">
        <v>6.3326718148437502E-2</v>
      </c>
      <c r="X18" s="17">
        <v>7.4209396905704994E-2</v>
      </c>
      <c r="Y18" s="17">
        <v>4.6104404239159298E-2</v>
      </c>
      <c r="Z18" s="17">
        <v>2.9185198143706299E-2</v>
      </c>
      <c r="AA18" s="17">
        <v>4.3160895883129803E-2</v>
      </c>
      <c r="AB18" s="17">
        <v>7.4594908632302198E-2</v>
      </c>
      <c r="AC18" s="17">
        <v>2.6598004016116901E-2</v>
      </c>
      <c r="AD18" s="17">
        <v>4.0361960038753801E-2</v>
      </c>
      <c r="AE18" s="17"/>
      <c r="AF18" s="17">
        <v>5.7058994025321802E-2</v>
      </c>
      <c r="AG18" s="17">
        <v>5.8788590961193599E-2</v>
      </c>
      <c r="AH18" s="17">
        <v>6.0707485233593497E-2</v>
      </c>
      <c r="AI18" s="17"/>
      <c r="AJ18" s="17">
        <v>4.13679600218693E-2</v>
      </c>
      <c r="AK18" s="17">
        <v>8.9946080437104406E-2</v>
      </c>
      <c r="AL18" s="17">
        <v>4.0883604188979003E-2</v>
      </c>
      <c r="AM18" s="17">
        <v>0.167258082341015</v>
      </c>
      <c r="AN18" s="17">
        <v>4.3302516971143602E-2</v>
      </c>
      <c r="AO18" s="17"/>
      <c r="AP18" s="17">
        <v>4.6192992005863402E-2</v>
      </c>
      <c r="AQ18" s="17">
        <v>6.6445909859409805E-2</v>
      </c>
      <c r="AR18" s="17">
        <v>3.74319412442084E-2</v>
      </c>
      <c r="AS18" s="17">
        <v>6.2841288676251494E-2</v>
      </c>
      <c r="AT18" s="17">
        <v>1.8539865896320999E-2</v>
      </c>
      <c r="AU18" s="17"/>
      <c r="AV18" s="17">
        <v>6.6589979345788003E-2</v>
      </c>
      <c r="AW18" s="17">
        <v>6.68030792511492E-2</v>
      </c>
      <c r="AX18" s="17">
        <v>5.8328289715541798E-2</v>
      </c>
      <c r="AY18" s="17">
        <v>7.0062397315472397E-2</v>
      </c>
      <c r="AZ18" s="17">
        <v>4.0528536161735199E-2</v>
      </c>
    </row>
    <row r="19" spans="2:52" ht="30">
      <c r="B19" s="18" t="s">
        <v>202</v>
      </c>
      <c r="C19" s="17">
        <v>4.6401756072960598E-2</v>
      </c>
      <c r="D19" s="17">
        <v>6.5223585333796394E-2</v>
      </c>
      <c r="E19" s="17">
        <v>2.72445316451508E-2</v>
      </c>
      <c r="F19" s="17"/>
      <c r="G19" s="17">
        <v>6.4154493376336802E-2</v>
      </c>
      <c r="H19" s="17">
        <v>6.1510777595219703E-2</v>
      </c>
      <c r="I19" s="17">
        <v>5.9813126298256698E-2</v>
      </c>
      <c r="J19" s="17">
        <v>4.9506377391591701E-2</v>
      </c>
      <c r="K19" s="17">
        <v>2.4466919038178499E-2</v>
      </c>
      <c r="L19" s="17">
        <v>2.58848764536182E-2</v>
      </c>
      <c r="M19" s="17"/>
      <c r="N19" s="17">
        <v>4.1859607805522697E-2</v>
      </c>
      <c r="O19" s="17">
        <v>4.5144518028974998E-2</v>
      </c>
      <c r="P19" s="17">
        <v>7.4628017209976999E-2</v>
      </c>
      <c r="Q19" s="17">
        <v>2.8018400760729499E-2</v>
      </c>
      <c r="R19" s="17"/>
      <c r="S19" s="17">
        <v>6.5365500290578804E-2</v>
      </c>
      <c r="T19" s="17">
        <v>4.1109297199523401E-2</v>
      </c>
      <c r="U19" s="17">
        <v>2.2689054947236401E-2</v>
      </c>
      <c r="V19" s="17">
        <v>6.7808990430875599E-2</v>
      </c>
      <c r="W19" s="17">
        <v>4.7871659275429398E-2</v>
      </c>
      <c r="X19" s="17">
        <v>8.4428906715681803E-2</v>
      </c>
      <c r="Y19" s="17">
        <v>3.6318283513833101E-2</v>
      </c>
      <c r="Z19" s="17">
        <v>5.4527407514585201E-2</v>
      </c>
      <c r="AA19" s="17">
        <v>1.8611403465554299E-2</v>
      </c>
      <c r="AB19" s="17">
        <v>5.2229399161939097E-2</v>
      </c>
      <c r="AC19" s="17">
        <v>1.35711734404356E-2</v>
      </c>
      <c r="AD19" s="17">
        <v>3.1172367512440801E-2</v>
      </c>
      <c r="AE19" s="17"/>
      <c r="AF19" s="17">
        <v>4.15740910455017E-2</v>
      </c>
      <c r="AG19" s="17">
        <v>5.2062389416152502E-2</v>
      </c>
      <c r="AH19" s="17">
        <v>5.9792743304400001E-2</v>
      </c>
      <c r="AI19" s="17"/>
      <c r="AJ19" s="17">
        <v>4.8862712183027797E-2</v>
      </c>
      <c r="AK19" s="17">
        <v>4.47731150277021E-2</v>
      </c>
      <c r="AL19" s="17">
        <v>5.0027885280531599E-2</v>
      </c>
      <c r="AM19" s="17">
        <v>0.12124339460431401</v>
      </c>
      <c r="AN19" s="17">
        <v>4.5243215348321701E-2</v>
      </c>
      <c r="AO19" s="17"/>
      <c r="AP19" s="17">
        <v>5.5882661228243702E-2</v>
      </c>
      <c r="AQ19" s="17">
        <v>3.27145057019224E-2</v>
      </c>
      <c r="AR19" s="17">
        <v>5.08100683849819E-2</v>
      </c>
      <c r="AS19" s="17">
        <v>6.0510850160125501E-2</v>
      </c>
      <c r="AT19" s="17">
        <v>1.5657074572828399E-2</v>
      </c>
      <c r="AU19" s="17"/>
      <c r="AV19" s="17">
        <v>4.4595378254483398E-2</v>
      </c>
      <c r="AW19" s="17">
        <v>5.7966716270493303E-2</v>
      </c>
      <c r="AX19" s="17">
        <v>3.3942627986725801E-2</v>
      </c>
      <c r="AY19" s="17">
        <v>4.3392379167431099E-2</v>
      </c>
      <c r="AZ19" s="17">
        <v>4.0336560864518797E-2</v>
      </c>
    </row>
    <row r="20" spans="2:52">
      <c r="B20" s="18" t="s">
        <v>85</v>
      </c>
      <c r="C20" s="19">
        <v>4.7895577940352603E-2</v>
      </c>
      <c r="D20" s="19">
        <v>4.3258583056805397E-2</v>
      </c>
      <c r="E20" s="19">
        <v>5.1469152565335997E-2</v>
      </c>
      <c r="F20" s="19"/>
      <c r="G20" s="19">
        <v>3.9525959673587997E-2</v>
      </c>
      <c r="H20" s="19">
        <v>2.2894490253214599E-2</v>
      </c>
      <c r="I20" s="19">
        <v>6.9295463964508905E-2</v>
      </c>
      <c r="J20" s="19">
        <v>5.2986912330335298E-2</v>
      </c>
      <c r="K20" s="19">
        <v>5.1937296322050998E-2</v>
      </c>
      <c r="L20" s="19">
        <v>4.9268574667279103E-2</v>
      </c>
      <c r="M20" s="19"/>
      <c r="N20" s="19">
        <v>3.4801416422931802E-2</v>
      </c>
      <c r="O20" s="19">
        <v>4.1330091451357201E-2</v>
      </c>
      <c r="P20" s="19">
        <v>5.5386071683544098E-2</v>
      </c>
      <c r="Q20" s="19">
        <v>5.8192121030503301E-2</v>
      </c>
      <c r="R20" s="19"/>
      <c r="S20" s="19">
        <v>6.4745699303100604E-2</v>
      </c>
      <c r="T20" s="19">
        <v>5.2463905701488497E-2</v>
      </c>
      <c r="U20" s="19">
        <v>5.8238900593104201E-2</v>
      </c>
      <c r="V20" s="19">
        <v>4.4756672970171503E-2</v>
      </c>
      <c r="W20" s="19">
        <v>4.9778930441223397E-2</v>
      </c>
      <c r="X20" s="19">
        <v>6.2714779610411095E-2</v>
      </c>
      <c r="Y20" s="19">
        <v>8.1099065348141194E-2</v>
      </c>
      <c r="Z20" s="19">
        <v>8.9661567142751697E-2</v>
      </c>
      <c r="AA20" s="19">
        <v>1.8095667812379701E-2</v>
      </c>
      <c r="AB20" s="19">
        <v>9.4217259725364304E-3</v>
      </c>
      <c r="AC20" s="19">
        <v>3.0434667229184399E-2</v>
      </c>
      <c r="AD20" s="19">
        <v>0</v>
      </c>
      <c r="AE20" s="19"/>
      <c r="AF20" s="19">
        <v>5.78336934865019E-2</v>
      </c>
      <c r="AG20" s="19">
        <v>2.6076331336405901E-2</v>
      </c>
      <c r="AH20" s="19">
        <v>9.1736541559259699E-2</v>
      </c>
      <c r="AI20" s="19"/>
      <c r="AJ20" s="19">
        <v>4.3895490959539103E-2</v>
      </c>
      <c r="AK20" s="19">
        <v>4.5235226794151602E-2</v>
      </c>
      <c r="AL20" s="19">
        <v>3.4025162523537003E-2</v>
      </c>
      <c r="AM20" s="19">
        <v>0</v>
      </c>
      <c r="AN20" s="19">
        <v>8.7227270995606093E-2</v>
      </c>
      <c r="AO20" s="19"/>
      <c r="AP20" s="19">
        <v>1.86757764125252E-2</v>
      </c>
      <c r="AQ20" s="19">
        <v>4.3714130687253099E-2</v>
      </c>
      <c r="AR20" s="19">
        <v>2.23221158363252E-2</v>
      </c>
      <c r="AS20" s="19">
        <v>4.5043514498491498E-2</v>
      </c>
      <c r="AT20" s="19">
        <v>8.5091507655194396E-2</v>
      </c>
      <c r="AU20" s="19"/>
      <c r="AV20" s="19">
        <v>7.5642462438258798E-2</v>
      </c>
      <c r="AW20" s="19">
        <v>2.7129099803280099E-2</v>
      </c>
      <c r="AX20" s="19">
        <v>4.26682637795881E-2</v>
      </c>
      <c r="AY20" s="19">
        <v>2.7776698785831899E-2</v>
      </c>
      <c r="AZ20" s="19">
        <v>0</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194</v>
      </c>
      <c r="C9" s="17">
        <v>0.44729955341434302</v>
      </c>
      <c r="D9" s="17">
        <v>0.51724908637766798</v>
      </c>
      <c r="E9" s="17">
        <v>0.38122769001177398</v>
      </c>
      <c r="F9" s="17"/>
      <c r="G9" s="17">
        <v>0.40209486666438299</v>
      </c>
      <c r="H9" s="17">
        <v>0.48321126616682702</v>
      </c>
      <c r="I9" s="17">
        <v>0.46377530776342002</v>
      </c>
      <c r="J9" s="17">
        <v>0.45030461808778299</v>
      </c>
      <c r="K9" s="17">
        <v>0.44965873246990601</v>
      </c>
      <c r="L9" s="17">
        <v>0.42687888867325102</v>
      </c>
      <c r="M9" s="17"/>
      <c r="N9" s="17">
        <v>0.52928323685697798</v>
      </c>
      <c r="O9" s="17">
        <v>0.45654177377637201</v>
      </c>
      <c r="P9" s="17">
        <v>0.41070050793158702</v>
      </c>
      <c r="Q9" s="17">
        <v>0.37728772528305998</v>
      </c>
      <c r="R9" s="17"/>
      <c r="S9" s="17">
        <v>0.42098749922323703</v>
      </c>
      <c r="T9" s="17">
        <v>0.46434463281184701</v>
      </c>
      <c r="U9" s="17">
        <v>0.55771396625785796</v>
      </c>
      <c r="V9" s="17">
        <v>0.464951717941613</v>
      </c>
      <c r="W9" s="17">
        <v>0.42742730924486999</v>
      </c>
      <c r="X9" s="17">
        <v>0.50778869575696595</v>
      </c>
      <c r="Y9" s="17">
        <v>0.385557589576841</v>
      </c>
      <c r="Z9" s="17">
        <v>0.39697288086659799</v>
      </c>
      <c r="AA9" s="17">
        <v>0.38830751499291799</v>
      </c>
      <c r="AB9" s="17">
        <v>0.44080332673187</v>
      </c>
      <c r="AC9" s="17">
        <v>0.42402737876619201</v>
      </c>
      <c r="AD9" s="17">
        <v>0.46784182111782102</v>
      </c>
      <c r="AE9" s="17"/>
      <c r="AF9" s="17">
        <v>0.402374096292549</v>
      </c>
      <c r="AG9" s="17">
        <v>0.50392394477971003</v>
      </c>
      <c r="AH9" s="17">
        <v>0.39137194041626</v>
      </c>
      <c r="AI9" s="17"/>
      <c r="AJ9" s="17">
        <v>0.478862378320626</v>
      </c>
      <c r="AK9" s="17">
        <v>0.48827485230114398</v>
      </c>
      <c r="AL9" s="17">
        <v>0.49448282118481202</v>
      </c>
      <c r="AM9" s="17">
        <v>0.17999033452986901</v>
      </c>
      <c r="AN9" s="17">
        <v>0.34694644379779599</v>
      </c>
      <c r="AO9" s="17"/>
      <c r="AP9" s="17">
        <v>0.54117142624785597</v>
      </c>
      <c r="AQ9" s="17">
        <v>0.48859161751775099</v>
      </c>
      <c r="AR9" s="17">
        <v>0.464958090869871</v>
      </c>
      <c r="AS9" s="17">
        <v>0.36206972248811697</v>
      </c>
      <c r="AT9" s="17">
        <v>0.31419034644505001</v>
      </c>
      <c r="AU9" s="17"/>
      <c r="AV9" s="17">
        <v>0.35268179609671602</v>
      </c>
      <c r="AW9" s="17">
        <v>0.41669675903957099</v>
      </c>
      <c r="AX9" s="17">
        <v>0.47617117200668502</v>
      </c>
      <c r="AY9" s="17">
        <v>0.61025000111431005</v>
      </c>
      <c r="AZ9" s="17">
        <v>0.56530641077688104</v>
      </c>
    </row>
    <row r="10" spans="2:52">
      <c r="B10" s="18" t="s">
        <v>195</v>
      </c>
      <c r="C10" s="17">
        <v>0.44630659941732598</v>
      </c>
      <c r="D10" s="17">
        <v>0.50678844148372604</v>
      </c>
      <c r="E10" s="17">
        <v>0.38778367321552099</v>
      </c>
      <c r="F10" s="17"/>
      <c r="G10" s="17">
        <v>0.39448859620384502</v>
      </c>
      <c r="H10" s="17">
        <v>0.49075891730040799</v>
      </c>
      <c r="I10" s="17">
        <v>0.42473352551475402</v>
      </c>
      <c r="J10" s="17">
        <v>0.47666608413321598</v>
      </c>
      <c r="K10" s="17">
        <v>0.43704917682378902</v>
      </c>
      <c r="L10" s="17">
        <v>0.440872350326031</v>
      </c>
      <c r="M10" s="17"/>
      <c r="N10" s="17">
        <v>0.52844593069081602</v>
      </c>
      <c r="O10" s="17">
        <v>0.479617864415879</v>
      </c>
      <c r="P10" s="17">
        <v>0.42216892121022298</v>
      </c>
      <c r="Q10" s="17">
        <v>0.34399746104367201</v>
      </c>
      <c r="R10" s="17"/>
      <c r="S10" s="17">
        <v>0.44851355179116398</v>
      </c>
      <c r="T10" s="17">
        <v>0.47099225742287698</v>
      </c>
      <c r="U10" s="17">
        <v>0.46994917503168998</v>
      </c>
      <c r="V10" s="17">
        <v>0.47306509089873</v>
      </c>
      <c r="W10" s="17">
        <v>0.49778553714978802</v>
      </c>
      <c r="X10" s="17">
        <v>0.48893003835842103</v>
      </c>
      <c r="Y10" s="17">
        <v>0.36159917862908802</v>
      </c>
      <c r="Z10" s="17">
        <v>0.30549428139858098</v>
      </c>
      <c r="AA10" s="17">
        <v>0.411713647626684</v>
      </c>
      <c r="AB10" s="17">
        <v>0.47654303112450802</v>
      </c>
      <c r="AC10" s="17">
        <v>0.416200375007377</v>
      </c>
      <c r="AD10" s="17">
        <v>0.41217120020570502</v>
      </c>
      <c r="AE10" s="17"/>
      <c r="AF10" s="17">
        <v>0.39903788927683098</v>
      </c>
      <c r="AG10" s="17">
        <v>0.529026744489689</v>
      </c>
      <c r="AH10" s="17">
        <v>0.32199735778414601</v>
      </c>
      <c r="AI10" s="17"/>
      <c r="AJ10" s="17">
        <v>0.49103430618340799</v>
      </c>
      <c r="AK10" s="17">
        <v>0.48073158517855102</v>
      </c>
      <c r="AL10" s="17">
        <v>0.48575411711458899</v>
      </c>
      <c r="AM10" s="17">
        <v>0.27793654083870201</v>
      </c>
      <c r="AN10" s="17">
        <v>0.29052638888860999</v>
      </c>
      <c r="AO10" s="17"/>
      <c r="AP10" s="17">
        <v>0.55647876571963195</v>
      </c>
      <c r="AQ10" s="17">
        <v>0.48089460746239798</v>
      </c>
      <c r="AR10" s="17">
        <v>0.44546626513205401</v>
      </c>
      <c r="AS10" s="17">
        <v>0.36244206699119502</v>
      </c>
      <c r="AT10" s="17">
        <v>0.37492477005289998</v>
      </c>
      <c r="AU10" s="17"/>
      <c r="AV10" s="17">
        <v>0.36525137838919602</v>
      </c>
      <c r="AW10" s="17">
        <v>0.43093236687372599</v>
      </c>
      <c r="AX10" s="17">
        <v>0.49273543032321099</v>
      </c>
      <c r="AY10" s="17">
        <v>0.55173637550601295</v>
      </c>
      <c r="AZ10" s="17">
        <v>0.53286570988882098</v>
      </c>
    </row>
    <row r="11" spans="2:52" ht="30">
      <c r="B11" s="18" t="s">
        <v>196</v>
      </c>
      <c r="C11" s="17">
        <v>0.29549238969490099</v>
      </c>
      <c r="D11" s="17">
        <v>0.35618094157826502</v>
      </c>
      <c r="E11" s="17">
        <v>0.23860856244401199</v>
      </c>
      <c r="F11" s="17"/>
      <c r="G11" s="17">
        <v>0.23089612777315899</v>
      </c>
      <c r="H11" s="17">
        <v>0.28860226793317101</v>
      </c>
      <c r="I11" s="17">
        <v>0.31271346100263098</v>
      </c>
      <c r="J11" s="17">
        <v>0.277558891875056</v>
      </c>
      <c r="K11" s="17">
        <v>0.33000955660919001</v>
      </c>
      <c r="L11" s="17">
        <v>0.31820769641407098</v>
      </c>
      <c r="M11" s="17"/>
      <c r="N11" s="17">
        <v>0.35822239110555998</v>
      </c>
      <c r="O11" s="17">
        <v>0.274085401068559</v>
      </c>
      <c r="P11" s="17">
        <v>0.29881236656002702</v>
      </c>
      <c r="Q11" s="17">
        <v>0.24467786961930399</v>
      </c>
      <c r="R11" s="17"/>
      <c r="S11" s="17">
        <v>0.27306882891279</v>
      </c>
      <c r="T11" s="17">
        <v>0.284330705831213</v>
      </c>
      <c r="U11" s="17">
        <v>0.29985949234371601</v>
      </c>
      <c r="V11" s="17">
        <v>0.302146809491113</v>
      </c>
      <c r="W11" s="17">
        <v>0.34079214940177899</v>
      </c>
      <c r="X11" s="17">
        <v>0.37297504084319599</v>
      </c>
      <c r="Y11" s="17">
        <v>0.20530456345447501</v>
      </c>
      <c r="Z11" s="17">
        <v>0.29135899462836801</v>
      </c>
      <c r="AA11" s="17">
        <v>0.30532619982376602</v>
      </c>
      <c r="AB11" s="17">
        <v>0.31115721431044602</v>
      </c>
      <c r="AC11" s="17">
        <v>0.27013848273429197</v>
      </c>
      <c r="AD11" s="17">
        <v>0.28961416130010897</v>
      </c>
      <c r="AE11" s="17"/>
      <c r="AF11" s="17">
        <v>0.25897691210998403</v>
      </c>
      <c r="AG11" s="17">
        <v>0.35394673588504399</v>
      </c>
      <c r="AH11" s="17">
        <v>0.24601627187418401</v>
      </c>
      <c r="AI11" s="17"/>
      <c r="AJ11" s="17">
        <v>0.31945697039142101</v>
      </c>
      <c r="AK11" s="17">
        <v>0.293211155118075</v>
      </c>
      <c r="AL11" s="17">
        <v>0.35960665147915999</v>
      </c>
      <c r="AM11" s="17">
        <v>0.201753628949985</v>
      </c>
      <c r="AN11" s="17">
        <v>0.23753119110444099</v>
      </c>
      <c r="AO11" s="17"/>
      <c r="AP11" s="17">
        <v>0.385845050776152</v>
      </c>
      <c r="AQ11" s="17">
        <v>0.31590525371743799</v>
      </c>
      <c r="AR11" s="17">
        <v>0.34199518621685399</v>
      </c>
      <c r="AS11" s="17">
        <v>0.27039754602786498</v>
      </c>
      <c r="AT11" s="17">
        <v>0.19076778543879599</v>
      </c>
      <c r="AU11" s="17"/>
      <c r="AV11" s="17">
        <v>0.22858041751150199</v>
      </c>
      <c r="AW11" s="17">
        <v>0.24862217208246401</v>
      </c>
      <c r="AX11" s="17">
        <v>0.35992427166843899</v>
      </c>
      <c r="AY11" s="17">
        <v>0.364025947186365</v>
      </c>
      <c r="AZ11" s="17">
        <v>0.33253568671538702</v>
      </c>
    </row>
    <row r="12" spans="2:52">
      <c r="B12" s="18" t="s">
        <v>107</v>
      </c>
      <c r="C12" s="17">
        <v>0.22266522088862301</v>
      </c>
      <c r="D12" s="17">
        <v>0.15637199218862999</v>
      </c>
      <c r="E12" s="17">
        <v>0.28486530902472601</v>
      </c>
      <c r="F12" s="17"/>
      <c r="G12" s="17">
        <v>0.13958397674036299</v>
      </c>
      <c r="H12" s="17">
        <v>0.16255246586008501</v>
      </c>
      <c r="I12" s="17">
        <v>0.20841155767029201</v>
      </c>
      <c r="J12" s="17">
        <v>0.27447370839627799</v>
      </c>
      <c r="K12" s="17">
        <v>0.257371912425994</v>
      </c>
      <c r="L12" s="17">
        <v>0.27507962369640099</v>
      </c>
      <c r="M12" s="17"/>
      <c r="N12" s="17">
        <v>0.16957404468898701</v>
      </c>
      <c r="O12" s="17">
        <v>0.23980058456813999</v>
      </c>
      <c r="P12" s="17">
        <v>0.193055636511891</v>
      </c>
      <c r="Q12" s="17">
        <v>0.29466841948032502</v>
      </c>
      <c r="R12" s="17"/>
      <c r="S12" s="17">
        <v>0.17954396419032501</v>
      </c>
      <c r="T12" s="17">
        <v>0.232399387187229</v>
      </c>
      <c r="U12" s="17">
        <v>0.16130909699221199</v>
      </c>
      <c r="V12" s="17">
        <v>0.24824796951777001</v>
      </c>
      <c r="W12" s="17">
        <v>0.25704940064500797</v>
      </c>
      <c r="X12" s="17">
        <v>0.126428884070065</v>
      </c>
      <c r="Y12" s="17">
        <v>0.29178126686738998</v>
      </c>
      <c r="Z12" s="17">
        <v>0.322445265840484</v>
      </c>
      <c r="AA12" s="17">
        <v>0.22752080356253401</v>
      </c>
      <c r="AB12" s="17">
        <v>0.20718625880459099</v>
      </c>
      <c r="AC12" s="17">
        <v>0.23701194485924401</v>
      </c>
      <c r="AD12" s="17">
        <v>0.31696627123322002</v>
      </c>
      <c r="AE12" s="17"/>
      <c r="AF12" s="17">
        <v>0.26952694444303799</v>
      </c>
      <c r="AG12" s="17">
        <v>0.15517018724626899</v>
      </c>
      <c r="AH12" s="17">
        <v>0.309259810588419</v>
      </c>
      <c r="AI12" s="17"/>
      <c r="AJ12" s="17">
        <v>0.19990458277509901</v>
      </c>
      <c r="AK12" s="17">
        <v>0.16777821848944199</v>
      </c>
      <c r="AL12" s="17">
        <v>0.228593425019635</v>
      </c>
      <c r="AM12" s="17">
        <v>0.37247219862109998</v>
      </c>
      <c r="AN12" s="17">
        <v>0.33558253581872699</v>
      </c>
      <c r="AO12" s="17"/>
      <c r="AP12" s="17">
        <v>0.137699811858499</v>
      </c>
      <c r="AQ12" s="17">
        <v>0.17362240376157501</v>
      </c>
      <c r="AR12" s="17">
        <v>0.216358070234452</v>
      </c>
      <c r="AS12" s="17">
        <v>0.24674007900269501</v>
      </c>
      <c r="AT12" s="17">
        <v>0.39073920606444101</v>
      </c>
      <c r="AU12" s="17"/>
      <c r="AV12" s="17">
        <v>0.28396501501997601</v>
      </c>
      <c r="AW12" s="17">
        <v>0.25225975639021297</v>
      </c>
      <c r="AX12" s="17">
        <v>0.17601406055750701</v>
      </c>
      <c r="AY12" s="17">
        <v>0.13036461064551</v>
      </c>
      <c r="AZ12" s="17">
        <v>6.8026123301315494E-2</v>
      </c>
    </row>
    <row r="13" spans="2:52" ht="30">
      <c r="B13" s="18" t="s">
        <v>197</v>
      </c>
      <c r="C13" s="17">
        <v>0.14959857476188501</v>
      </c>
      <c r="D13" s="17">
        <v>0.16042726595968099</v>
      </c>
      <c r="E13" s="17">
        <v>0.14020955628668599</v>
      </c>
      <c r="F13" s="17"/>
      <c r="G13" s="17">
        <v>0.20156239240104201</v>
      </c>
      <c r="H13" s="17">
        <v>0.175234448394193</v>
      </c>
      <c r="I13" s="17">
        <v>0.14124983458882301</v>
      </c>
      <c r="J13" s="17">
        <v>0.12903410181042699</v>
      </c>
      <c r="K13" s="17">
        <v>0.14465720949953501</v>
      </c>
      <c r="L13" s="17">
        <v>0.12131403468503001</v>
      </c>
      <c r="M13" s="17"/>
      <c r="N13" s="17">
        <v>0.14315111445828499</v>
      </c>
      <c r="O13" s="17">
        <v>9.67903422709495E-2</v>
      </c>
      <c r="P13" s="17">
        <v>0.17820488087106701</v>
      </c>
      <c r="Q13" s="17">
        <v>0.17947391848626401</v>
      </c>
      <c r="R13" s="17"/>
      <c r="S13" s="17">
        <v>0.19161709414227601</v>
      </c>
      <c r="T13" s="17">
        <v>0.103993736286436</v>
      </c>
      <c r="U13" s="17">
        <v>0.15949521554020299</v>
      </c>
      <c r="V13" s="17">
        <v>0.185017506566513</v>
      </c>
      <c r="W13" s="17">
        <v>8.2233711301939696E-2</v>
      </c>
      <c r="X13" s="17">
        <v>0.22452454625024701</v>
      </c>
      <c r="Y13" s="17">
        <v>0.11373179880576401</v>
      </c>
      <c r="Z13" s="17">
        <v>0.192201512919421</v>
      </c>
      <c r="AA13" s="17">
        <v>9.5301204845575194E-2</v>
      </c>
      <c r="AB13" s="17">
        <v>0.104497249566724</v>
      </c>
      <c r="AC13" s="17">
        <v>0.225568217620289</v>
      </c>
      <c r="AD13" s="17">
        <v>0.19957818168662</v>
      </c>
      <c r="AE13" s="17"/>
      <c r="AF13" s="17">
        <v>0.121288118180329</v>
      </c>
      <c r="AG13" s="17">
        <v>0.16244943611705201</v>
      </c>
      <c r="AH13" s="17">
        <v>0.14630821283036799</v>
      </c>
      <c r="AI13" s="17"/>
      <c r="AJ13" s="17">
        <v>0.11369299630290799</v>
      </c>
      <c r="AK13" s="17">
        <v>0.17049888457639001</v>
      </c>
      <c r="AL13" s="17">
        <v>0.131547982968092</v>
      </c>
      <c r="AM13" s="17">
        <v>9.6755844430075205E-2</v>
      </c>
      <c r="AN13" s="17">
        <v>0.166158978307338</v>
      </c>
      <c r="AO13" s="17"/>
      <c r="AP13" s="17">
        <v>0.12970826550438</v>
      </c>
      <c r="AQ13" s="17">
        <v>0.17228223750421801</v>
      </c>
      <c r="AR13" s="17">
        <v>0.139362970903186</v>
      </c>
      <c r="AS13" s="17">
        <v>0.14134610654654001</v>
      </c>
      <c r="AT13" s="17">
        <v>0.141427184038181</v>
      </c>
      <c r="AU13" s="17"/>
      <c r="AV13" s="17">
        <v>0.131740105671528</v>
      </c>
      <c r="AW13" s="17">
        <v>0.14923250188505799</v>
      </c>
      <c r="AX13" s="17">
        <v>0.14672724419866501</v>
      </c>
      <c r="AY13" s="17">
        <v>0.16709410823126</v>
      </c>
      <c r="AZ13" s="17">
        <v>0.110583707458485</v>
      </c>
    </row>
    <row r="14" spans="2:52" ht="30">
      <c r="B14" s="18" t="s">
        <v>198</v>
      </c>
      <c r="C14" s="17">
        <v>0.137254377144199</v>
      </c>
      <c r="D14" s="17">
        <v>0.149058995101013</v>
      </c>
      <c r="E14" s="17">
        <v>0.12687893602806899</v>
      </c>
      <c r="F14" s="17"/>
      <c r="G14" s="17">
        <v>0.181294800652958</v>
      </c>
      <c r="H14" s="17">
        <v>0.121144225204305</v>
      </c>
      <c r="I14" s="17">
        <v>0.14946119127424501</v>
      </c>
      <c r="J14" s="17">
        <v>0.13442216738558199</v>
      </c>
      <c r="K14" s="17">
        <v>0.143171093531095</v>
      </c>
      <c r="L14" s="17">
        <v>0.111962002937695</v>
      </c>
      <c r="M14" s="17"/>
      <c r="N14" s="17">
        <v>0.132240034419674</v>
      </c>
      <c r="O14" s="17">
        <v>0.13667504717770801</v>
      </c>
      <c r="P14" s="17">
        <v>0.149591876174822</v>
      </c>
      <c r="Q14" s="17">
        <v>0.13149215995660499</v>
      </c>
      <c r="R14" s="17"/>
      <c r="S14" s="17">
        <v>0.137209834486864</v>
      </c>
      <c r="T14" s="17">
        <v>9.4443070644359001E-2</v>
      </c>
      <c r="U14" s="17">
        <v>0.12390758644898001</v>
      </c>
      <c r="V14" s="17">
        <v>0.137501739647407</v>
      </c>
      <c r="W14" s="17">
        <v>0.121104444265316</v>
      </c>
      <c r="X14" s="17">
        <v>0.156239185469282</v>
      </c>
      <c r="Y14" s="17">
        <v>0.124846855210914</v>
      </c>
      <c r="Z14" s="17">
        <v>0.18347910064442199</v>
      </c>
      <c r="AA14" s="17">
        <v>0.14324430500063901</v>
      </c>
      <c r="AB14" s="17">
        <v>0.182226053703921</v>
      </c>
      <c r="AC14" s="17">
        <v>0.16895956809399501</v>
      </c>
      <c r="AD14" s="17">
        <v>0.12856458019979999</v>
      </c>
      <c r="AE14" s="17"/>
      <c r="AF14" s="17">
        <v>0.13045700723870701</v>
      </c>
      <c r="AG14" s="17">
        <v>0.150182257683875</v>
      </c>
      <c r="AH14" s="17">
        <v>0.13036115959649999</v>
      </c>
      <c r="AI14" s="17"/>
      <c r="AJ14" s="17">
        <v>0.111254565249621</v>
      </c>
      <c r="AK14" s="17">
        <v>0.170354928383362</v>
      </c>
      <c r="AL14" s="17">
        <v>0.12890638825592399</v>
      </c>
      <c r="AM14" s="17">
        <v>0.26003792621245198</v>
      </c>
      <c r="AN14" s="17">
        <v>0.12825766851731499</v>
      </c>
      <c r="AO14" s="17"/>
      <c r="AP14" s="17">
        <v>0.103055980641962</v>
      </c>
      <c r="AQ14" s="17">
        <v>0.151470369548312</v>
      </c>
      <c r="AR14" s="17">
        <v>0.15617323128305499</v>
      </c>
      <c r="AS14" s="17">
        <v>0.16398059755160099</v>
      </c>
      <c r="AT14" s="17">
        <v>7.9664114465057195E-2</v>
      </c>
      <c r="AU14" s="17"/>
      <c r="AV14" s="17">
        <v>0.12831982997959601</v>
      </c>
      <c r="AW14" s="17">
        <v>0.14126527886298501</v>
      </c>
      <c r="AX14" s="17">
        <v>0.13880752585856501</v>
      </c>
      <c r="AY14" s="17">
        <v>0.16089390249146801</v>
      </c>
      <c r="AZ14" s="17">
        <v>0.133427588803057</v>
      </c>
    </row>
    <row r="15" spans="2:52" ht="30">
      <c r="B15" s="18" t="s">
        <v>199</v>
      </c>
      <c r="C15" s="17">
        <v>8.9010264045856394E-2</v>
      </c>
      <c r="D15" s="17">
        <v>0.10988554367197501</v>
      </c>
      <c r="E15" s="17">
        <v>6.85397520042587E-2</v>
      </c>
      <c r="F15" s="17"/>
      <c r="G15" s="17">
        <v>0.15418093969739299</v>
      </c>
      <c r="H15" s="17">
        <v>0.11553752965190001</v>
      </c>
      <c r="I15" s="17">
        <v>0.101603914470354</v>
      </c>
      <c r="J15" s="17">
        <v>7.7311866724982803E-2</v>
      </c>
      <c r="K15" s="17">
        <v>6.2338357875264802E-2</v>
      </c>
      <c r="L15" s="17">
        <v>4.1878134154478303E-2</v>
      </c>
      <c r="M15" s="17"/>
      <c r="N15" s="17">
        <v>9.6691956441107701E-2</v>
      </c>
      <c r="O15" s="17">
        <v>8.1515904320014404E-2</v>
      </c>
      <c r="P15" s="17">
        <v>9.4963890213393298E-2</v>
      </c>
      <c r="Q15" s="17">
        <v>8.3731400359160602E-2</v>
      </c>
      <c r="R15" s="17"/>
      <c r="S15" s="17">
        <v>0.12372762496242699</v>
      </c>
      <c r="T15" s="17">
        <v>6.11375944860158E-2</v>
      </c>
      <c r="U15" s="17">
        <v>5.9573779709334002E-2</v>
      </c>
      <c r="V15" s="17">
        <v>7.3427885958725903E-2</v>
      </c>
      <c r="W15" s="17">
        <v>5.8829808270778702E-2</v>
      </c>
      <c r="X15" s="17">
        <v>0.133944700174916</v>
      </c>
      <c r="Y15" s="17">
        <v>5.0532704061603997E-2</v>
      </c>
      <c r="Z15" s="17">
        <v>0.118758933687549</v>
      </c>
      <c r="AA15" s="17">
        <v>8.3425303701502806E-2</v>
      </c>
      <c r="AB15" s="17">
        <v>0.108851029337117</v>
      </c>
      <c r="AC15" s="17">
        <v>0.101809081208299</v>
      </c>
      <c r="AD15" s="17">
        <v>0.13141022822884199</v>
      </c>
      <c r="AE15" s="17"/>
      <c r="AF15" s="17">
        <v>6.6628883504955799E-2</v>
      </c>
      <c r="AG15" s="17">
        <v>0.10186708409174</v>
      </c>
      <c r="AH15" s="17">
        <v>8.2272391588468205E-2</v>
      </c>
      <c r="AI15" s="17"/>
      <c r="AJ15" s="17">
        <v>9.4063277632894002E-2</v>
      </c>
      <c r="AK15" s="17">
        <v>9.3120592843418504E-2</v>
      </c>
      <c r="AL15" s="17">
        <v>0.10355950446282</v>
      </c>
      <c r="AM15" s="17">
        <v>5.2534759421713997E-2</v>
      </c>
      <c r="AN15" s="17">
        <v>6.3863568024282794E-2</v>
      </c>
      <c r="AO15" s="17"/>
      <c r="AP15" s="17">
        <v>9.5219944952183402E-2</v>
      </c>
      <c r="AQ15" s="17">
        <v>0.10451153794696499</v>
      </c>
      <c r="AR15" s="17">
        <v>9.5265644746594699E-2</v>
      </c>
      <c r="AS15" s="17">
        <v>9.0435596603251497E-2</v>
      </c>
      <c r="AT15" s="17">
        <v>1.5924981854165798E-2</v>
      </c>
      <c r="AU15" s="17"/>
      <c r="AV15" s="17">
        <v>5.2284544977927103E-2</v>
      </c>
      <c r="AW15" s="17">
        <v>9.15041292385321E-2</v>
      </c>
      <c r="AX15" s="17">
        <v>0.121406623171044</v>
      </c>
      <c r="AY15" s="17">
        <v>9.08823378874314E-2</v>
      </c>
      <c r="AZ15" s="17">
        <v>0.19641198068385199</v>
      </c>
    </row>
    <row r="16" spans="2:52" ht="30">
      <c r="B16" s="18" t="s">
        <v>200</v>
      </c>
      <c r="C16" s="17">
        <v>5.8795851533287799E-2</v>
      </c>
      <c r="D16" s="17">
        <v>6.5559159255621696E-2</v>
      </c>
      <c r="E16" s="17">
        <v>5.2743623943146203E-2</v>
      </c>
      <c r="F16" s="17"/>
      <c r="G16" s="17">
        <v>0.14044620754364401</v>
      </c>
      <c r="H16" s="17">
        <v>5.53567917428891E-2</v>
      </c>
      <c r="I16" s="17">
        <v>7.6183781691728597E-2</v>
      </c>
      <c r="J16" s="17">
        <v>3.9017376106878998E-2</v>
      </c>
      <c r="K16" s="17">
        <v>2.4061876959083E-2</v>
      </c>
      <c r="L16" s="17">
        <v>3.4761897413336199E-2</v>
      </c>
      <c r="M16" s="17"/>
      <c r="N16" s="17">
        <v>4.5085029137229497E-2</v>
      </c>
      <c r="O16" s="17">
        <v>5.94548888657737E-2</v>
      </c>
      <c r="P16" s="17">
        <v>7.6465867542262395E-2</v>
      </c>
      <c r="Q16" s="17">
        <v>5.85011493822278E-2</v>
      </c>
      <c r="R16" s="17"/>
      <c r="S16" s="17">
        <v>8.9914891726411705E-2</v>
      </c>
      <c r="T16" s="17">
        <v>3.3564652341559302E-2</v>
      </c>
      <c r="U16" s="17">
        <v>4.5108332162692201E-2</v>
      </c>
      <c r="V16" s="17">
        <v>5.6390248952004701E-2</v>
      </c>
      <c r="W16" s="17">
        <v>5.5328269256143703E-2</v>
      </c>
      <c r="X16" s="17">
        <v>7.3739527821444398E-2</v>
      </c>
      <c r="Y16" s="17">
        <v>4.9994110735225201E-2</v>
      </c>
      <c r="Z16" s="17">
        <v>4.0806961951717201E-2</v>
      </c>
      <c r="AA16" s="17">
        <v>8.7017345223313003E-2</v>
      </c>
      <c r="AB16" s="17">
        <v>8.3401123016874801E-2</v>
      </c>
      <c r="AC16" s="17">
        <v>1.73772287137994E-2</v>
      </c>
      <c r="AD16" s="17">
        <v>1.24750959894339E-2</v>
      </c>
      <c r="AE16" s="17"/>
      <c r="AF16" s="17">
        <v>4.3450584627741803E-2</v>
      </c>
      <c r="AG16" s="17">
        <v>6.6899699991035094E-2</v>
      </c>
      <c r="AH16" s="17">
        <v>3.0436568068996799E-2</v>
      </c>
      <c r="AI16" s="17"/>
      <c r="AJ16" s="17">
        <v>3.3451738004018003E-2</v>
      </c>
      <c r="AK16" s="17">
        <v>7.1458863710614107E-2</v>
      </c>
      <c r="AL16" s="17">
        <v>5.9354489249419801E-2</v>
      </c>
      <c r="AM16" s="17">
        <v>0</v>
      </c>
      <c r="AN16" s="17">
        <v>5.2934785820224102E-2</v>
      </c>
      <c r="AO16" s="17"/>
      <c r="AP16" s="17">
        <v>4.5395381651851002E-2</v>
      </c>
      <c r="AQ16" s="17">
        <v>7.2358803404531505E-2</v>
      </c>
      <c r="AR16" s="17">
        <v>8.4913101903591803E-2</v>
      </c>
      <c r="AS16" s="17">
        <v>3.9776543225129697E-2</v>
      </c>
      <c r="AT16" s="17">
        <v>5.0222756733207197E-2</v>
      </c>
      <c r="AU16" s="17"/>
      <c r="AV16" s="17">
        <v>5.7362577970088299E-2</v>
      </c>
      <c r="AW16" s="17">
        <v>6.6545405237786806E-2</v>
      </c>
      <c r="AX16" s="17">
        <v>5.4181298939339401E-2</v>
      </c>
      <c r="AY16" s="17">
        <v>8.4298238059112907E-2</v>
      </c>
      <c r="AZ16" s="17">
        <v>2.9556555666740401E-2</v>
      </c>
    </row>
    <row r="17" spans="2:52" ht="30">
      <c r="B17" s="18" t="s">
        <v>202</v>
      </c>
      <c r="C17" s="17">
        <v>5.3189043515640202E-2</v>
      </c>
      <c r="D17" s="17">
        <v>6.6284158549333796E-2</v>
      </c>
      <c r="E17" s="17">
        <v>4.1141368915965801E-2</v>
      </c>
      <c r="F17" s="17"/>
      <c r="G17" s="17">
        <v>8.1455791354223095E-2</v>
      </c>
      <c r="H17" s="17">
        <v>9.0366763520249901E-2</v>
      </c>
      <c r="I17" s="17">
        <v>5.2742167734518501E-2</v>
      </c>
      <c r="J17" s="17">
        <v>3.5185443481629199E-2</v>
      </c>
      <c r="K17" s="17">
        <v>1.56439418434383E-2</v>
      </c>
      <c r="L17" s="17">
        <v>4.2595497906891197E-2</v>
      </c>
      <c r="M17" s="17"/>
      <c r="N17" s="17">
        <v>5.2923899978333903E-2</v>
      </c>
      <c r="O17" s="17">
        <v>5.0835563690275899E-2</v>
      </c>
      <c r="P17" s="17">
        <v>7.3578476312916294E-2</v>
      </c>
      <c r="Q17" s="17">
        <v>3.8337673335141098E-2</v>
      </c>
      <c r="R17" s="17"/>
      <c r="S17" s="17">
        <v>7.2300615237429505E-2</v>
      </c>
      <c r="T17" s="17">
        <v>4.47388815072602E-2</v>
      </c>
      <c r="U17" s="17">
        <v>4.3055483203321102E-2</v>
      </c>
      <c r="V17" s="17">
        <v>7.3289064117736696E-2</v>
      </c>
      <c r="W17" s="17">
        <v>6.0119929122319199E-2</v>
      </c>
      <c r="X17" s="17">
        <v>7.7749423378658894E-2</v>
      </c>
      <c r="Y17" s="17">
        <v>4.6358856618299797E-2</v>
      </c>
      <c r="Z17" s="17">
        <v>1.62415857442181E-2</v>
      </c>
      <c r="AA17" s="17">
        <v>4.53346957900378E-2</v>
      </c>
      <c r="AB17" s="17">
        <v>4.2228825794799703E-2</v>
      </c>
      <c r="AC17" s="17">
        <v>4.6676186135702999E-2</v>
      </c>
      <c r="AD17" s="17">
        <v>3.1030733920236399E-2</v>
      </c>
      <c r="AE17" s="17"/>
      <c r="AF17" s="17">
        <v>5.7737669142405301E-2</v>
      </c>
      <c r="AG17" s="17">
        <v>6.1045687712996802E-2</v>
      </c>
      <c r="AH17" s="17">
        <v>2.8388871315908101E-2</v>
      </c>
      <c r="AI17" s="17"/>
      <c r="AJ17" s="17">
        <v>6.0513327149499099E-2</v>
      </c>
      <c r="AK17" s="17">
        <v>6.9991006837076097E-2</v>
      </c>
      <c r="AL17" s="17">
        <v>4.7626373123762701E-2</v>
      </c>
      <c r="AM17" s="17">
        <v>3.0681080686685701E-2</v>
      </c>
      <c r="AN17" s="17">
        <v>1.13535867926978E-2</v>
      </c>
      <c r="AO17" s="17"/>
      <c r="AP17" s="17">
        <v>7.5630233329793503E-2</v>
      </c>
      <c r="AQ17" s="17">
        <v>5.79094166622433E-2</v>
      </c>
      <c r="AR17" s="17">
        <v>4.1336657082273499E-2</v>
      </c>
      <c r="AS17" s="17">
        <v>5.8008308720489302E-2</v>
      </c>
      <c r="AT17" s="17">
        <v>2.6221336471542001E-2</v>
      </c>
      <c r="AU17" s="17"/>
      <c r="AV17" s="17">
        <v>6.0850716852782497E-2</v>
      </c>
      <c r="AW17" s="17">
        <v>5.0129002064020302E-2</v>
      </c>
      <c r="AX17" s="17">
        <v>5.8854526938623697E-2</v>
      </c>
      <c r="AY17" s="17">
        <v>5.5055563864713802E-2</v>
      </c>
      <c r="AZ17" s="17">
        <v>0.108176769686589</v>
      </c>
    </row>
    <row r="18" spans="2:52">
      <c r="B18" s="18" t="s">
        <v>203</v>
      </c>
      <c r="C18" s="17">
        <v>4.8044599260681498E-2</v>
      </c>
      <c r="D18" s="17">
        <v>5.59511471888312E-2</v>
      </c>
      <c r="E18" s="17">
        <v>4.0856978279635602E-2</v>
      </c>
      <c r="F18" s="17"/>
      <c r="G18" s="17">
        <v>0.111156238145664</v>
      </c>
      <c r="H18" s="17">
        <v>4.6287174110230103E-2</v>
      </c>
      <c r="I18" s="17">
        <v>6.0169482149437702E-2</v>
      </c>
      <c r="J18" s="17">
        <v>2.49129651078078E-2</v>
      </c>
      <c r="K18" s="17">
        <v>2.1547351295126201E-2</v>
      </c>
      <c r="L18" s="17">
        <v>3.5577827414597002E-2</v>
      </c>
      <c r="M18" s="17"/>
      <c r="N18" s="17">
        <v>3.99285738377817E-2</v>
      </c>
      <c r="O18" s="17">
        <v>4.0541979293526403E-2</v>
      </c>
      <c r="P18" s="17">
        <v>7.42222822136102E-2</v>
      </c>
      <c r="Q18" s="17">
        <v>4.1772178451758103E-2</v>
      </c>
      <c r="R18" s="17"/>
      <c r="S18" s="17">
        <v>4.7407727345987298E-2</v>
      </c>
      <c r="T18" s="17">
        <v>4.7432671823138498E-2</v>
      </c>
      <c r="U18" s="17">
        <v>3.2532443616604498E-2</v>
      </c>
      <c r="V18" s="17">
        <v>6.4192098719330501E-2</v>
      </c>
      <c r="W18" s="17">
        <v>1.8723329394115699E-2</v>
      </c>
      <c r="X18" s="17">
        <v>8.9936765560158394E-2</v>
      </c>
      <c r="Y18" s="17">
        <v>4.20807851974433E-2</v>
      </c>
      <c r="Z18" s="17">
        <v>3.9527399002202902E-2</v>
      </c>
      <c r="AA18" s="17">
        <v>4.0556444971312701E-2</v>
      </c>
      <c r="AB18" s="17">
        <v>4.7080177135875999E-2</v>
      </c>
      <c r="AC18" s="17">
        <v>7.8024505240000305E-2</v>
      </c>
      <c r="AD18" s="17">
        <v>1.9311509928006499E-2</v>
      </c>
      <c r="AE18" s="17"/>
      <c r="AF18" s="17">
        <v>3.93978575341105E-2</v>
      </c>
      <c r="AG18" s="17">
        <v>6.3608087113572298E-2</v>
      </c>
      <c r="AH18" s="17">
        <v>2.87069634326181E-2</v>
      </c>
      <c r="AI18" s="17"/>
      <c r="AJ18" s="17">
        <v>4.7513914418500398E-2</v>
      </c>
      <c r="AK18" s="17">
        <v>6.4167821056915E-2</v>
      </c>
      <c r="AL18" s="17">
        <v>0</v>
      </c>
      <c r="AM18" s="17">
        <v>0</v>
      </c>
      <c r="AN18" s="17">
        <v>2.2348612433114701E-2</v>
      </c>
      <c r="AO18" s="17"/>
      <c r="AP18" s="17">
        <v>5.4952011905032003E-2</v>
      </c>
      <c r="AQ18" s="17">
        <v>5.4862901609793097E-2</v>
      </c>
      <c r="AR18" s="17">
        <v>1.15186909463712E-2</v>
      </c>
      <c r="AS18" s="17">
        <v>4.1765461245220598E-2</v>
      </c>
      <c r="AT18" s="17">
        <v>1.6402591999700799E-2</v>
      </c>
      <c r="AU18" s="17"/>
      <c r="AV18" s="17">
        <v>3.9183646010479203E-2</v>
      </c>
      <c r="AW18" s="17">
        <v>6.4710702371596998E-2</v>
      </c>
      <c r="AX18" s="17">
        <v>4.7483330412700503E-2</v>
      </c>
      <c r="AY18" s="17">
        <v>6.05396429357642E-2</v>
      </c>
      <c r="AZ18" s="17">
        <v>0</v>
      </c>
    </row>
    <row r="19" spans="2:52">
      <c r="B19" s="18" t="s">
        <v>201</v>
      </c>
      <c r="C19" s="17">
        <v>4.0334212161326599E-2</v>
      </c>
      <c r="D19" s="17">
        <v>5.3758408654456399E-2</v>
      </c>
      <c r="E19" s="17">
        <v>2.790671508288E-2</v>
      </c>
      <c r="F19" s="17"/>
      <c r="G19" s="17">
        <v>0.112074122006024</v>
      </c>
      <c r="H19" s="17">
        <v>5.7488826094817702E-2</v>
      </c>
      <c r="I19" s="17">
        <v>3.8067266462830901E-2</v>
      </c>
      <c r="J19" s="17">
        <v>1.7902552249907999E-2</v>
      </c>
      <c r="K19" s="17">
        <v>1.4370227854296799E-2</v>
      </c>
      <c r="L19" s="17">
        <v>1.7311212176570799E-2</v>
      </c>
      <c r="M19" s="17"/>
      <c r="N19" s="17">
        <v>3.8001884732426203E-2</v>
      </c>
      <c r="O19" s="17">
        <v>3.3505151528767797E-2</v>
      </c>
      <c r="P19" s="17">
        <v>5.3265960214323199E-2</v>
      </c>
      <c r="Q19" s="17">
        <v>3.58394842186203E-2</v>
      </c>
      <c r="R19" s="17"/>
      <c r="S19" s="17">
        <v>2.8468342553705599E-2</v>
      </c>
      <c r="T19" s="17">
        <v>2.50458080744109E-2</v>
      </c>
      <c r="U19" s="17">
        <v>5.2972119605317398E-2</v>
      </c>
      <c r="V19" s="17">
        <v>3.6524115856895301E-2</v>
      </c>
      <c r="W19" s="17">
        <v>4.7614538453098203E-2</v>
      </c>
      <c r="X19" s="17">
        <v>5.1392648781491398E-2</v>
      </c>
      <c r="Y19" s="17">
        <v>6.00368417519586E-2</v>
      </c>
      <c r="Z19" s="17">
        <v>1.4505648207033E-2</v>
      </c>
      <c r="AA19" s="17">
        <v>7.4942620942016994E-2</v>
      </c>
      <c r="AB19" s="17">
        <v>2.01590401496206E-2</v>
      </c>
      <c r="AC19" s="17">
        <v>4.4845055739164398E-2</v>
      </c>
      <c r="AD19" s="17">
        <v>1.9396323605872502E-2</v>
      </c>
      <c r="AE19" s="17"/>
      <c r="AF19" s="17">
        <v>4.1737208775840598E-2</v>
      </c>
      <c r="AG19" s="17">
        <v>3.2772075091437002E-2</v>
      </c>
      <c r="AH19" s="17">
        <v>3.8438487300116897E-2</v>
      </c>
      <c r="AI19" s="17"/>
      <c r="AJ19" s="17">
        <v>4.1560493662415397E-2</v>
      </c>
      <c r="AK19" s="17">
        <v>5.2541100079922902E-2</v>
      </c>
      <c r="AL19" s="17">
        <v>3.3875147236266598E-2</v>
      </c>
      <c r="AM19" s="17">
        <v>3.0681080686685701E-2</v>
      </c>
      <c r="AN19" s="17">
        <v>3.3607394292576698E-2</v>
      </c>
      <c r="AO19" s="17"/>
      <c r="AP19" s="17">
        <v>4.5594456083185603E-2</v>
      </c>
      <c r="AQ19" s="17">
        <v>4.9420187092155898E-2</v>
      </c>
      <c r="AR19" s="17">
        <v>4.8944343610351597E-2</v>
      </c>
      <c r="AS19" s="17">
        <v>3.7009574034313798E-2</v>
      </c>
      <c r="AT19" s="17">
        <v>2.44371566512223E-2</v>
      </c>
      <c r="AU19" s="17"/>
      <c r="AV19" s="17">
        <v>3.5654366768549703E-2</v>
      </c>
      <c r="AW19" s="17">
        <v>4.2554627944122701E-2</v>
      </c>
      <c r="AX19" s="17">
        <v>5.5581319119366299E-2</v>
      </c>
      <c r="AY19" s="17">
        <v>4.2945868127219899E-2</v>
      </c>
      <c r="AZ19" s="17">
        <v>0</v>
      </c>
    </row>
    <row r="20" spans="2:52">
      <c r="B20" s="18" t="s">
        <v>85</v>
      </c>
      <c r="C20" s="19">
        <v>5.1363083650462098E-2</v>
      </c>
      <c r="D20" s="19">
        <v>4.10583472898393E-2</v>
      </c>
      <c r="E20" s="19">
        <v>6.1349772842483503E-2</v>
      </c>
      <c r="F20" s="19"/>
      <c r="G20" s="19">
        <v>2.43842088222531E-2</v>
      </c>
      <c r="H20" s="19">
        <v>5.8438270467326997E-2</v>
      </c>
      <c r="I20" s="19">
        <v>5.3360231913199899E-2</v>
      </c>
      <c r="J20" s="19">
        <v>3.9991307746650197E-2</v>
      </c>
      <c r="K20" s="19">
        <v>6.1103026287529602E-2</v>
      </c>
      <c r="L20" s="19">
        <v>6.2660832107520506E-2</v>
      </c>
      <c r="M20" s="19"/>
      <c r="N20" s="19">
        <v>4.6345192425697797E-2</v>
      </c>
      <c r="O20" s="19">
        <v>4.0066591269687403E-2</v>
      </c>
      <c r="P20" s="19">
        <v>5.2232677238092197E-2</v>
      </c>
      <c r="Q20" s="19">
        <v>6.8003655147042902E-2</v>
      </c>
      <c r="R20" s="19"/>
      <c r="S20" s="19">
        <v>4.03350657391877E-2</v>
      </c>
      <c r="T20" s="19">
        <v>6.1025515387058402E-2</v>
      </c>
      <c r="U20" s="19">
        <v>7.4892421722552796E-2</v>
      </c>
      <c r="V20" s="19">
        <v>3.1726431556853903E-2</v>
      </c>
      <c r="W20" s="19">
        <v>6.4453541192496203E-2</v>
      </c>
      <c r="X20" s="19">
        <v>3.7165074626553399E-2</v>
      </c>
      <c r="Y20" s="19">
        <v>0.100263722291351</v>
      </c>
      <c r="Z20" s="19">
        <v>3.1029241600692099E-2</v>
      </c>
      <c r="AA20" s="19">
        <v>3.9635482887300399E-2</v>
      </c>
      <c r="AB20" s="19">
        <v>4.17787006656124E-2</v>
      </c>
      <c r="AC20" s="19">
        <v>5.9187947441971797E-2</v>
      </c>
      <c r="AD20" s="19">
        <v>2.5160419374551001E-2</v>
      </c>
      <c r="AE20" s="19"/>
      <c r="AF20" s="19">
        <v>6.3647648426124206E-2</v>
      </c>
      <c r="AG20" s="19">
        <v>3.7904571351892402E-2</v>
      </c>
      <c r="AH20" s="19">
        <v>6.5026943193747702E-2</v>
      </c>
      <c r="AI20" s="19"/>
      <c r="AJ20" s="19">
        <v>5.5093346446001598E-2</v>
      </c>
      <c r="AK20" s="19">
        <v>3.7430248079734302E-2</v>
      </c>
      <c r="AL20" s="19">
        <v>3.7202014414837802E-2</v>
      </c>
      <c r="AM20" s="19">
        <v>8.3657269090296901E-2</v>
      </c>
      <c r="AN20" s="19">
        <v>8.3067266955124605E-2</v>
      </c>
      <c r="AO20" s="19"/>
      <c r="AP20" s="19">
        <v>3.4727680686614797E-2</v>
      </c>
      <c r="AQ20" s="19">
        <v>4.1598891851841499E-2</v>
      </c>
      <c r="AR20" s="19">
        <v>5.00254316385952E-2</v>
      </c>
      <c r="AS20" s="19">
        <v>7.6077241128369402E-2</v>
      </c>
      <c r="AT20" s="19">
        <v>6.36217761235639E-2</v>
      </c>
      <c r="AU20" s="19"/>
      <c r="AV20" s="19">
        <v>7.3769275971068804E-2</v>
      </c>
      <c r="AW20" s="19">
        <v>3.6949127697829799E-2</v>
      </c>
      <c r="AX20" s="19">
        <v>4.5052321923083498E-2</v>
      </c>
      <c r="AY20" s="19">
        <v>4.2190677150473303E-2</v>
      </c>
      <c r="AZ20" s="19">
        <v>2.9416552372859402E-2</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0.12721897620412501</v>
      </c>
      <c r="D9" s="17">
        <v>0.13856168012936601</v>
      </c>
      <c r="E9" s="17">
        <v>0.116954302399105</v>
      </c>
      <c r="F9" s="17"/>
      <c r="G9" s="17">
        <v>9.6323201310422199E-2</v>
      </c>
      <c r="H9" s="17">
        <v>0.117076166583966</v>
      </c>
      <c r="I9" s="17">
        <v>0.11661351189423701</v>
      </c>
      <c r="J9" s="17">
        <v>0.153447207508869</v>
      </c>
      <c r="K9" s="17">
        <v>0.14378464908803801</v>
      </c>
      <c r="L9" s="17">
        <v>0.132258275782972</v>
      </c>
      <c r="M9" s="17"/>
      <c r="N9" s="17">
        <v>0.101343859607556</v>
      </c>
      <c r="O9" s="17">
        <v>0.12939292228622401</v>
      </c>
      <c r="P9" s="17">
        <v>0.13701518571964499</v>
      </c>
      <c r="Q9" s="17">
        <v>0.140946700875867</v>
      </c>
      <c r="R9" s="17"/>
      <c r="S9" s="17">
        <v>0.126750760224386</v>
      </c>
      <c r="T9" s="17">
        <v>0.12560729651104499</v>
      </c>
      <c r="U9" s="17">
        <v>0.116179433602837</v>
      </c>
      <c r="V9" s="17">
        <v>0.14528144942430499</v>
      </c>
      <c r="W9" s="17">
        <v>0.14946122909172299</v>
      </c>
      <c r="X9" s="17">
        <v>0.126667080764755</v>
      </c>
      <c r="Y9" s="17">
        <v>0.124123192920666</v>
      </c>
      <c r="Z9" s="17">
        <v>8.8536273521220496E-2</v>
      </c>
      <c r="AA9" s="17">
        <v>0.11443617070703101</v>
      </c>
      <c r="AB9" s="17">
        <v>0.115894313245287</v>
      </c>
      <c r="AC9" s="17">
        <v>0.15920133935445399</v>
      </c>
      <c r="AD9" s="17">
        <v>0.148767993701301</v>
      </c>
      <c r="AE9" s="17"/>
      <c r="AF9" s="17">
        <v>0.17813793650159199</v>
      </c>
      <c r="AG9" s="17">
        <v>9.9037624968055196E-2</v>
      </c>
      <c r="AH9" s="17">
        <v>0.11299432056476801</v>
      </c>
      <c r="AI9" s="17"/>
      <c r="AJ9" s="17">
        <v>0.15771036526153601</v>
      </c>
      <c r="AK9" s="17">
        <v>8.0356410039091802E-2</v>
      </c>
      <c r="AL9" s="17">
        <v>7.2369517122433905E-2</v>
      </c>
      <c r="AM9" s="17">
        <v>0.20765788866301599</v>
      </c>
      <c r="AN9" s="17">
        <v>0.15427842263903699</v>
      </c>
      <c r="AO9" s="17"/>
      <c r="AP9" s="17">
        <v>0.113095056701063</v>
      </c>
      <c r="AQ9" s="17">
        <v>5.6195601682059497E-2</v>
      </c>
      <c r="AR9" s="17">
        <v>0.102731943256092</v>
      </c>
      <c r="AS9" s="17">
        <v>0.28296088104822897</v>
      </c>
      <c r="AT9" s="17">
        <v>0.12548652892488399</v>
      </c>
      <c r="AU9" s="17"/>
      <c r="AV9" s="17">
        <v>0.13993483709863599</v>
      </c>
      <c r="AW9" s="17">
        <v>0.130303168881027</v>
      </c>
      <c r="AX9" s="17">
        <v>0.111428838579211</v>
      </c>
      <c r="AY9" s="17">
        <v>0.10120010407221</v>
      </c>
      <c r="AZ9" s="17">
        <v>0.18469779576850301</v>
      </c>
    </row>
    <row r="10" spans="2:52">
      <c r="B10" s="18" t="s">
        <v>88</v>
      </c>
      <c r="C10" s="17">
        <v>0.287872346160995</v>
      </c>
      <c r="D10" s="17">
        <v>0.27904757483804299</v>
      </c>
      <c r="E10" s="17">
        <v>0.29583034847525003</v>
      </c>
      <c r="F10" s="17"/>
      <c r="G10" s="17">
        <v>0.292765198226145</v>
      </c>
      <c r="H10" s="17">
        <v>0.23560200345892601</v>
      </c>
      <c r="I10" s="17">
        <v>0.25046899307813703</v>
      </c>
      <c r="J10" s="17">
        <v>0.32474607935601602</v>
      </c>
      <c r="K10" s="17">
        <v>0.30827930956008898</v>
      </c>
      <c r="L10" s="17">
        <v>0.31409561565150101</v>
      </c>
      <c r="M10" s="17"/>
      <c r="N10" s="17">
        <v>0.27967465859316099</v>
      </c>
      <c r="O10" s="17">
        <v>0.294699635406942</v>
      </c>
      <c r="P10" s="17">
        <v>0.30608876420810699</v>
      </c>
      <c r="Q10" s="17">
        <v>0.27596818780562299</v>
      </c>
      <c r="R10" s="17"/>
      <c r="S10" s="17">
        <v>0.25993145857088201</v>
      </c>
      <c r="T10" s="17">
        <v>0.28088827505556802</v>
      </c>
      <c r="U10" s="17">
        <v>0.27750289538670198</v>
      </c>
      <c r="V10" s="17">
        <v>0.280300066956155</v>
      </c>
      <c r="W10" s="17">
        <v>0.32120182290806099</v>
      </c>
      <c r="X10" s="17">
        <v>0.30228219534115802</v>
      </c>
      <c r="Y10" s="17">
        <v>0.31244937781399101</v>
      </c>
      <c r="Z10" s="17">
        <v>0.274115117543482</v>
      </c>
      <c r="AA10" s="17">
        <v>0.27563753435219601</v>
      </c>
      <c r="AB10" s="17">
        <v>0.28658837700180001</v>
      </c>
      <c r="AC10" s="17">
        <v>0.318601915378809</v>
      </c>
      <c r="AD10" s="17">
        <v>0.32819343211836099</v>
      </c>
      <c r="AE10" s="17"/>
      <c r="AF10" s="17">
        <v>0.31578854133880702</v>
      </c>
      <c r="AG10" s="17">
        <v>0.28703148422233599</v>
      </c>
      <c r="AH10" s="17">
        <v>0.25480510906558901</v>
      </c>
      <c r="AI10" s="17"/>
      <c r="AJ10" s="17">
        <v>0.33450737891053201</v>
      </c>
      <c r="AK10" s="17">
        <v>0.25086588940143001</v>
      </c>
      <c r="AL10" s="17">
        <v>0.26698246152658001</v>
      </c>
      <c r="AM10" s="17">
        <v>0.41489017744588202</v>
      </c>
      <c r="AN10" s="17">
        <v>0.24981324324328899</v>
      </c>
      <c r="AO10" s="17"/>
      <c r="AP10" s="17">
        <v>0.31938953866569803</v>
      </c>
      <c r="AQ10" s="17">
        <v>0.23449929530097399</v>
      </c>
      <c r="AR10" s="17">
        <v>0.31223685966645998</v>
      </c>
      <c r="AS10" s="17">
        <v>0.36336382127089001</v>
      </c>
      <c r="AT10" s="17">
        <v>0.30685192633293401</v>
      </c>
      <c r="AU10" s="17"/>
      <c r="AV10" s="17">
        <v>0.31389691094869798</v>
      </c>
      <c r="AW10" s="17">
        <v>0.27492702481781101</v>
      </c>
      <c r="AX10" s="17">
        <v>0.27776077795730397</v>
      </c>
      <c r="AY10" s="17">
        <v>0.24372151558650901</v>
      </c>
      <c r="AZ10" s="17">
        <v>0.27878211805161901</v>
      </c>
    </row>
    <row r="11" spans="2:52">
      <c r="B11" s="18" t="s">
        <v>89</v>
      </c>
      <c r="C11" s="17">
        <v>0.27899605488114299</v>
      </c>
      <c r="D11" s="17">
        <v>0.25642245319707502</v>
      </c>
      <c r="E11" s="17">
        <v>0.30129069282584903</v>
      </c>
      <c r="F11" s="17"/>
      <c r="G11" s="17">
        <v>0.31676675349561401</v>
      </c>
      <c r="H11" s="17">
        <v>0.287116785772359</v>
      </c>
      <c r="I11" s="17">
        <v>0.287427874468969</v>
      </c>
      <c r="J11" s="17">
        <v>0.234998206604906</v>
      </c>
      <c r="K11" s="17">
        <v>0.27672155929123399</v>
      </c>
      <c r="L11" s="17">
        <v>0.27764565810740699</v>
      </c>
      <c r="M11" s="17"/>
      <c r="N11" s="17">
        <v>0.26406326622617199</v>
      </c>
      <c r="O11" s="17">
        <v>0.275519082513349</v>
      </c>
      <c r="P11" s="17">
        <v>0.28496482382667498</v>
      </c>
      <c r="Q11" s="17">
        <v>0.29483857061898999</v>
      </c>
      <c r="R11" s="17"/>
      <c r="S11" s="17">
        <v>0.28539740537609498</v>
      </c>
      <c r="T11" s="17">
        <v>0.30481765221062201</v>
      </c>
      <c r="U11" s="17">
        <v>0.28372559519787</v>
      </c>
      <c r="V11" s="17">
        <v>0.26984237252385102</v>
      </c>
      <c r="W11" s="17">
        <v>0.26015391099907098</v>
      </c>
      <c r="X11" s="17">
        <v>0.26917759351832299</v>
      </c>
      <c r="Y11" s="17">
        <v>0.267561419726358</v>
      </c>
      <c r="Z11" s="17">
        <v>0.33712600073791099</v>
      </c>
      <c r="AA11" s="17">
        <v>0.28153190041173998</v>
      </c>
      <c r="AB11" s="17">
        <v>0.27475104033145897</v>
      </c>
      <c r="AC11" s="17">
        <v>0.22883276588874099</v>
      </c>
      <c r="AD11" s="17">
        <v>0.26552977295584701</v>
      </c>
      <c r="AE11" s="17"/>
      <c r="AF11" s="17">
        <v>0.26429506102841599</v>
      </c>
      <c r="AG11" s="17">
        <v>0.28147087618135602</v>
      </c>
      <c r="AH11" s="17">
        <v>0.274146981302611</v>
      </c>
      <c r="AI11" s="17"/>
      <c r="AJ11" s="17">
        <v>0.25137859877391799</v>
      </c>
      <c r="AK11" s="17">
        <v>0.31266154944616698</v>
      </c>
      <c r="AL11" s="17">
        <v>0.31791240022253803</v>
      </c>
      <c r="AM11" s="17">
        <v>0.23680229906875799</v>
      </c>
      <c r="AN11" s="17">
        <v>0.26602361111852502</v>
      </c>
      <c r="AO11" s="17"/>
      <c r="AP11" s="17">
        <v>0.27410082080524101</v>
      </c>
      <c r="AQ11" s="17">
        <v>0.31856821734372898</v>
      </c>
      <c r="AR11" s="17">
        <v>0.30191505010026198</v>
      </c>
      <c r="AS11" s="17">
        <v>0.211618934493121</v>
      </c>
      <c r="AT11" s="17">
        <v>0.29298235575295001</v>
      </c>
      <c r="AU11" s="17"/>
      <c r="AV11" s="17">
        <v>0.29555319161685001</v>
      </c>
      <c r="AW11" s="17">
        <v>0.297044761608946</v>
      </c>
      <c r="AX11" s="17">
        <v>0.27244541098814501</v>
      </c>
      <c r="AY11" s="17">
        <v>0.25942838370351601</v>
      </c>
      <c r="AZ11" s="17">
        <v>0.10283150890505401</v>
      </c>
    </row>
    <row r="12" spans="2:52">
      <c r="B12" s="18" t="s">
        <v>90</v>
      </c>
      <c r="C12" s="17">
        <v>0.190838943834818</v>
      </c>
      <c r="D12" s="17">
        <v>0.21699540523327501</v>
      </c>
      <c r="E12" s="17">
        <v>0.16609241246248199</v>
      </c>
      <c r="F12" s="17"/>
      <c r="G12" s="17">
        <v>0.18822039442913099</v>
      </c>
      <c r="H12" s="17">
        <v>0.21047907344488401</v>
      </c>
      <c r="I12" s="17">
        <v>0.200719229003578</v>
      </c>
      <c r="J12" s="17">
        <v>0.18082306985416499</v>
      </c>
      <c r="K12" s="17">
        <v>0.17322335523544899</v>
      </c>
      <c r="L12" s="17">
        <v>0.188465967325112</v>
      </c>
      <c r="M12" s="17"/>
      <c r="N12" s="17">
        <v>0.231772397810773</v>
      </c>
      <c r="O12" s="17">
        <v>0.19901866566662901</v>
      </c>
      <c r="P12" s="17">
        <v>0.18218548007082999</v>
      </c>
      <c r="Q12" s="17">
        <v>0.145055028899646</v>
      </c>
      <c r="R12" s="17"/>
      <c r="S12" s="17">
        <v>0.18667877787727499</v>
      </c>
      <c r="T12" s="17">
        <v>0.17670080662620299</v>
      </c>
      <c r="U12" s="17">
        <v>0.20085406963408101</v>
      </c>
      <c r="V12" s="17">
        <v>0.17753513268332999</v>
      </c>
      <c r="W12" s="17">
        <v>0.17679246932399501</v>
      </c>
      <c r="X12" s="17">
        <v>0.18548526011976299</v>
      </c>
      <c r="Y12" s="17">
        <v>0.20131270377466501</v>
      </c>
      <c r="Z12" s="17">
        <v>0.20643227110355</v>
      </c>
      <c r="AA12" s="17">
        <v>0.19704098869752201</v>
      </c>
      <c r="AB12" s="17">
        <v>0.22463573064928699</v>
      </c>
      <c r="AC12" s="17">
        <v>0.18114337947192799</v>
      </c>
      <c r="AD12" s="17">
        <v>0.176869025819297</v>
      </c>
      <c r="AE12" s="17"/>
      <c r="AF12" s="17">
        <v>0.14476914438053501</v>
      </c>
      <c r="AG12" s="17">
        <v>0.22525851859542501</v>
      </c>
      <c r="AH12" s="17">
        <v>0.191786996091655</v>
      </c>
      <c r="AI12" s="17"/>
      <c r="AJ12" s="17">
        <v>0.16294437605329001</v>
      </c>
      <c r="AK12" s="17">
        <v>0.23752853708070301</v>
      </c>
      <c r="AL12" s="17">
        <v>0.25641937114707503</v>
      </c>
      <c r="AM12" s="17">
        <v>5.5804459505643798E-2</v>
      </c>
      <c r="AN12" s="17">
        <v>0.14268836121672299</v>
      </c>
      <c r="AO12" s="17"/>
      <c r="AP12" s="17">
        <v>0.19863028198681101</v>
      </c>
      <c r="AQ12" s="17">
        <v>0.26604186859392698</v>
      </c>
      <c r="AR12" s="17">
        <v>0.20145752399908201</v>
      </c>
      <c r="AS12" s="17">
        <v>8.3522414613956902E-2</v>
      </c>
      <c r="AT12" s="17">
        <v>8.4331402945006906E-2</v>
      </c>
      <c r="AU12" s="17"/>
      <c r="AV12" s="17">
        <v>0.147529957172812</v>
      </c>
      <c r="AW12" s="17">
        <v>0.18481477596297299</v>
      </c>
      <c r="AX12" s="17">
        <v>0.217984873442503</v>
      </c>
      <c r="AY12" s="17">
        <v>0.26174100846907999</v>
      </c>
      <c r="AZ12" s="17">
        <v>0.27825846991834302</v>
      </c>
    </row>
    <row r="13" spans="2:52">
      <c r="B13" s="18" t="s">
        <v>91</v>
      </c>
      <c r="C13" s="17">
        <v>4.7020344601461102E-2</v>
      </c>
      <c r="D13" s="17">
        <v>6.0398245038308603E-2</v>
      </c>
      <c r="E13" s="17">
        <v>3.3821148165624697E-2</v>
      </c>
      <c r="F13" s="17"/>
      <c r="G13" s="17">
        <v>3.3246462750853203E-2</v>
      </c>
      <c r="H13" s="17">
        <v>7.6236659234808005E-2</v>
      </c>
      <c r="I13" s="17">
        <v>8.1600947392134096E-2</v>
      </c>
      <c r="J13" s="17">
        <v>3.47463576013873E-2</v>
      </c>
      <c r="K13" s="17">
        <v>3.50405874166623E-2</v>
      </c>
      <c r="L13" s="17">
        <v>2.2174840896636801E-2</v>
      </c>
      <c r="M13" s="17"/>
      <c r="N13" s="17">
        <v>6.0320691692410298E-2</v>
      </c>
      <c r="O13" s="17">
        <v>4.1653326265488302E-2</v>
      </c>
      <c r="P13" s="17">
        <v>4.0883756149581001E-2</v>
      </c>
      <c r="Q13" s="17">
        <v>4.4185309822780898E-2</v>
      </c>
      <c r="R13" s="17"/>
      <c r="S13" s="17">
        <v>8.4222758503087497E-2</v>
      </c>
      <c r="T13" s="17">
        <v>3.7519712449645103E-2</v>
      </c>
      <c r="U13" s="17">
        <v>4.5734361380986202E-2</v>
      </c>
      <c r="V13" s="17">
        <v>5.1301705228503899E-2</v>
      </c>
      <c r="W13" s="17">
        <v>3.1565785749558303E-2</v>
      </c>
      <c r="X13" s="17">
        <v>4.1135019560197002E-2</v>
      </c>
      <c r="Y13" s="17">
        <v>2.0993373778530101E-2</v>
      </c>
      <c r="Z13" s="17">
        <v>5.1129243396764397E-2</v>
      </c>
      <c r="AA13" s="17">
        <v>4.9392764612542203E-2</v>
      </c>
      <c r="AB13" s="17">
        <v>3.9443654326274398E-2</v>
      </c>
      <c r="AC13" s="17">
        <v>4.53751761913102E-2</v>
      </c>
      <c r="AD13" s="17">
        <v>3.9584473310586898E-2</v>
      </c>
      <c r="AE13" s="17"/>
      <c r="AF13" s="17">
        <v>3.9045646035937402E-2</v>
      </c>
      <c r="AG13" s="17">
        <v>5.4157806429021502E-2</v>
      </c>
      <c r="AH13" s="17">
        <v>6.4487258269460099E-2</v>
      </c>
      <c r="AI13" s="17"/>
      <c r="AJ13" s="17">
        <v>4.13241634755981E-2</v>
      </c>
      <c r="AK13" s="17">
        <v>6.8106070744274494E-2</v>
      </c>
      <c r="AL13" s="17">
        <v>3.6959195206242301E-2</v>
      </c>
      <c r="AM13" s="17">
        <v>0</v>
      </c>
      <c r="AN13" s="17">
        <v>5.3269796918800197E-2</v>
      </c>
      <c r="AO13" s="17"/>
      <c r="AP13" s="17">
        <v>4.8010356232835803E-2</v>
      </c>
      <c r="AQ13" s="17">
        <v>7.0614622365127805E-2</v>
      </c>
      <c r="AR13" s="17">
        <v>2.6731212590396201E-2</v>
      </c>
      <c r="AS13" s="17">
        <v>1.87748095709908E-2</v>
      </c>
      <c r="AT13" s="17">
        <v>1.4824903517022901E-2</v>
      </c>
      <c r="AU13" s="17"/>
      <c r="AV13" s="17">
        <v>3.42259016971753E-2</v>
      </c>
      <c r="AW13" s="17">
        <v>3.1680735077826198E-2</v>
      </c>
      <c r="AX13" s="17">
        <v>6.0723551931449099E-2</v>
      </c>
      <c r="AY13" s="17">
        <v>9.5394651983617795E-2</v>
      </c>
      <c r="AZ13" s="17">
        <v>8.3366211374366506E-2</v>
      </c>
    </row>
    <row r="14" spans="2:52">
      <c r="B14" s="18" t="s">
        <v>61</v>
      </c>
      <c r="C14" s="17">
        <v>6.80533343174579E-2</v>
      </c>
      <c r="D14" s="17">
        <v>4.8574641563932403E-2</v>
      </c>
      <c r="E14" s="17">
        <v>8.60110956716892E-2</v>
      </c>
      <c r="F14" s="17"/>
      <c r="G14" s="17">
        <v>7.2677989787834602E-2</v>
      </c>
      <c r="H14" s="17">
        <v>7.3489311505056595E-2</v>
      </c>
      <c r="I14" s="17">
        <v>6.3169444162944996E-2</v>
      </c>
      <c r="J14" s="17">
        <v>7.1239079074656306E-2</v>
      </c>
      <c r="K14" s="17">
        <v>6.2950539408528197E-2</v>
      </c>
      <c r="L14" s="17">
        <v>6.5359642236371002E-2</v>
      </c>
      <c r="M14" s="17"/>
      <c r="N14" s="17">
        <v>6.2825126069927406E-2</v>
      </c>
      <c r="O14" s="17">
        <v>5.9716367861368198E-2</v>
      </c>
      <c r="P14" s="17">
        <v>4.8861990025161901E-2</v>
      </c>
      <c r="Q14" s="17">
        <v>9.9006201977092506E-2</v>
      </c>
      <c r="R14" s="17"/>
      <c r="S14" s="17">
        <v>5.7018839448274398E-2</v>
      </c>
      <c r="T14" s="17">
        <v>7.4466257146916806E-2</v>
      </c>
      <c r="U14" s="17">
        <v>7.6003644797524E-2</v>
      </c>
      <c r="V14" s="17">
        <v>7.5739273183855704E-2</v>
      </c>
      <c r="W14" s="17">
        <v>6.0824781927591602E-2</v>
      </c>
      <c r="X14" s="17">
        <v>7.5252850695803203E-2</v>
      </c>
      <c r="Y14" s="17">
        <v>7.3559931985789501E-2</v>
      </c>
      <c r="Z14" s="17">
        <v>4.2661093697071897E-2</v>
      </c>
      <c r="AA14" s="17">
        <v>8.1960641218969094E-2</v>
      </c>
      <c r="AB14" s="17">
        <v>5.8686884445891999E-2</v>
      </c>
      <c r="AC14" s="17">
        <v>6.6845423714757601E-2</v>
      </c>
      <c r="AD14" s="17">
        <v>4.1055302094606602E-2</v>
      </c>
      <c r="AE14" s="17"/>
      <c r="AF14" s="17">
        <v>5.7963670714712201E-2</v>
      </c>
      <c r="AG14" s="17">
        <v>5.3043689603806503E-2</v>
      </c>
      <c r="AH14" s="17">
        <v>0.101779334705917</v>
      </c>
      <c r="AI14" s="17"/>
      <c r="AJ14" s="17">
        <v>5.2135117525127499E-2</v>
      </c>
      <c r="AK14" s="17">
        <v>5.0481543288333798E-2</v>
      </c>
      <c r="AL14" s="17">
        <v>4.9357054775130603E-2</v>
      </c>
      <c r="AM14" s="17">
        <v>8.4845175316701202E-2</v>
      </c>
      <c r="AN14" s="17">
        <v>0.133926564863627</v>
      </c>
      <c r="AO14" s="17"/>
      <c r="AP14" s="17">
        <v>4.6773945608350499E-2</v>
      </c>
      <c r="AQ14" s="17">
        <v>5.4080394714183001E-2</v>
      </c>
      <c r="AR14" s="17">
        <v>5.4927410387709E-2</v>
      </c>
      <c r="AS14" s="17">
        <v>3.9759139002812402E-2</v>
      </c>
      <c r="AT14" s="17">
        <v>0.175522882527202</v>
      </c>
      <c r="AU14" s="17"/>
      <c r="AV14" s="17">
        <v>6.8859201465828093E-2</v>
      </c>
      <c r="AW14" s="17">
        <v>8.1229533651416594E-2</v>
      </c>
      <c r="AX14" s="17">
        <v>5.9656547101387798E-2</v>
      </c>
      <c r="AY14" s="17">
        <v>3.8514336185066403E-2</v>
      </c>
      <c r="AZ14" s="17">
        <v>7.2063895982114004E-2</v>
      </c>
    </row>
    <row r="15" spans="2:52">
      <c r="B15" s="18" t="s">
        <v>92</v>
      </c>
      <c r="C15" s="21">
        <v>0.41509132236511997</v>
      </c>
      <c r="D15" s="21">
        <v>0.41760925496741003</v>
      </c>
      <c r="E15" s="21">
        <v>0.41278465087435501</v>
      </c>
      <c r="F15" s="21"/>
      <c r="G15" s="21">
        <v>0.38908839953656699</v>
      </c>
      <c r="H15" s="21">
        <v>0.35267817004289198</v>
      </c>
      <c r="I15" s="21">
        <v>0.36708250497237399</v>
      </c>
      <c r="J15" s="21">
        <v>0.47819328686488499</v>
      </c>
      <c r="K15" s="21">
        <v>0.45206395864812599</v>
      </c>
      <c r="L15" s="21">
        <v>0.44635389143447302</v>
      </c>
      <c r="M15" s="21"/>
      <c r="N15" s="21">
        <v>0.38101851820071703</v>
      </c>
      <c r="O15" s="21">
        <v>0.42409255769316601</v>
      </c>
      <c r="P15" s="21">
        <v>0.44310394992775198</v>
      </c>
      <c r="Q15" s="21">
        <v>0.41691488868149101</v>
      </c>
      <c r="R15" s="21"/>
      <c r="S15" s="21">
        <v>0.38668221879526798</v>
      </c>
      <c r="T15" s="21">
        <v>0.40649557156661298</v>
      </c>
      <c r="U15" s="21">
        <v>0.39368232898953898</v>
      </c>
      <c r="V15" s="21">
        <v>0.42558151638045899</v>
      </c>
      <c r="W15" s="21">
        <v>0.47066305199978398</v>
      </c>
      <c r="X15" s="21">
        <v>0.42894927610591399</v>
      </c>
      <c r="Y15" s="21">
        <v>0.436572570734657</v>
      </c>
      <c r="Z15" s="21">
        <v>0.36265139106470201</v>
      </c>
      <c r="AA15" s="21">
        <v>0.390073705059227</v>
      </c>
      <c r="AB15" s="21">
        <v>0.40248269024708799</v>
      </c>
      <c r="AC15" s="21">
        <v>0.47780325473326302</v>
      </c>
      <c r="AD15" s="21">
        <v>0.476961425819663</v>
      </c>
      <c r="AE15" s="21"/>
      <c r="AF15" s="21">
        <v>0.493926477840399</v>
      </c>
      <c r="AG15" s="21">
        <v>0.386069109190391</v>
      </c>
      <c r="AH15" s="21">
        <v>0.367799429630357</v>
      </c>
      <c r="AI15" s="21"/>
      <c r="AJ15" s="21">
        <v>0.49221774417206698</v>
      </c>
      <c r="AK15" s="21">
        <v>0.33122229944052201</v>
      </c>
      <c r="AL15" s="21">
        <v>0.33935197864901401</v>
      </c>
      <c r="AM15" s="21">
        <v>0.62254806610889701</v>
      </c>
      <c r="AN15" s="21">
        <v>0.40409166588232598</v>
      </c>
      <c r="AO15" s="21"/>
      <c r="AP15" s="21">
        <v>0.43248459536676098</v>
      </c>
      <c r="AQ15" s="21">
        <v>0.29069489698303302</v>
      </c>
      <c r="AR15" s="21">
        <v>0.414968802922552</v>
      </c>
      <c r="AS15" s="21">
        <v>0.64632470231911898</v>
      </c>
      <c r="AT15" s="21">
        <v>0.432338455257818</v>
      </c>
      <c r="AU15" s="21"/>
      <c r="AV15" s="21">
        <v>0.453831748047335</v>
      </c>
      <c r="AW15" s="21">
        <v>0.405230193698838</v>
      </c>
      <c r="AX15" s="21">
        <v>0.38918961653651502</v>
      </c>
      <c r="AY15" s="21">
        <v>0.34492161965871898</v>
      </c>
      <c r="AZ15" s="21">
        <v>0.46347991382012199</v>
      </c>
    </row>
    <row r="16" spans="2:52">
      <c r="B16" s="18" t="s">
        <v>93</v>
      </c>
      <c r="C16" s="21">
        <v>0.23785928843627899</v>
      </c>
      <c r="D16" s="21">
        <v>0.27739365027158303</v>
      </c>
      <c r="E16" s="21">
        <v>0.199913560628107</v>
      </c>
      <c r="F16" s="21"/>
      <c r="G16" s="21">
        <v>0.22146685717998399</v>
      </c>
      <c r="H16" s="21">
        <v>0.28671573267969203</v>
      </c>
      <c r="I16" s="21">
        <v>0.282320176395712</v>
      </c>
      <c r="J16" s="21">
        <v>0.21556942745555199</v>
      </c>
      <c r="K16" s="21">
        <v>0.20826394265211101</v>
      </c>
      <c r="L16" s="21">
        <v>0.21064080822174899</v>
      </c>
      <c r="M16" s="21"/>
      <c r="N16" s="21">
        <v>0.29209308950318402</v>
      </c>
      <c r="O16" s="21">
        <v>0.240671991932117</v>
      </c>
      <c r="P16" s="21">
        <v>0.223069236220411</v>
      </c>
      <c r="Q16" s="21">
        <v>0.18924033872242699</v>
      </c>
      <c r="R16" s="21"/>
      <c r="S16" s="21">
        <v>0.27090153638036202</v>
      </c>
      <c r="T16" s="21">
        <v>0.21422051907584799</v>
      </c>
      <c r="U16" s="21">
        <v>0.246588431015067</v>
      </c>
      <c r="V16" s="21">
        <v>0.22883683791183401</v>
      </c>
      <c r="W16" s="21">
        <v>0.20835825507355299</v>
      </c>
      <c r="X16" s="21">
        <v>0.22662027967996001</v>
      </c>
      <c r="Y16" s="21">
        <v>0.22230607755319501</v>
      </c>
      <c r="Z16" s="21">
        <v>0.257561514500315</v>
      </c>
      <c r="AA16" s="21">
        <v>0.24643375331006401</v>
      </c>
      <c r="AB16" s="21">
        <v>0.26407938497556199</v>
      </c>
      <c r="AC16" s="21">
        <v>0.226518555663239</v>
      </c>
      <c r="AD16" s="21">
        <v>0.21645349912988299</v>
      </c>
      <c r="AE16" s="21"/>
      <c r="AF16" s="21">
        <v>0.183814790416473</v>
      </c>
      <c r="AG16" s="21">
        <v>0.27941632502444702</v>
      </c>
      <c r="AH16" s="21">
        <v>0.25627425436111501</v>
      </c>
      <c r="AI16" s="21"/>
      <c r="AJ16" s="21">
        <v>0.20426853952888799</v>
      </c>
      <c r="AK16" s="21">
        <v>0.30563460782497798</v>
      </c>
      <c r="AL16" s="21">
        <v>0.29337856635331699</v>
      </c>
      <c r="AM16" s="21">
        <v>5.5804459505643798E-2</v>
      </c>
      <c r="AN16" s="21">
        <v>0.195958158135523</v>
      </c>
      <c r="AO16" s="21"/>
      <c r="AP16" s="21">
        <v>0.24664063821964699</v>
      </c>
      <c r="AQ16" s="21">
        <v>0.33665649095905398</v>
      </c>
      <c r="AR16" s="21">
        <v>0.228188736589478</v>
      </c>
      <c r="AS16" s="21">
        <v>0.10229722418494799</v>
      </c>
      <c r="AT16" s="21">
        <v>9.9156306462029803E-2</v>
      </c>
      <c r="AU16" s="21"/>
      <c r="AV16" s="21">
        <v>0.18175585886998699</v>
      </c>
      <c r="AW16" s="21">
        <v>0.216495511040799</v>
      </c>
      <c r="AX16" s="21">
        <v>0.27870842537395202</v>
      </c>
      <c r="AY16" s="21">
        <v>0.35713566045269801</v>
      </c>
      <c r="AZ16" s="21">
        <v>0.36162468129271003</v>
      </c>
    </row>
    <row r="17" spans="2:52">
      <c r="B17" s="18" t="s">
        <v>94</v>
      </c>
      <c r="C17" s="22">
        <v>0.17723203392884099</v>
      </c>
      <c r="D17" s="22">
        <v>0.140215604695826</v>
      </c>
      <c r="E17" s="22">
        <v>0.21287109024624901</v>
      </c>
      <c r="F17" s="22"/>
      <c r="G17" s="22">
        <v>0.167621542356582</v>
      </c>
      <c r="H17" s="22">
        <v>6.5962437363200704E-2</v>
      </c>
      <c r="I17" s="22">
        <v>8.4762328576661605E-2</v>
      </c>
      <c r="J17" s="22">
        <v>0.26262385940933303</v>
      </c>
      <c r="K17" s="22">
        <v>0.243800015996015</v>
      </c>
      <c r="L17" s="22">
        <v>0.23571308321272499</v>
      </c>
      <c r="M17" s="22"/>
      <c r="N17" s="22">
        <v>8.8925428697533698E-2</v>
      </c>
      <c r="O17" s="22">
        <v>0.18342056576104901</v>
      </c>
      <c r="P17" s="22">
        <v>0.22003471370734101</v>
      </c>
      <c r="Q17" s="22">
        <v>0.227674549959063</v>
      </c>
      <c r="R17" s="22"/>
      <c r="S17" s="22">
        <v>0.115780682414905</v>
      </c>
      <c r="T17" s="22">
        <v>0.19227505249076399</v>
      </c>
      <c r="U17" s="22">
        <v>0.147093897974472</v>
      </c>
      <c r="V17" s="22">
        <v>0.19674467846862601</v>
      </c>
      <c r="W17" s="22">
        <v>0.26230479692623099</v>
      </c>
      <c r="X17" s="22">
        <v>0.20232899642595301</v>
      </c>
      <c r="Y17" s="22">
        <v>0.21426649318146199</v>
      </c>
      <c r="Z17" s="22">
        <v>0.10508987656438699</v>
      </c>
      <c r="AA17" s="22">
        <v>0.143639951749163</v>
      </c>
      <c r="AB17" s="22">
        <v>0.138403305271526</v>
      </c>
      <c r="AC17" s="22">
        <v>0.25128469907002499</v>
      </c>
      <c r="AD17" s="22">
        <v>0.26050792668977901</v>
      </c>
      <c r="AE17" s="22"/>
      <c r="AF17" s="22">
        <v>0.31011168742392697</v>
      </c>
      <c r="AG17" s="22">
        <v>0.106652784165944</v>
      </c>
      <c r="AH17" s="22">
        <v>0.11152517526924199</v>
      </c>
      <c r="AI17" s="22"/>
      <c r="AJ17" s="22">
        <v>0.28794920464318002</v>
      </c>
      <c r="AK17" s="22">
        <v>2.5587691615543699E-2</v>
      </c>
      <c r="AL17" s="22">
        <v>4.5973412295696597E-2</v>
      </c>
      <c r="AM17" s="22">
        <v>0.56674360660325396</v>
      </c>
      <c r="AN17" s="22">
        <v>0.208133507746803</v>
      </c>
      <c r="AO17" s="22"/>
      <c r="AP17" s="22">
        <v>0.18584395714711399</v>
      </c>
      <c r="AQ17" s="22">
        <v>-4.5961593976021002E-2</v>
      </c>
      <c r="AR17" s="22">
        <v>0.18678006633307401</v>
      </c>
      <c r="AS17" s="22">
        <v>0.54402747813417096</v>
      </c>
      <c r="AT17" s="22">
        <v>0.333182148795789</v>
      </c>
      <c r="AU17" s="22"/>
      <c r="AV17" s="22">
        <v>0.27207588917734798</v>
      </c>
      <c r="AW17" s="22">
        <v>0.188734682658038</v>
      </c>
      <c r="AX17" s="22">
        <v>0.110481191162563</v>
      </c>
      <c r="AY17" s="22">
        <v>-1.22140407939791E-2</v>
      </c>
      <c r="AZ17" s="22">
        <v>0.10185523252741301</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195</v>
      </c>
      <c r="C9" s="17">
        <v>0.44246034440638998</v>
      </c>
      <c r="D9" s="17">
        <v>0.45515518348761802</v>
      </c>
      <c r="E9" s="17">
        <v>0.43326924685497298</v>
      </c>
      <c r="F9" s="17"/>
      <c r="G9" s="17">
        <v>0.44339949708731902</v>
      </c>
      <c r="H9" s="17">
        <v>0.47005408224165401</v>
      </c>
      <c r="I9" s="17">
        <v>0.39831595550591498</v>
      </c>
      <c r="J9" s="17">
        <v>0.42722998936461798</v>
      </c>
      <c r="K9" s="17">
        <v>0.43240051831877202</v>
      </c>
      <c r="L9" s="17">
        <v>0.47795132359224102</v>
      </c>
      <c r="M9" s="17"/>
      <c r="N9" s="17">
        <v>0.54364644260559603</v>
      </c>
      <c r="O9" s="17">
        <v>0.481437113650733</v>
      </c>
      <c r="P9" s="17">
        <v>0.389875583976872</v>
      </c>
      <c r="Q9" s="17">
        <v>0.34131964334083698</v>
      </c>
      <c r="R9" s="17"/>
      <c r="S9" s="17">
        <v>0.41841809694204901</v>
      </c>
      <c r="T9" s="17">
        <v>0.428776904344571</v>
      </c>
      <c r="U9" s="17">
        <v>0.49569033484636799</v>
      </c>
      <c r="V9" s="17">
        <v>0.50284594467187904</v>
      </c>
      <c r="W9" s="17">
        <v>0.52268963789854295</v>
      </c>
      <c r="X9" s="17">
        <v>0.41514140242146502</v>
      </c>
      <c r="Y9" s="17">
        <v>0.46515760110424398</v>
      </c>
      <c r="Z9" s="17">
        <v>0.38715369472971001</v>
      </c>
      <c r="AA9" s="17">
        <v>0.41209059143961502</v>
      </c>
      <c r="AB9" s="17">
        <v>0.42225222265554602</v>
      </c>
      <c r="AC9" s="17">
        <v>0.34261602358722798</v>
      </c>
      <c r="AD9" s="17">
        <v>0.56569519100056498</v>
      </c>
      <c r="AE9" s="17"/>
      <c r="AF9" s="17">
        <v>0.42780374877458399</v>
      </c>
      <c r="AG9" s="17">
        <v>0.49365762390218898</v>
      </c>
      <c r="AH9" s="17">
        <v>0.35444568961693501</v>
      </c>
      <c r="AI9" s="17"/>
      <c r="AJ9" s="17">
        <v>0.49408123901485601</v>
      </c>
      <c r="AK9" s="17">
        <v>0.44733186593788998</v>
      </c>
      <c r="AL9" s="17">
        <v>0.577323917732537</v>
      </c>
      <c r="AM9" s="17">
        <v>0.26357272415288902</v>
      </c>
      <c r="AN9" s="17">
        <v>0.327846337473995</v>
      </c>
      <c r="AO9" s="17"/>
      <c r="AP9" s="17">
        <v>0.49629203350457202</v>
      </c>
      <c r="AQ9" s="17">
        <v>0.49437788080593598</v>
      </c>
      <c r="AR9" s="17">
        <v>0.49711307907454899</v>
      </c>
      <c r="AS9" s="17">
        <v>0.38083743928970698</v>
      </c>
      <c r="AT9" s="17">
        <v>0.38902427043882298</v>
      </c>
      <c r="AU9" s="17"/>
      <c r="AV9" s="17">
        <v>0.341805207655905</v>
      </c>
      <c r="AW9" s="17">
        <v>0.44478104713568201</v>
      </c>
      <c r="AX9" s="17">
        <v>0.48434083119584098</v>
      </c>
      <c r="AY9" s="17">
        <v>0.59972493235554403</v>
      </c>
      <c r="AZ9" s="17">
        <v>0.377357664528921</v>
      </c>
    </row>
    <row r="10" spans="2:52">
      <c r="B10" s="18" t="s">
        <v>194</v>
      </c>
      <c r="C10" s="17">
        <v>0.42770628863437199</v>
      </c>
      <c r="D10" s="17">
        <v>0.48223067777231399</v>
      </c>
      <c r="E10" s="17">
        <v>0.378520269048706</v>
      </c>
      <c r="F10" s="17"/>
      <c r="G10" s="17">
        <v>0.40204693132327302</v>
      </c>
      <c r="H10" s="17">
        <v>0.38730090936045602</v>
      </c>
      <c r="I10" s="17">
        <v>0.42605216001290203</v>
      </c>
      <c r="J10" s="17">
        <v>0.435873091145698</v>
      </c>
      <c r="K10" s="17">
        <v>0.44280731822959202</v>
      </c>
      <c r="L10" s="17">
        <v>0.46176244444704301</v>
      </c>
      <c r="M10" s="17"/>
      <c r="N10" s="17">
        <v>0.52284450172050201</v>
      </c>
      <c r="O10" s="17">
        <v>0.44067498956983497</v>
      </c>
      <c r="P10" s="17">
        <v>0.366848258082135</v>
      </c>
      <c r="Q10" s="17">
        <v>0.36808326232965</v>
      </c>
      <c r="R10" s="17"/>
      <c r="S10" s="17">
        <v>0.43394475331843402</v>
      </c>
      <c r="T10" s="17">
        <v>0.43040286984894899</v>
      </c>
      <c r="U10" s="17">
        <v>0.50624727506262901</v>
      </c>
      <c r="V10" s="17">
        <v>0.42595867505082502</v>
      </c>
      <c r="W10" s="17">
        <v>0.47616397445511099</v>
      </c>
      <c r="X10" s="17">
        <v>0.42009755689086498</v>
      </c>
      <c r="Y10" s="17">
        <v>0.42627144690072599</v>
      </c>
      <c r="Z10" s="17">
        <v>0.41087004288004397</v>
      </c>
      <c r="AA10" s="17">
        <v>0.32951777071677901</v>
      </c>
      <c r="AB10" s="17">
        <v>0.42558590766347498</v>
      </c>
      <c r="AC10" s="17">
        <v>0.411859632470576</v>
      </c>
      <c r="AD10" s="17">
        <v>0.49761491261932</v>
      </c>
      <c r="AE10" s="17"/>
      <c r="AF10" s="17">
        <v>0.412884721684597</v>
      </c>
      <c r="AG10" s="17">
        <v>0.47677140719061301</v>
      </c>
      <c r="AH10" s="17">
        <v>0.36003458358806201</v>
      </c>
      <c r="AI10" s="17"/>
      <c r="AJ10" s="17">
        <v>0.44542731333243901</v>
      </c>
      <c r="AK10" s="17">
        <v>0.43953394961623699</v>
      </c>
      <c r="AL10" s="17">
        <v>0.552821151007173</v>
      </c>
      <c r="AM10" s="17">
        <v>0.31877347614929202</v>
      </c>
      <c r="AN10" s="17">
        <v>0.33503141950482002</v>
      </c>
      <c r="AO10" s="17"/>
      <c r="AP10" s="17">
        <v>0.44353631131496701</v>
      </c>
      <c r="AQ10" s="17">
        <v>0.50086088842137</v>
      </c>
      <c r="AR10" s="17">
        <v>0.50438064665870397</v>
      </c>
      <c r="AS10" s="17">
        <v>0.31987973411734499</v>
      </c>
      <c r="AT10" s="17">
        <v>0.32600292015703097</v>
      </c>
      <c r="AU10" s="17"/>
      <c r="AV10" s="17">
        <v>0.34728400765348899</v>
      </c>
      <c r="AW10" s="17">
        <v>0.43182264004690302</v>
      </c>
      <c r="AX10" s="17">
        <v>0.46623270776013598</v>
      </c>
      <c r="AY10" s="17">
        <v>0.55600335513326704</v>
      </c>
      <c r="AZ10" s="17">
        <v>0.31949905875194801</v>
      </c>
    </row>
    <row r="11" spans="2:52" ht="30">
      <c r="B11" s="18" t="s">
        <v>196</v>
      </c>
      <c r="C11" s="17">
        <v>0.30708993084409802</v>
      </c>
      <c r="D11" s="17">
        <v>0.34611667985392602</v>
      </c>
      <c r="E11" s="17">
        <v>0.27189048654140402</v>
      </c>
      <c r="F11" s="17"/>
      <c r="G11" s="17">
        <v>0.27842219778789101</v>
      </c>
      <c r="H11" s="17">
        <v>0.29367307161058398</v>
      </c>
      <c r="I11" s="17">
        <v>0.239086829330729</v>
      </c>
      <c r="J11" s="17">
        <v>0.30517559292066898</v>
      </c>
      <c r="K11" s="17">
        <v>0.32879727010051601</v>
      </c>
      <c r="L11" s="17">
        <v>0.38219576175613201</v>
      </c>
      <c r="M11" s="17"/>
      <c r="N11" s="17">
        <v>0.387968376525823</v>
      </c>
      <c r="O11" s="17">
        <v>0.34480110869672098</v>
      </c>
      <c r="P11" s="17">
        <v>0.238973818819293</v>
      </c>
      <c r="Q11" s="17">
        <v>0.244169695389475</v>
      </c>
      <c r="R11" s="17"/>
      <c r="S11" s="17">
        <v>0.32757752563409798</v>
      </c>
      <c r="T11" s="17">
        <v>0.30345075463732402</v>
      </c>
      <c r="U11" s="17">
        <v>0.378974584421015</v>
      </c>
      <c r="V11" s="17">
        <v>0.30561808628647902</v>
      </c>
      <c r="W11" s="17">
        <v>0.333547049261261</v>
      </c>
      <c r="X11" s="17">
        <v>0.30663064322759398</v>
      </c>
      <c r="Y11" s="17">
        <v>0.237369345792942</v>
      </c>
      <c r="Z11" s="17">
        <v>0.29334046451284901</v>
      </c>
      <c r="AA11" s="17">
        <v>0.22602504550579</v>
      </c>
      <c r="AB11" s="17">
        <v>0.35272909278944697</v>
      </c>
      <c r="AC11" s="17">
        <v>0.28551026785855899</v>
      </c>
      <c r="AD11" s="17">
        <v>0.35572311198865098</v>
      </c>
      <c r="AE11" s="17"/>
      <c r="AF11" s="17">
        <v>0.29081856146221302</v>
      </c>
      <c r="AG11" s="17">
        <v>0.36462065716147102</v>
      </c>
      <c r="AH11" s="17">
        <v>0.204523423855133</v>
      </c>
      <c r="AI11" s="17"/>
      <c r="AJ11" s="17">
        <v>0.36422737647671899</v>
      </c>
      <c r="AK11" s="17">
        <v>0.310896031970814</v>
      </c>
      <c r="AL11" s="17">
        <v>0.41697376480693199</v>
      </c>
      <c r="AM11" s="17">
        <v>0.117012332179473</v>
      </c>
      <c r="AN11" s="17">
        <v>0.18493331276832201</v>
      </c>
      <c r="AO11" s="17"/>
      <c r="AP11" s="17">
        <v>0.34700745230943603</v>
      </c>
      <c r="AQ11" s="17">
        <v>0.335501854071387</v>
      </c>
      <c r="AR11" s="17">
        <v>0.32841072659808601</v>
      </c>
      <c r="AS11" s="17">
        <v>0.33459721396290198</v>
      </c>
      <c r="AT11" s="17">
        <v>0.236521388487378</v>
      </c>
      <c r="AU11" s="17"/>
      <c r="AV11" s="17">
        <v>0.222486495262853</v>
      </c>
      <c r="AW11" s="17">
        <v>0.28828430100874403</v>
      </c>
      <c r="AX11" s="17">
        <v>0.33859995731840498</v>
      </c>
      <c r="AY11" s="17">
        <v>0.43918663503008698</v>
      </c>
      <c r="AZ11" s="17">
        <v>0.13630730281796199</v>
      </c>
    </row>
    <row r="12" spans="2:52">
      <c r="B12" s="18" t="s">
        <v>107</v>
      </c>
      <c r="C12" s="17">
        <v>0.19448134885738699</v>
      </c>
      <c r="D12" s="17">
        <v>0.13969864332169299</v>
      </c>
      <c r="E12" s="17">
        <v>0.24142259388432499</v>
      </c>
      <c r="F12" s="17"/>
      <c r="G12" s="17">
        <v>0.13358153347350701</v>
      </c>
      <c r="H12" s="17">
        <v>0.185185823277289</v>
      </c>
      <c r="I12" s="17">
        <v>0.210620303994321</v>
      </c>
      <c r="J12" s="17">
        <v>0.21014247081315299</v>
      </c>
      <c r="K12" s="17">
        <v>0.21783859382586401</v>
      </c>
      <c r="L12" s="17">
        <v>0.200280858292644</v>
      </c>
      <c r="M12" s="17"/>
      <c r="N12" s="17">
        <v>0.13837163573872999</v>
      </c>
      <c r="O12" s="17">
        <v>0.171928685156853</v>
      </c>
      <c r="P12" s="17">
        <v>0.189646871075007</v>
      </c>
      <c r="Q12" s="17">
        <v>0.278377501206792</v>
      </c>
      <c r="R12" s="17"/>
      <c r="S12" s="17">
        <v>0.17949309142401601</v>
      </c>
      <c r="T12" s="17">
        <v>0.19921166790591999</v>
      </c>
      <c r="U12" s="17">
        <v>0.125286229081263</v>
      </c>
      <c r="V12" s="17">
        <v>0.24050792566785101</v>
      </c>
      <c r="W12" s="17">
        <v>0.20863741127858901</v>
      </c>
      <c r="X12" s="17">
        <v>0.214818567515623</v>
      </c>
      <c r="Y12" s="17">
        <v>0.19197473105271601</v>
      </c>
      <c r="Z12" s="17">
        <v>0.131403962259243</v>
      </c>
      <c r="AA12" s="17">
        <v>0.22557251531860001</v>
      </c>
      <c r="AB12" s="17">
        <v>0.17231813220046499</v>
      </c>
      <c r="AC12" s="17">
        <v>0.19759830922066601</v>
      </c>
      <c r="AD12" s="17">
        <v>0.22478312337273201</v>
      </c>
      <c r="AE12" s="17"/>
      <c r="AF12" s="17">
        <v>0.19810251390911099</v>
      </c>
      <c r="AG12" s="17">
        <v>0.15644718572666999</v>
      </c>
      <c r="AH12" s="17">
        <v>0.27050595113090498</v>
      </c>
      <c r="AI12" s="17"/>
      <c r="AJ12" s="17">
        <v>0.148298747888962</v>
      </c>
      <c r="AK12" s="17">
        <v>0.164434230313354</v>
      </c>
      <c r="AL12" s="17">
        <v>0.103626658934202</v>
      </c>
      <c r="AM12" s="17">
        <v>0.139802793209134</v>
      </c>
      <c r="AN12" s="17">
        <v>0.33369342128701701</v>
      </c>
      <c r="AO12" s="17"/>
      <c r="AP12" s="17">
        <v>0.13454106241411101</v>
      </c>
      <c r="AQ12" s="17">
        <v>0.15469314008353299</v>
      </c>
      <c r="AR12" s="17">
        <v>0.11135772908335501</v>
      </c>
      <c r="AS12" s="17">
        <v>0.14987529995460999</v>
      </c>
      <c r="AT12" s="17">
        <v>0.37816079224669802</v>
      </c>
      <c r="AU12" s="17"/>
      <c r="AV12" s="17">
        <v>0.22950981344416799</v>
      </c>
      <c r="AW12" s="17">
        <v>0.23635048850827101</v>
      </c>
      <c r="AX12" s="17">
        <v>0.16684017387361799</v>
      </c>
      <c r="AY12" s="17">
        <v>8.3412439146990494E-2</v>
      </c>
      <c r="AZ12" s="17">
        <v>0.30464526858358398</v>
      </c>
    </row>
    <row r="13" spans="2:52" ht="30">
      <c r="B13" s="18" t="s">
        <v>198</v>
      </c>
      <c r="C13" s="17">
        <v>0.14268760278363199</v>
      </c>
      <c r="D13" s="17">
        <v>0.156622803909785</v>
      </c>
      <c r="E13" s="17">
        <v>0.13033683471264601</v>
      </c>
      <c r="F13" s="17"/>
      <c r="G13" s="17">
        <v>0.177740158734711</v>
      </c>
      <c r="H13" s="17">
        <v>0.15960740243398</v>
      </c>
      <c r="I13" s="17">
        <v>0.14661566515497201</v>
      </c>
      <c r="J13" s="17">
        <v>9.8588380918886401E-2</v>
      </c>
      <c r="K13" s="17">
        <v>0.131008273304133</v>
      </c>
      <c r="L13" s="17">
        <v>0.146278635057707</v>
      </c>
      <c r="M13" s="17"/>
      <c r="N13" s="17">
        <v>0.11876844631092601</v>
      </c>
      <c r="O13" s="17">
        <v>0.132095446310803</v>
      </c>
      <c r="P13" s="17">
        <v>0.16939235359332999</v>
      </c>
      <c r="Q13" s="17">
        <v>0.15475040222734299</v>
      </c>
      <c r="R13" s="17"/>
      <c r="S13" s="17">
        <v>0.14650326767515601</v>
      </c>
      <c r="T13" s="17">
        <v>0.19818755153603901</v>
      </c>
      <c r="U13" s="17">
        <v>0.23160070421698001</v>
      </c>
      <c r="V13" s="17">
        <v>8.58827787685566E-2</v>
      </c>
      <c r="W13" s="17">
        <v>8.1082679838559393E-2</v>
      </c>
      <c r="X13" s="17">
        <v>0.11094888380276199</v>
      </c>
      <c r="Y13" s="17">
        <v>0.12496308341891101</v>
      </c>
      <c r="Z13" s="17">
        <v>0.213388396314351</v>
      </c>
      <c r="AA13" s="17">
        <v>0.12489069507008101</v>
      </c>
      <c r="AB13" s="17">
        <v>0.104015019023808</v>
      </c>
      <c r="AC13" s="17">
        <v>0.18881972027301699</v>
      </c>
      <c r="AD13" s="17">
        <v>0.130577608368768</v>
      </c>
      <c r="AE13" s="17"/>
      <c r="AF13" s="17">
        <v>0.136217959585789</v>
      </c>
      <c r="AG13" s="17">
        <v>0.15515477624618401</v>
      </c>
      <c r="AH13" s="17">
        <v>0.124850363318858</v>
      </c>
      <c r="AI13" s="17"/>
      <c r="AJ13" s="17">
        <v>0.12601156496917201</v>
      </c>
      <c r="AK13" s="17">
        <v>0.16335737199613701</v>
      </c>
      <c r="AL13" s="17">
        <v>0.12749916543661099</v>
      </c>
      <c r="AM13" s="17">
        <v>0.24722538767671501</v>
      </c>
      <c r="AN13" s="17">
        <v>0.111412917518958</v>
      </c>
      <c r="AO13" s="17"/>
      <c r="AP13" s="17">
        <v>0.12660269019693199</v>
      </c>
      <c r="AQ13" s="17">
        <v>0.144941691763774</v>
      </c>
      <c r="AR13" s="17">
        <v>0.15214048593808099</v>
      </c>
      <c r="AS13" s="17">
        <v>0.16388862960534301</v>
      </c>
      <c r="AT13" s="17">
        <v>0.133590484164165</v>
      </c>
      <c r="AU13" s="17"/>
      <c r="AV13" s="17">
        <v>0.123508090488259</v>
      </c>
      <c r="AW13" s="17">
        <v>0.13172450692837201</v>
      </c>
      <c r="AX13" s="17">
        <v>0.16065348375300101</v>
      </c>
      <c r="AY13" s="17">
        <v>0.121333530530461</v>
      </c>
      <c r="AZ13" s="17">
        <v>0.18536353827499299</v>
      </c>
    </row>
    <row r="14" spans="2:52" ht="30">
      <c r="B14" s="18" t="s">
        <v>197</v>
      </c>
      <c r="C14" s="17">
        <v>0.11639870401100499</v>
      </c>
      <c r="D14" s="17">
        <v>0.12950552428280199</v>
      </c>
      <c r="E14" s="17">
        <v>0.104664718100533</v>
      </c>
      <c r="F14" s="17"/>
      <c r="G14" s="17">
        <v>0.12998434365671999</v>
      </c>
      <c r="H14" s="17">
        <v>0.150669647184901</v>
      </c>
      <c r="I14" s="17">
        <v>0.13687859783286299</v>
      </c>
      <c r="J14" s="17">
        <v>0.108353114882702</v>
      </c>
      <c r="K14" s="17">
        <v>7.6312618909275806E-2</v>
      </c>
      <c r="L14" s="17">
        <v>9.8451110236554507E-2</v>
      </c>
      <c r="M14" s="17"/>
      <c r="N14" s="17">
        <v>0.11342346730062</v>
      </c>
      <c r="O14" s="17">
        <v>0.10156285020498799</v>
      </c>
      <c r="P14" s="17">
        <v>0.134039682967866</v>
      </c>
      <c r="Q14" s="17">
        <v>0.119690552226071</v>
      </c>
      <c r="R14" s="17"/>
      <c r="S14" s="17">
        <v>0.14968577013541201</v>
      </c>
      <c r="T14" s="17">
        <v>9.7501860131952001E-2</v>
      </c>
      <c r="U14" s="17">
        <v>0.110639626321849</v>
      </c>
      <c r="V14" s="17">
        <v>0.109789150922447</v>
      </c>
      <c r="W14" s="17">
        <v>8.4366568912383894E-2</v>
      </c>
      <c r="X14" s="17">
        <v>0.125144324548809</v>
      </c>
      <c r="Y14" s="17">
        <v>0.117146097857149</v>
      </c>
      <c r="Z14" s="17">
        <v>0.16024470879657099</v>
      </c>
      <c r="AA14" s="17">
        <v>0.106974157902474</v>
      </c>
      <c r="AB14" s="17">
        <v>0.11344037485528299</v>
      </c>
      <c r="AC14" s="17">
        <v>0.128524102936454</v>
      </c>
      <c r="AD14" s="17">
        <v>8.1643250502741099E-2</v>
      </c>
      <c r="AE14" s="17"/>
      <c r="AF14" s="17">
        <v>0.108154732765765</v>
      </c>
      <c r="AG14" s="17">
        <v>0.131794772151583</v>
      </c>
      <c r="AH14" s="17">
        <v>9.9519244727294703E-2</v>
      </c>
      <c r="AI14" s="17"/>
      <c r="AJ14" s="17">
        <v>0.12432254969305299</v>
      </c>
      <c r="AK14" s="17">
        <v>0.14263417362443101</v>
      </c>
      <c r="AL14" s="17">
        <v>0.100916940570349</v>
      </c>
      <c r="AM14" s="17">
        <v>0.104546979752382</v>
      </c>
      <c r="AN14" s="17">
        <v>8.3408786118266701E-2</v>
      </c>
      <c r="AO14" s="17"/>
      <c r="AP14" s="17">
        <v>0.15152174955041001</v>
      </c>
      <c r="AQ14" s="17">
        <v>0.139744255822224</v>
      </c>
      <c r="AR14" s="17">
        <v>7.6613659396109299E-2</v>
      </c>
      <c r="AS14" s="17">
        <v>7.0781270169925095E-2</v>
      </c>
      <c r="AT14" s="17">
        <v>4.9903386527940803E-2</v>
      </c>
      <c r="AU14" s="17"/>
      <c r="AV14" s="17">
        <v>0.11965410028187801</v>
      </c>
      <c r="AW14" s="17">
        <v>8.5713794868484502E-2</v>
      </c>
      <c r="AX14" s="17">
        <v>0.11930528958344599</v>
      </c>
      <c r="AY14" s="17">
        <v>0.14059521161308899</v>
      </c>
      <c r="AZ14" s="17">
        <v>7.6457371073514496E-2</v>
      </c>
    </row>
    <row r="15" spans="2:52" ht="30">
      <c r="B15" s="18" t="s">
        <v>199</v>
      </c>
      <c r="C15" s="17">
        <v>8.2696710434730106E-2</v>
      </c>
      <c r="D15" s="17">
        <v>0.111664626671653</v>
      </c>
      <c r="E15" s="17">
        <v>5.5611959327215001E-2</v>
      </c>
      <c r="F15" s="17"/>
      <c r="G15" s="17">
        <v>0.14412683532915899</v>
      </c>
      <c r="H15" s="17">
        <v>9.9288748821837303E-2</v>
      </c>
      <c r="I15" s="17">
        <v>9.7381193966233501E-2</v>
      </c>
      <c r="J15" s="17">
        <v>7.6061385679697197E-2</v>
      </c>
      <c r="K15" s="17">
        <v>3.7204092753420001E-2</v>
      </c>
      <c r="L15" s="17">
        <v>5.3262187712846999E-2</v>
      </c>
      <c r="M15" s="17"/>
      <c r="N15" s="17">
        <v>8.4316607267380106E-2</v>
      </c>
      <c r="O15" s="17">
        <v>9.1906479192868304E-2</v>
      </c>
      <c r="P15" s="17">
        <v>7.0345467716303206E-2</v>
      </c>
      <c r="Q15" s="17">
        <v>8.24040030693102E-2</v>
      </c>
      <c r="R15" s="17"/>
      <c r="S15" s="17">
        <v>0.10964652971974199</v>
      </c>
      <c r="T15" s="17">
        <v>6.3804432988010307E-2</v>
      </c>
      <c r="U15" s="17">
        <v>9.9459186697466201E-2</v>
      </c>
      <c r="V15" s="17">
        <v>9.9367464863042904E-2</v>
      </c>
      <c r="W15" s="17">
        <v>0.105828997647138</v>
      </c>
      <c r="X15" s="17">
        <v>0.107397483484152</v>
      </c>
      <c r="Y15" s="17">
        <v>9.4001511951712996E-2</v>
      </c>
      <c r="Z15" s="17">
        <v>8.2224924523866399E-2</v>
      </c>
      <c r="AA15" s="17">
        <v>7.2853665352965294E-2</v>
      </c>
      <c r="AB15" s="17">
        <v>3.7592975980521297E-2</v>
      </c>
      <c r="AC15" s="17">
        <v>2.2292200378266899E-2</v>
      </c>
      <c r="AD15" s="17">
        <v>4.2525652284773202E-2</v>
      </c>
      <c r="AE15" s="17"/>
      <c r="AF15" s="17">
        <v>5.27668749626641E-2</v>
      </c>
      <c r="AG15" s="17">
        <v>9.9783443919551601E-2</v>
      </c>
      <c r="AH15" s="17">
        <v>7.94736180532854E-2</v>
      </c>
      <c r="AI15" s="17"/>
      <c r="AJ15" s="17">
        <v>9.9529940229475602E-2</v>
      </c>
      <c r="AK15" s="17">
        <v>9.6500856121055398E-2</v>
      </c>
      <c r="AL15" s="17">
        <v>5.2532630395025898E-2</v>
      </c>
      <c r="AM15" s="17">
        <v>0</v>
      </c>
      <c r="AN15" s="17">
        <v>3.9944189894700201E-2</v>
      </c>
      <c r="AO15" s="17"/>
      <c r="AP15" s="17">
        <v>0.124148187990966</v>
      </c>
      <c r="AQ15" s="17">
        <v>0.10037342473849099</v>
      </c>
      <c r="AR15" s="17">
        <v>6.1708487723346001E-2</v>
      </c>
      <c r="AS15" s="17">
        <v>2.8266725612735501E-2</v>
      </c>
      <c r="AT15" s="17">
        <v>1.6243905771676899E-2</v>
      </c>
      <c r="AU15" s="17"/>
      <c r="AV15" s="17">
        <v>8.9568365847053202E-2</v>
      </c>
      <c r="AW15" s="17">
        <v>6.2964987439122003E-2</v>
      </c>
      <c r="AX15" s="17">
        <v>8.5691547129883E-2</v>
      </c>
      <c r="AY15" s="17">
        <v>0.113284689954895</v>
      </c>
      <c r="AZ15" s="17">
        <v>0.11987932077911501</v>
      </c>
    </row>
    <row r="16" spans="2:52">
      <c r="B16" s="18" t="s">
        <v>201</v>
      </c>
      <c r="C16" s="17">
        <v>6.4720005570961206E-2</v>
      </c>
      <c r="D16" s="17">
        <v>8.4685269758615705E-2</v>
      </c>
      <c r="E16" s="17">
        <v>4.6103584167548201E-2</v>
      </c>
      <c r="F16" s="17"/>
      <c r="G16" s="17">
        <v>0.146437932292697</v>
      </c>
      <c r="H16" s="17">
        <v>8.7830855428688195E-2</v>
      </c>
      <c r="I16" s="17">
        <v>7.0796742874671095E-2</v>
      </c>
      <c r="J16" s="17">
        <v>3.7322631996929499E-2</v>
      </c>
      <c r="K16" s="17">
        <v>2.5614634203998999E-2</v>
      </c>
      <c r="L16" s="17">
        <v>3.5489437180785198E-2</v>
      </c>
      <c r="M16" s="17"/>
      <c r="N16" s="17">
        <v>6.72259114299852E-2</v>
      </c>
      <c r="O16" s="17">
        <v>4.9761090259448901E-2</v>
      </c>
      <c r="P16" s="17">
        <v>9.3148274576931894E-2</v>
      </c>
      <c r="Q16" s="17">
        <v>5.6017531594627801E-2</v>
      </c>
      <c r="R16" s="17"/>
      <c r="S16" s="17">
        <v>8.4492262592308201E-2</v>
      </c>
      <c r="T16" s="17">
        <v>5.3657885395591499E-2</v>
      </c>
      <c r="U16" s="17">
        <v>6.5048076040269298E-2</v>
      </c>
      <c r="V16" s="17">
        <v>4.8447330561950497E-2</v>
      </c>
      <c r="W16" s="17">
        <v>5.9560364008493398E-2</v>
      </c>
      <c r="X16" s="17">
        <v>7.6556617650046302E-2</v>
      </c>
      <c r="Y16" s="17">
        <v>4.69623067389216E-2</v>
      </c>
      <c r="Z16" s="17">
        <v>0.110337319011409</v>
      </c>
      <c r="AA16" s="17">
        <v>5.73942538577637E-2</v>
      </c>
      <c r="AB16" s="17">
        <v>7.43553187999733E-2</v>
      </c>
      <c r="AC16" s="17">
        <v>4.57254991191339E-2</v>
      </c>
      <c r="AD16" s="17">
        <v>4.3847152514237202E-2</v>
      </c>
      <c r="AE16" s="17"/>
      <c r="AF16" s="17">
        <v>4.9983898586122302E-2</v>
      </c>
      <c r="AG16" s="17">
        <v>7.58316234280072E-2</v>
      </c>
      <c r="AH16" s="17">
        <v>6.2105513224785101E-2</v>
      </c>
      <c r="AI16" s="17"/>
      <c r="AJ16" s="17">
        <v>5.3185200175865303E-2</v>
      </c>
      <c r="AK16" s="17">
        <v>7.1186325663011502E-2</v>
      </c>
      <c r="AL16" s="17">
        <v>6.8462350931923099E-2</v>
      </c>
      <c r="AM16" s="17">
        <v>0.27167838007530598</v>
      </c>
      <c r="AN16" s="17">
        <v>5.7354869404972399E-2</v>
      </c>
      <c r="AO16" s="17"/>
      <c r="AP16" s="17">
        <v>6.2062344567239199E-2</v>
      </c>
      <c r="AQ16" s="17">
        <v>6.5230933309104899E-2</v>
      </c>
      <c r="AR16" s="17">
        <v>0.12896580004923699</v>
      </c>
      <c r="AS16" s="17">
        <v>6.7498974873089798E-2</v>
      </c>
      <c r="AT16" s="17">
        <v>2.1756941435575099E-2</v>
      </c>
      <c r="AU16" s="17"/>
      <c r="AV16" s="17">
        <v>6.9086374953000004E-2</v>
      </c>
      <c r="AW16" s="17">
        <v>3.8595543149547697E-2</v>
      </c>
      <c r="AX16" s="17">
        <v>6.5961454034101002E-2</v>
      </c>
      <c r="AY16" s="17">
        <v>0.124378486258496</v>
      </c>
      <c r="AZ16" s="17">
        <v>2.8581724855231399E-2</v>
      </c>
    </row>
    <row r="17" spans="2:52" ht="30">
      <c r="B17" s="18" t="s">
        <v>200</v>
      </c>
      <c r="C17" s="17">
        <v>5.3768248576895897E-2</v>
      </c>
      <c r="D17" s="17">
        <v>6.2229480887896302E-2</v>
      </c>
      <c r="E17" s="17">
        <v>4.6052329696121198E-2</v>
      </c>
      <c r="F17" s="17"/>
      <c r="G17" s="17">
        <v>8.2519854990628194E-2</v>
      </c>
      <c r="H17" s="17">
        <v>7.8169933624268703E-2</v>
      </c>
      <c r="I17" s="17">
        <v>5.2309716902270598E-2</v>
      </c>
      <c r="J17" s="17">
        <v>5.3509016623609601E-2</v>
      </c>
      <c r="K17" s="17">
        <v>4.1669129295951401E-2</v>
      </c>
      <c r="L17" s="17">
        <v>2.4359349876551199E-2</v>
      </c>
      <c r="M17" s="17"/>
      <c r="N17" s="17">
        <v>4.5937391622107998E-2</v>
      </c>
      <c r="O17" s="17">
        <v>5.6611681662944197E-2</v>
      </c>
      <c r="P17" s="17">
        <v>5.0045211212584699E-2</v>
      </c>
      <c r="Q17" s="17">
        <v>6.2213415749880797E-2</v>
      </c>
      <c r="R17" s="17"/>
      <c r="S17" s="17">
        <v>6.18137393186649E-2</v>
      </c>
      <c r="T17" s="17">
        <v>1.7249596598183901E-2</v>
      </c>
      <c r="U17" s="17">
        <v>7.9091617021776903E-2</v>
      </c>
      <c r="V17" s="17">
        <v>8.2041353916236695E-2</v>
      </c>
      <c r="W17" s="17">
        <v>3.61991758787365E-2</v>
      </c>
      <c r="X17" s="17">
        <v>7.1926971833674205E-2</v>
      </c>
      <c r="Y17" s="17">
        <v>3.6200111524986298E-2</v>
      </c>
      <c r="Z17" s="17">
        <v>6.17158974471297E-2</v>
      </c>
      <c r="AA17" s="17">
        <v>5.3550336884848899E-2</v>
      </c>
      <c r="AB17" s="17">
        <v>5.95207889353494E-2</v>
      </c>
      <c r="AC17" s="17">
        <v>5.1759223448750599E-2</v>
      </c>
      <c r="AD17" s="17">
        <v>3.31157315894283E-2</v>
      </c>
      <c r="AE17" s="17"/>
      <c r="AF17" s="17">
        <v>4.77548213467456E-2</v>
      </c>
      <c r="AG17" s="17">
        <v>5.6342116384531703E-2</v>
      </c>
      <c r="AH17" s="17">
        <v>5.0018837778838303E-2</v>
      </c>
      <c r="AI17" s="17"/>
      <c r="AJ17" s="17">
        <v>5.3610860381798901E-2</v>
      </c>
      <c r="AK17" s="17">
        <v>4.3471402111368497E-2</v>
      </c>
      <c r="AL17" s="17">
        <v>5.3573429988902903E-2</v>
      </c>
      <c r="AM17" s="17">
        <v>0.187180948908483</v>
      </c>
      <c r="AN17" s="17">
        <v>4.3741996236012097E-2</v>
      </c>
      <c r="AO17" s="17"/>
      <c r="AP17" s="17">
        <v>6.1016349212071198E-2</v>
      </c>
      <c r="AQ17" s="17">
        <v>3.9951694651682697E-2</v>
      </c>
      <c r="AR17" s="17">
        <v>7.5301864950015895E-2</v>
      </c>
      <c r="AS17" s="17">
        <v>8.0045830337475796E-2</v>
      </c>
      <c r="AT17" s="17">
        <v>1.26797851976781E-2</v>
      </c>
      <c r="AU17" s="17"/>
      <c r="AV17" s="17">
        <v>6.3020501109664007E-2</v>
      </c>
      <c r="AW17" s="17">
        <v>3.65010685887526E-2</v>
      </c>
      <c r="AX17" s="17">
        <v>4.9942089321558601E-2</v>
      </c>
      <c r="AY17" s="17">
        <v>5.4927845370268798E-2</v>
      </c>
      <c r="AZ17" s="17">
        <v>8.3537950801612901E-2</v>
      </c>
    </row>
    <row r="18" spans="2:52" ht="30">
      <c r="B18" s="18" t="s">
        <v>202</v>
      </c>
      <c r="C18" s="17">
        <v>4.84952484462522E-2</v>
      </c>
      <c r="D18" s="17">
        <v>5.9468320824448903E-2</v>
      </c>
      <c r="E18" s="17">
        <v>3.8348731337777497E-2</v>
      </c>
      <c r="F18" s="17"/>
      <c r="G18" s="17">
        <v>9.6400333590163798E-2</v>
      </c>
      <c r="H18" s="17">
        <v>6.4954880892227396E-2</v>
      </c>
      <c r="I18" s="17">
        <v>6.2582146102061198E-2</v>
      </c>
      <c r="J18" s="17">
        <v>4.19772421036596E-2</v>
      </c>
      <c r="K18" s="17">
        <v>2.1147001694674501E-2</v>
      </c>
      <c r="L18" s="17">
        <v>1.5331184065199999E-2</v>
      </c>
      <c r="M18" s="17"/>
      <c r="N18" s="17">
        <v>3.0349056504941602E-2</v>
      </c>
      <c r="O18" s="17">
        <v>3.6919755312423898E-2</v>
      </c>
      <c r="P18" s="17">
        <v>0.102813938702966</v>
      </c>
      <c r="Q18" s="17">
        <v>3.4601141290793898E-2</v>
      </c>
      <c r="R18" s="17"/>
      <c r="S18" s="17">
        <v>7.3042345008207707E-2</v>
      </c>
      <c r="T18" s="17">
        <v>2.85137858247431E-2</v>
      </c>
      <c r="U18" s="17">
        <v>4.4446455191865297E-2</v>
      </c>
      <c r="V18" s="17">
        <v>2.5853647392733801E-2</v>
      </c>
      <c r="W18" s="17">
        <v>1.94222395290762E-2</v>
      </c>
      <c r="X18" s="17">
        <v>8.9900243048572706E-2</v>
      </c>
      <c r="Y18" s="17">
        <v>4.6874607053448099E-2</v>
      </c>
      <c r="Z18" s="17">
        <v>5.2968603692812699E-2</v>
      </c>
      <c r="AA18" s="17">
        <v>6.09329857069476E-2</v>
      </c>
      <c r="AB18" s="17">
        <v>2.0191920198866498E-2</v>
      </c>
      <c r="AC18" s="17">
        <v>7.9566543067420697E-2</v>
      </c>
      <c r="AD18" s="17">
        <v>0</v>
      </c>
      <c r="AE18" s="17"/>
      <c r="AF18" s="17">
        <v>3.6735389182959002E-2</v>
      </c>
      <c r="AG18" s="17">
        <v>4.8291512881476199E-2</v>
      </c>
      <c r="AH18" s="17">
        <v>7.19217905822509E-2</v>
      </c>
      <c r="AI18" s="17"/>
      <c r="AJ18" s="17">
        <v>5.1620609058531199E-2</v>
      </c>
      <c r="AK18" s="17">
        <v>3.8720723914514199E-2</v>
      </c>
      <c r="AL18" s="17">
        <v>4.22778821489019E-2</v>
      </c>
      <c r="AM18" s="17">
        <v>0.142365550823043</v>
      </c>
      <c r="AN18" s="17">
        <v>4.6425864235415899E-2</v>
      </c>
      <c r="AO18" s="17"/>
      <c r="AP18" s="17">
        <v>4.89344495604533E-2</v>
      </c>
      <c r="AQ18" s="17">
        <v>4.50217789951032E-2</v>
      </c>
      <c r="AR18" s="17">
        <v>6.23460877120443E-2</v>
      </c>
      <c r="AS18" s="17">
        <v>6.8350757875204199E-2</v>
      </c>
      <c r="AT18" s="17">
        <v>5.0474027844017298E-2</v>
      </c>
      <c r="AU18" s="17"/>
      <c r="AV18" s="17">
        <v>4.9975387527535102E-2</v>
      </c>
      <c r="AW18" s="17">
        <v>4.9414851325246201E-2</v>
      </c>
      <c r="AX18" s="17">
        <v>4.7016548944055901E-2</v>
      </c>
      <c r="AY18" s="17">
        <v>5.7848021104485399E-2</v>
      </c>
      <c r="AZ18" s="17">
        <v>5.4956225946381498E-2</v>
      </c>
    </row>
    <row r="19" spans="2:52">
      <c r="B19" s="18" t="s">
        <v>203</v>
      </c>
      <c r="C19" s="17">
        <v>4.7390993364685399E-2</v>
      </c>
      <c r="D19" s="17">
        <v>4.3519408562460303E-2</v>
      </c>
      <c r="E19" s="17">
        <v>5.1396247174345502E-2</v>
      </c>
      <c r="F19" s="17"/>
      <c r="G19" s="17">
        <v>0.100178007239276</v>
      </c>
      <c r="H19" s="17">
        <v>5.94012576731223E-2</v>
      </c>
      <c r="I19" s="17">
        <v>5.5611698298564202E-2</v>
      </c>
      <c r="J19" s="17">
        <v>3.5137046673480402E-2</v>
      </c>
      <c r="K19" s="17">
        <v>3.2229271284115797E-2</v>
      </c>
      <c r="L19" s="17">
        <v>1.4952798335282701E-2</v>
      </c>
      <c r="M19" s="17"/>
      <c r="N19" s="17">
        <v>4.1936117152245697E-2</v>
      </c>
      <c r="O19" s="17">
        <v>3.5965809483511801E-2</v>
      </c>
      <c r="P19" s="17">
        <v>7.7040860432836797E-2</v>
      </c>
      <c r="Q19" s="17">
        <v>4.1362127549917402E-2</v>
      </c>
      <c r="R19" s="17"/>
      <c r="S19" s="17">
        <v>8.6903269731283705E-2</v>
      </c>
      <c r="T19" s="17">
        <v>4.1819135222897999E-2</v>
      </c>
      <c r="U19" s="17">
        <v>4.9909456402930402E-2</v>
      </c>
      <c r="V19" s="17">
        <v>3.6515986861991201E-2</v>
      </c>
      <c r="W19" s="17">
        <v>2.6116288410477698E-2</v>
      </c>
      <c r="X19" s="17">
        <v>5.05869049229992E-2</v>
      </c>
      <c r="Y19" s="17">
        <v>1.4732867618985301E-2</v>
      </c>
      <c r="Z19" s="17">
        <v>4.0239682830392899E-2</v>
      </c>
      <c r="AA19" s="17">
        <v>6.5810429979283505E-2</v>
      </c>
      <c r="AB19" s="17">
        <v>2.30087219713766E-2</v>
      </c>
      <c r="AC19" s="17">
        <v>5.9417693152862897E-2</v>
      </c>
      <c r="AD19" s="17">
        <v>2.2972068199062799E-2</v>
      </c>
      <c r="AE19" s="17"/>
      <c r="AF19" s="17">
        <v>4.1021239062558897E-2</v>
      </c>
      <c r="AG19" s="17">
        <v>5.1748630982697198E-2</v>
      </c>
      <c r="AH19" s="17">
        <v>4.4802968159827698E-2</v>
      </c>
      <c r="AI19" s="17"/>
      <c r="AJ19" s="17">
        <v>5.3046657883304302E-2</v>
      </c>
      <c r="AK19" s="17">
        <v>5.7024952340069303E-2</v>
      </c>
      <c r="AL19" s="17">
        <v>0</v>
      </c>
      <c r="AM19" s="17">
        <v>7.3855712975525206E-2</v>
      </c>
      <c r="AN19" s="17">
        <v>2.4910779373523401E-2</v>
      </c>
      <c r="AO19" s="17"/>
      <c r="AP19" s="17">
        <v>6.0609686498519999E-2</v>
      </c>
      <c r="AQ19" s="17">
        <v>5.0317292322846E-2</v>
      </c>
      <c r="AR19" s="17">
        <v>2.5961364618436601E-2</v>
      </c>
      <c r="AS19" s="17">
        <v>5.1714058975088899E-2</v>
      </c>
      <c r="AT19" s="17">
        <v>1.7024989412633699E-2</v>
      </c>
      <c r="AU19" s="17"/>
      <c r="AV19" s="17">
        <v>6.4059712838759497E-2</v>
      </c>
      <c r="AW19" s="17">
        <v>3.03761867724213E-2</v>
      </c>
      <c r="AX19" s="17">
        <v>4.1130032421902503E-2</v>
      </c>
      <c r="AY19" s="17">
        <v>6.1795062689882503E-2</v>
      </c>
      <c r="AZ19" s="17">
        <v>3.2891296532674898E-2</v>
      </c>
    </row>
    <row r="20" spans="2:52">
      <c r="B20" s="18" t="s">
        <v>85</v>
      </c>
      <c r="C20" s="19">
        <v>5.4679577119317202E-2</v>
      </c>
      <c r="D20" s="19">
        <v>4.8390997329334801E-2</v>
      </c>
      <c r="E20" s="19">
        <v>6.1038254569837899E-2</v>
      </c>
      <c r="F20" s="19"/>
      <c r="G20" s="19">
        <v>1.7697493490572602E-2</v>
      </c>
      <c r="H20" s="19">
        <v>4.26185942289923E-2</v>
      </c>
      <c r="I20" s="19">
        <v>7.1826691373461204E-2</v>
      </c>
      <c r="J20" s="19">
        <v>6.7987201965207397E-2</v>
      </c>
      <c r="K20" s="19">
        <v>5.0852036628046202E-2</v>
      </c>
      <c r="L20" s="19">
        <v>6.75988515752836E-2</v>
      </c>
      <c r="M20" s="19"/>
      <c r="N20" s="19">
        <v>2.59150955506979E-2</v>
      </c>
      <c r="O20" s="19">
        <v>5.9316904624469098E-2</v>
      </c>
      <c r="P20" s="19">
        <v>5.5423682296163602E-2</v>
      </c>
      <c r="Q20" s="19">
        <v>7.8056047551912006E-2</v>
      </c>
      <c r="R20" s="19"/>
      <c r="S20" s="19">
        <v>3.2938118520468698E-2</v>
      </c>
      <c r="T20" s="19">
        <v>3.66646911576652E-2</v>
      </c>
      <c r="U20" s="19">
        <v>5.0321353868907001E-2</v>
      </c>
      <c r="V20" s="19">
        <v>5.4412501274118598E-2</v>
      </c>
      <c r="W20" s="19">
        <v>4.4706934304983202E-2</v>
      </c>
      <c r="X20" s="19">
        <v>5.3086582405705497E-2</v>
      </c>
      <c r="Y20" s="19">
        <v>7.5828545705253894E-2</v>
      </c>
      <c r="Z20" s="19">
        <v>5.3439541932935597E-2</v>
      </c>
      <c r="AA20" s="19">
        <v>9.8751098838309806E-2</v>
      </c>
      <c r="AB20" s="19">
        <v>9.5352544542536694E-2</v>
      </c>
      <c r="AC20" s="19">
        <v>3.2348786885875003E-2</v>
      </c>
      <c r="AD20" s="19">
        <v>0</v>
      </c>
      <c r="AE20" s="19"/>
      <c r="AF20" s="19">
        <v>7.6821020884126998E-2</v>
      </c>
      <c r="AG20" s="19">
        <v>3.3564572500605599E-2</v>
      </c>
      <c r="AH20" s="19">
        <v>6.2797559097080499E-2</v>
      </c>
      <c r="AI20" s="19"/>
      <c r="AJ20" s="19">
        <v>6.3903404991468904E-2</v>
      </c>
      <c r="AK20" s="19">
        <v>3.6192771840128299E-2</v>
      </c>
      <c r="AL20" s="19">
        <v>5.1091136311636802E-2</v>
      </c>
      <c r="AM20" s="19">
        <v>0.112363269184384</v>
      </c>
      <c r="AN20" s="19">
        <v>8.0515601649055801E-2</v>
      </c>
      <c r="AO20" s="19"/>
      <c r="AP20" s="19">
        <v>6.2025965171176999E-2</v>
      </c>
      <c r="AQ20" s="19">
        <v>3.3667571238534102E-2</v>
      </c>
      <c r="AR20" s="19">
        <v>5.8224434951951398E-2</v>
      </c>
      <c r="AS20" s="19">
        <v>0.121823246985231</v>
      </c>
      <c r="AT20" s="19">
        <v>4.6357755009511399E-3</v>
      </c>
      <c r="AU20" s="19"/>
      <c r="AV20" s="19">
        <v>9.4738285893150503E-2</v>
      </c>
      <c r="AW20" s="19">
        <v>3.9812562001192299E-2</v>
      </c>
      <c r="AX20" s="19">
        <v>2.8138045694011501E-2</v>
      </c>
      <c r="AY20" s="19">
        <v>2.5466371408521801E-2</v>
      </c>
      <c r="AZ20" s="19">
        <v>5.2938905349189803E-2</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197</v>
      </c>
      <c r="C9" s="17">
        <v>0.56047675831932997</v>
      </c>
      <c r="D9" s="17">
        <v>0.54758501265123005</v>
      </c>
      <c r="E9" s="17">
        <v>0.57064231831540102</v>
      </c>
      <c r="F9" s="17"/>
      <c r="G9" s="17">
        <v>0.53570526467345803</v>
      </c>
      <c r="H9" s="17">
        <v>0.48495647469657099</v>
      </c>
      <c r="I9" s="17">
        <v>0.47336064400900402</v>
      </c>
      <c r="J9" s="17">
        <v>0.496651106125235</v>
      </c>
      <c r="K9" s="17">
        <v>0.65290037520977395</v>
      </c>
      <c r="L9" s="17">
        <v>0.69454812574649805</v>
      </c>
      <c r="M9" s="17"/>
      <c r="N9" s="17">
        <v>0.55577214993139301</v>
      </c>
      <c r="O9" s="17">
        <v>0.60559164918012598</v>
      </c>
      <c r="P9" s="17">
        <v>0.50302116414248799</v>
      </c>
      <c r="Q9" s="17">
        <v>0.57177000552312196</v>
      </c>
      <c r="R9" s="17"/>
      <c r="S9" s="17">
        <v>0.45359913471744301</v>
      </c>
      <c r="T9" s="17">
        <v>0.57220312527847605</v>
      </c>
      <c r="U9" s="17">
        <v>0.65651084644403601</v>
      </c>
      <c r="V9" s="17">
        <v>0.60692141341692296</v>
      </c>
      <c r="W9" s="17">
        <v>0.518408656329583</v>
      </c>
      <c r="X9" s="17">
        <v>0.51410625256833298</v>
      </c>
      <c r="Y9" s="17">
        <v>0.58095086799959395</v>
      </c>
      <c r="Z9" s="17">
        <v>0.57303844092211798</v>
      </c>
      <c r="AA9" s="17">
        <v>0.49963227105114499</v>
      </c>
      <c r="AB9" s="17">
        <v>0.69108923875114303</v>
      </c>
      <c r="AC9" s="17">
        <v>0.57160873826728198</v>
      </c>
      <c r="AD9" s="17">
        <v>0.57877425500004698</v>
      </c>
      <c r="AE9" s="17"/>
      <c r="AF9" s="17">
        <v>0.57630930005033698</v>
      </c>
      <c r="AG9" s="17">
        <v>0.58167131127757998</v>
      </c>
      <c r="AH9" s="17">
        <v>0.44270465004082599</v>
      </c>
      <c r="AI9" s="17"/>
      <c r="AJ9" s="17">
        <v>0.59180993724396602</v>
      </c>
      <c r="AK9" s="17">
        <v>0.50958063039921497</v>
      </c>
      <c r="AL9" s="17">
        <v>0.620733222347853</v>
      </c>
      <c r="AM9" s="17">
        <v>0.44188501208173703</v>
      </c>
      <c r="AN9" s="17">
        <v>0.53568522396753504</v>
      </c>
      <c r="AO9" s="17"/>
      <c r="AP9" s="17">
        <v>0.55041077137158101</v>
      </c>
      <c r="AQ9" s="17">
        <v>0.54761447148062503</v>
      </c>
      <c r="AR9" s="17">
        <v>0.63063893669542004</v>
      </c>
      <c r="AS9" s="17">
        <v>0.55736784102447501</v>
      </c>
      <c r="AT9" s="17">
        <v>0.52867983696059395</v>
      </c>
      <c r="AU9" s="17"/>
      <c r="AV9" s="17">
        <v>0.53825834597012301</v>
      </c>
      <c r="AW9" s="17">
        <v>0.62600125160386699</v>
      </c>
      <c r="AX9" s="17">
        <v>0.55450450010006402</v>
      </c>
      <c r="AY9" s="17">
        <v>0.49647375508757002</v>
      </c>
      <c r="AZ9" s="17">
        <v>0.52170019278257096</v>
      </c>
    </row>
    <row r="10" spans="2:52">
      <c r="B10" s="18" t="s">
        <v>194</v>
      </c>
      <c r="C10" s="17">
        <v>0.36054787530587601</v>
      </c>
      <c r="D10" s="17">
        <v>0.42532065280070003</v>
      </c>
      <c r="E10" s="17">
        <v>0.30106381459082099</v>
      </c>
      <c r="F10" s="17"/>
      <c r="G10" s="17">
        <v>0.40843628794019599</v>
      </c>
      <c r="H10" s="17">
        <v>0.40796953709657802</v>
      </c>
      <c r="I10" s="17">
        <v>0.42496949493486402</v>
      </c>
      <c r="J10" s="17">
        <v>0.32875663116424703</v>
      </c>
      <c r="K10" s="17">
        <v>0.34352234040826102</v>
      </c>
      <c r="L10" s="17">
        <v>0.284739321772567</v>
      </c>
      <c r="M10" s="17"/>
      <c r="N10" s="17">
        <v>0.38937654810801198</v>
      </c>
      <c r="O10" s="17">
        <v>0.34252592034630203</v>
      </c>
      <c r="P10" s="17">
        <v>0.40493758358473397</v>
      </c>
      <c r="Q10" s="17">
        <v>0.30545896575777998</v>
      </c>
      <c r="R10" s="17"/>
      <c r="S10" s="17">
        <v>0.44417644130914702</v>
      </c>
      <c r="T10" s="17">
        <v>0.27925160654863601</v>
      </c>
      <c r="U10" s="17">
        <v>0.334323731272545</v>
      </c>
      <c r="V10" s="17">
        <v>0.32213201113915002</v>
      </c>
      <c r="W10" s="17">
        <v>0.314925806488559</v>
      </c>
      <c r="X10" s="17">
        <v>0.31572356367097498</v>
      </c>
      <c r="Y10" s="17">
        <v>0.367707484092123</v>
      </c>
      <c r="Z10" s="17">
        <v>0.446281914036741</v>
      </c>
      <c r="AA10" s="17">
        <v>0.39063464097189299</v>
      </c>
      <c r="AB10" s="17">
        <v>0.39331915044153998</v>
      </c>
      <c r="AC10" s="17">
        <v>0.35084734115341998</v>
      </c>
      <c r="AD10" s="17">
        <v>0.40202086780259599</v>
      </c>
      <c r="AE10" s="17"/>
      <c r="AF10" s="17">
        <v>0.28115653399507101</v>
      </c>
      <c r="AG10" s="17">
        <v>0.42407154933130098</v>
      </c>
      <c r="AH10" s="17">
        <v>0.35284488014443499</v>
      </c>
      <c r="AI10" s="17"/>
      <c r="AJ10" s="17">
        <v>0.29949672592710003</v>
      </c>
      <c r="AK10" s="17">
        <v>0.46413935358179798</v>
      </c>
      <c r="AL10" s="17">
        <v>0.38793078363554201</v>
      </c>
      <c r="AM10" s="17">
        <v>0.26326663092965202</v>
      </c>
      <c r="AN10" s="17">
        <v>0.29006135289671398</v>
      </c>
      <c r="AO10" s="17"/>
      <c r="AP10" s="17">
        <v>0.32820711942805098</v>
      </c>
      <c r="AQ10" s="17">
        <v>0.472183343257574</v>
      </c>
      <c r="AR10" s="17">
        <v>0.38840378762958599</v>
      </c>
      <c r="AS10" s="17">
        <v>0.30356033410241301</v>
      </c>
      <c r="AT10" s="17">
        <v>0.205761735368862</v>
      </c>
      <c r="AU10" s="17"/>
      <c r="AV10" s="17">
        <v>0.33266849386700398</v>
      </c>
      <c r="AW10" s="17">
        <v>0.329258785027503</v>
      </c>
      <c r="AX10" s="17">
        <v>0.36723516010754598</v>
      </c>
      <c r="AY10" s="17">
        <v>0.47667397959994001</v>
      </c>
      <c r="AZ10" s="17">
        <v>0.38453484933550097</v>
      </c>
    </row>
    <row r="11" spans="2:52" ht="30">
      <c r="B11" s="18" t="s">
        <v>199</v>
      </c>
      <c r="C11" s="17">
        <v>0.22404653567176899</v>
      </c>
      <c r="D11" s="17">
        <v>0.21629932137265701</v>
      </c>
      <c r="E11" s="17">
        <v>0.23082277108730601</v>
      </c>
      <c r="F11" s="17"/>
      <c r="G11" s="17">
        <v>0.38707607278921802</v>
      </c>
      <c r="H11" s="17">
        <v>0.31194889440503898</v>
      </c>
      <c r="I11" s="17">
        <v>0.28839155574632602</v>
      </c>
      <c r="J11" s="17">
        <v>0.19579995853365101</v>
      </c>
      <c r="K11" s="17">
        <v>0.17440541779792901</v>
      </c>
      <c r="L11" s="17">
        <v>6.6374545251189895E-2</v>
      </c>
      <c r="M11" s="17"/>
      <c r="N11" s="17">
        <v>0.142608267658793</v>
      </c>
      <c r="O11" s="17">
        <v>0.21950607269508199</v>
      </c>
      <c r="P11" s="17">
        <v>0.26414985357949</v>
      </c>
      <c r="Q11" s="17">
        <v>0.28898390251455502</v>
      </c>
      <c r="R11" s="17"/>
      <c r="S11" s="17">
        <v>0.237969963056853</v>
      </c>
      <c r="T11" s="17">
        <v>0.223437778751604</v>
      </c>
      <c r="U11" s="17">
        <v>0.23519994638438901</v>
      </c>
      <c r="V11" s="17">
        <v>0.248043882868866</v>
      </c>
      <c r="W11" s="17">
        <v>0.140107215688514</v>
      </c>
      <c r="X11" s="17">
        <v>0.225831108114778</v>
      </c>
      <c r="Y11" s="17">
        <v>0.19863068023384101</v>
      </c>
      <c r="Z11" s="17">
        <v>0.273193042974818</v>
      </c>
      <c r="AA11" s="17">
        <v>0.23436234201801501</v>
      </c>
      <c r="AB11" s="17">
        <v>0.28035447339781699</v>
      </c>
      <c r="AC11" s="17">
        <v>0.13380742953010399</v>
      </c>
      <c r="AD11" s="17">
        <v>0.173010137925138</v>
      </c>
      <c r="AE11" s="17"/>
      <c r="AF11" s="17">
        <v>0.16939391228411901</v>
      </c>
      <c r="AG11" s="17">
        <v>0.20330576473815001</v>
      </c>
      <c r="AH11" s="17">
        <v>0.30143449695052899</v>
      </c>
      <c r="AI11" s="17"/>
      <c r="AJ11" s="17">
        <v>0.154317090146878</v>
      </c>
      <c r="AK11" s="17">
        <v>0.233406011360138</v>
      </c>
      <c r="AL11" s="17">
        <v>0.23165921190406499</v>
      </c>
      <c r="AM11" s="17">
        <v>0.200902835342715</v>
      </c>
      <c r="AN11" s="17">
        <v>0.272626726114167</v>
      </c>
      <c r="AO11" s="17"/>
      <c r="AP11" s="17">
        <v>0.18309804037156199</v>
      </c>
      <c r="AQ11" s="17">
        <v>0.26804242832578701</v>
      </c>
      <c r="AR11" s="17">
        <v>0.22695377584788801</v>
      </c>
      <c r="AS11" s="17">
        <v>0.17634890697358199</v>
      </c>
      <c r="AT11" s="17">
        <v>0.20143194085832</v>
      </c>
      <c r="AU11" s="17"/>
      <c r="AV11" s="17">
        <v>0.20608854735441501</v>
      </c>
      <c r="AW11" s="17">
        <v>0.31525882315147702</v>
      </c>
      <c r="AX11" s="17">
        <v>0.21530706437296199</v>
      </c>
      <c r="AY11" s="17">
        <v>0.198798218740694</v>
      </c>
      <c r="AZ11" s="17">
        <v>0.16989743671096499</v>
      </c>
    </row>
    <row r="12" spans="2:52">
      <c r="B12" s="18" t="s">
        <v>195</v>
      </c>
      <c r="C12" s="17">
        <v>0.203298120272283</v>
      </c>
      <c r="D12" s="17">
        <v>0.21047324730594799</v>
      </c>
      <c r="E12" s="17">
        <v>0.198046283578833</v>
      </c>
      <c r="F12" s="17"/>
      <c r="G12" s="17">
        <v>0.24545114603600199</v>
      </c>
      <c r="H12" s="17">
        <v>0.26045130684652401</v>
      </c>
      <c r="I12" s="17">
        <v>0.26028353795118198</v>
      </c>
      <c r="J12" s="17">
        <v>0.22542475966123501</v>
      </c>
      <c r="K12" s="17">
        <v>0.10012204158271901</v>
      </c>
      <c r="L12" s="17">
        <v>0.13846524060788601</v>
      </c>
      <c r="M12" s="17"/>
      <c r="N12" s="17">
        <v>0.195479154084545</v>
      </c>
      <c r="O12" s="17">
        <v>0.19068429113237001</v>
      </c>
      <c r="P12" s="17">
        <v>0.25383503472172197</v>
      </c>
      <c r="Q12" s="17">
        <v>0.18503763289372399</v>
      </c>
      <c r="R12" s="17"/>
      <c r="S12" s="17">
        <v>0.28217703663238503</v>
      </c>
      <c r="T12" s="17">
        <v>0.193071090068761</v>
      </c>
      <c r="U12" s="17">
        <v>0.156541283076332</v>
      </c>
      <c r="V12" s="17">
        <v>0.17783724121230801</v>
      </c>
      <c r="W12" s="17">
        <v>0.17045489287632801</v>
      </c>
      <c r="X12" s="17">
        <v>0.17430680864943199</v>
      </c>
      <c r="Y12" s="17">
        <v>0.16926948903592201</v>
      </c>
      <c r="Z12" s="17">
        <v>0.33597414559227801</v>
      </c>
      <c r="AA12" s="17">
        <v>0.245879839031592</v>
      </c>
      <c r="AB12" s="17">
        <v>0.165936561079644</v>
      </c>
      <c r="AC12" s="17">
        <v>0.117009759741546</v>
      </c>
      <c r="AD12" s="17">
        <v>0.273222135398421</v>
      </c>
      <c r="AE12" s="17"/>
      <c r="AF12" s="17">
        <v>0.15326737143397601</v>
      </c>
      <c r="AG12" s="17">
        <v>0.24438376543837301</v>
      </c>
      <c r="AH12" s="17">
        <v>0.190654362910158</v>
      </c>
      <c r="AI12" s="17"/>
      <c r="AJ12" s="17">
        <v>0.175263308250132</v>
      </c>
      <c r="AK12" s="17">
        <v>0.27201702387652199</v>
      </c>
      <c r="AL12" s="17">
        <v>0.167649044658638</v>
      </c>
      <c r="AM12" s="17">
        <v>8.3927784929926599E-2</v>
      </c>
      <c r="AN12" s="17">
        <v>0.16365316490671</v>
      </c>
      <c r="AO12" s="17"/>
      <c r="AP12" s="17">
        <v>0.177171469389826</v>
      </c>
      <c r="AQ12" s="17">
        <v>0.251305726878854</v>
      </c>
      <c r="AR12" s="17">
        <v>0.200457463390361</v>
      </c>
      <c r="AS12" s="17">
        <v>0.15984685386702199</v>
      </c>
      <c r="AT12" s="17">
        <v>0.17788335962167301</v>
      </c>
      <c r="AU12" s="17"/>
      <c r="AV12" s="17">
        <v>0.175265106628235</v>
      </c>
      <c r="AW12" s="17">
        <v>0.16796937339769</v>
      </c>
      <c r="AX12" s="17">
        <v>0.23668323443443101</v>
      </c>
      <c r="AY12" s="17">
        <v>0.28830413149427397</v>
      </c>
      <c r="AZ12" s="17">
        <v>0.136846235469501</v>
      </c>
    </row>
    <row r="13" spans="2:52">
      <c r="B13" s="18" t="s">
        <v>201</v>
      </c>
      <c r="C13" s="17">
        <v>0.14897097128915199</v>
      </c>
      <c r="D13" s="17">
        <v>0.169222795902809</v>
      </c>
      <c r="E13" s="17">
        <v>0.13105495627788899</v>
      </c>
      <c r="F13" s="17"/>
      <c r="G13" s="17">
        <v>0.147143600474372</v>
      </c>
      <c r="H13" s="17">
        <v>9.3859532000933693E-2</v>
      </c>
      <c r="I13" s="17">
        <v>0.104295716535004</v>
      </c>
      <c r="J13" s="17">
        <v>0.13444476985992701</v>
      </c>
      <c r="K13" s="17">
        <v>0.14599183396558499</v>
      </c>
      <c r="L13" s="17">
        <v>0.24005084427416901</v>
      </c>
      <c r="M13" s="17"/>
      <c r="N13" s="17">
        <v>0.176353019528739</v>
      </c>
      <c r="O13" s="17">
        <v>0.183031716743942</v>
      </c>
      <c r="P13" s="17">
        <v>0.127926272493955</v>
      </c>
      <c r="Q13" s="17">
        <v>9.3728792795863602E-2</v>
      </c>
      <c r="R13" s="17"/>
      <c r="S13" s="17">
        <v>0.11871839731042901</v>
      </c>
      <c r="T13" s="17">
        <v>0.140480008029602</v>
      </c>
      <c r="U13" s="17">
        <v>0.18231788935528701</v>
      </c>
      <c r="V13" s="17">
        <v>0.14863236838656199</v>
      </c>
      <c r="W13" s="17">
        <v>0.165403125847258</v>
      </c>
      <c r="X13" s="17">
        <v>0.152020988576548</v>
      </c>
      <c r="Y13" s="17">
        <v>0.110301856891415</v>
      </c>
      <c r="Z13" s="17">
        <v>0.21947091759152401</v>
      </c>
      <c r="AA13" s="17">
        <v>0.18169737364351099</v>
      </c>
      <c r="AB13" s="17">
        <v>0.12699441040353099</v>
      </c>
      <c r="AC13" s="17">
        <v>0.16280384426039499</v>
      </c>
      <c r="AD13" s="17">
        <v>0.14754520554394701</v>
      </c>
      <c r="AE13" s="17"/>
      <c r="AF13" s="17">
        <v>0.19852150492639201</v>
      </c>
      <c r="AG13" s="17">
        <v>0.13838504916445701</v>
      </c>
      <c r="AH13" s="17">
        <v>7.6884878735764203E-2</v>
      </c>
      <c r="AI13" s="17"/>
      <c r="AJ13" s="17">
        <v>0.22435030706923101</v>
      </c>
      <c r="AK13" s="17">
        <v>0.117605170650893</v>
      </c>
      <c r="AL13" s="17">
        <v>0.12930680838045</v>
      </c>
      <c r="AM13" s="17">
        <v>0.103793031680494</v>
      </c>
      <c r="AN13" s="17">
        <v>9.4663961894518506E-2</v>
      </c>
      <c r="AO13" s="17"/>
      <c r="AP13" s="17">
        <v>0.249454155206948</v>
      </c>
      <c r="AQ13" s="17">
        <v>0.106807720755596</v>
      </c>
      <c r="AR13" s="17">
        <v>0.13313854590278301</v>
      </c>
      <c r="AS13" s="17">
        <v>0.22914409759279</v>
      </c>
      <c r="AT13" s="17">
        <v>0.13491126393355601</v>
      </c>
      <c r="AU13" s="17"/>
      <c r="AV13" s="17">
        <v>0.15350471462120499</v>
      </c>
      <c r="AW13" s="17">
        <v>0.138595302917391</v>
      </c>
      <c r="AX13" s="17">
        <v>0.17795713719305001</v>
      </c>
      <c r="AY13" s="17">
        <v>9.6508772285617994E-2</v>
      </c>
      <c r="AZ13" s="17">
        <v>5.27773565978681E-2</v>
      </c>
    </row>
    <row r="14" spans="2:52">
      <c r="B14" s="18" t="s">
        <v>107</v>
      </c>
      <c r="C14" s="17">
        <v>9.2709773543634993E-2</v>
      </c>
      <c r="D14" s="17">
        <v>7.7247035690154897E-2</v>
      </c>
      <c r="E14" s="17">
        <v>0.107891972598052</v>
      </c>
      <c r="F14" s="17"/>
      <c r="G14" s="17">
        <v>5.0780927405958201E-2</v>
      </c>
      <c r="H14" s="17">
        <v>9.08156257555809E-2</v>
      </c>
      <c r="I14" s="17">
        <v>8.5168423239544003E-2</v>
      </c>
      <c r="J14" s="17">
        <v>0.14622989973831499</v>
      </c>
      <c r="K14" s="17">
        <v>8.8709759293503804E-2</v>
      </c>
      <c r="L14" s="17">
        <v>8.1861364992990807E-2</v>
      </c>
      <c r="M14" s="17"/>
      <c r="N14" s="17">
        <v>6.67532525148503E-2</v>
      </c>
      <c r="O14" s="17">
        <v>8.5473972553341299E-2</v>
      </c>
      <c r="P14" s="17">
        <v>0.102584971181495</v>
      </c>
      <c r="Q14" s="17">
        <v>0.123643477006791</v>
      </c>
      <c r="R14" s="17"/>
      <c r="S14" s="17">
        <v>9.6721390059628598E-2</v>
      </c>
      <c r="T14" s="17">
        <v>0.117434290952927</v>
      </c>
      <c r="U14" s="17">
        <v>8.1711277479100397E-2</v>
      </c>
      <c r="V14" s="17">
        <v>0.10707914166019</v>
      </c>
      <c r="W14" s="17">
        <v>0.149484407207229</v>
      </c>
      <c r="X14" s="17">
        <v>9.5739989401811804E-2</v>
      </c>
      <c r="Y14" s="17">
        <v>7.85134683888664E-2</v>
      </c>
      <c r="Z14" s="17">
        <v>5.0612185269795398E-2</v>
      </c>
      <c r="AA14" s="17">
        <v>5.1766039859532903E-2</v>
      </c>
      <c r="AB14" s="17">
        <v>6.7999526139505898E-2</v>
      </c>
      <c r="AC14" s="17">
        <v>0.14302212964402999</v>
      </c>
      <c r="AD14" s="17">
        <v>9.1137001445347601E-2</v>
      </c>
      <c r="AE14" s="17"/>
      <c r="AF14" s="17">
        <v>8.9429190442071496E-2</v>
      </c>
      <c r="AG14" s="17">
        <v>7.6065826245835994E-2</v>
      </c>
      <c r="AH14" s="17">
        <v>0.153056737915504</v>
      </c>
      <c r="AI14" s="17"/>
      <c r="AJ14" s="17">
        <v>6.8112491380156404E-2</v>
      </c>
      <c r="AK14" s="17">
        <v>7.8404589312850104E-2</v>
      </c>
      <c r="AL14" s="17">
        <v>9.0592797037010606E-2</v>
      </c>
      <c r="AM14" s="17">
        <v>0.18782325083069101</v>
      </c>
      <c r="AN14" s="17">
        <v>0.17987956663437699</v>
      </c>
      <c r="AO14" s="17"/>
      <c r="AP14" s="17">
        <v>4.9364345988330997E-2</v>
      </c>
      <c r="AQ14" s="17">
        <v>6.05848833924457E-2</v>
      </c>
      <c r="AR14" s="17">
        <v>6.2886143560207095E-2</v>
      </c>
      <c r="AS14" s="17">
        <v>9.6758408746573196E-2</v>
      </c>
      <c r="AT14" s="17">
        <v>0.19473770084452</v>
      </c>
      <c r="AU14" s="17"/>
      <c r="AV14" s="17">
        <v>0.122602228973127</v>
      </c>
      <c r="AW14" s="17">
        <v>7.3706836324504796E-2</v>
      </c>
      <c r="AX14" s="17">
        <v>8.2093340658080494E-2</v>
      </c>
      <c r="AY14" s="17">
        <v>4.3539228753852799E-2</v>
      </c>
      <c r="AZ14" s="17">
        <v>0.14539138014671099</v>
      </c>
    </row>
    <row r="15" spans="2:52" ht="30">
      <c r="B15" s="18" t="s">
        <v>196</v>
      </c>
      <c r="C15" s="17">
        <v>7.7771806142230407E-2</v>
      </c>
      <c r="D15" s="17">
        <v>0.10510443711031101</v>
      </c>
      <c r="E15" s="17">
        <v>5.1305839541457003E-2</v>
      </c>
      <c r="F15" s="17"/>
      <c r="G15" s="17">
        <v>9.6544016761320905E-2</v>
      </c>
      <c r="H15" s="17">
        <v>9.6296025576928998E-2</v>
      </c>
      <c r="I15" s="17">
        <v>8.2722078691066597E-2</v>
      </c>
      <c r="J15" s="17">
        <v>6.5966695691938207E-2</v>
      </c>
      <c r="K15" s="17">
        <v>5.3018722482650903E-2</v>
      </c>
      <c r="L15" s="17">
        <v>7.4864674928870306E-2</v>
      </c>
      <c r="M15" s="17"/>
      <c r="N15" s="17">
        <v>0.10844679637413999</v>
      </c>
      <c r="O15" s="17">
        <v>7.3065628393911994E-2</v>
      </c>
      <c r="P15" s="17">
        <v>7.7785452852476095E-2</v>
      </c>
      <c r="Q15" s="17">
        <v>4.5760313169418497E-2</v>
      </c>
      <c r="R15" s="17"/>
      <c r="S15" s="17">
        <v>0.123189462065947</v>
      </c>
      <c r="T15" s="17">
        <v>5.5325612839855001E-2</v>
      </c>
      <c r="U15" s="17">
        <v>5.7923314775460998E-2</v>
      </c>
      <c r="V15" s="17">
        <v>4.8612262271994E-2</v>
      </c>
      <c r="W15" s="17">
        <v>6.5427828282400499E-2</v>
      </c>
      <c r="X15" s="17">
        <v>4.7063882032275697E-2</v>
      </c>
      <c r="Y15" s="17">
        <v>6.5516195520806897E-2</v>
      </c>
      <c r="Z15" s="17">
        <v>9.2426387985606206E-2</v>
      </c>
      <c r="AA15" s="17">
        <v>0.11660143265477101</v>
      </c>
      <c r="AB15" s="17">
        <v>0.10107638333547</v>
      </c>
      <c r="AC15" s="17">
        <v>5.4722105786207002E-2</v>
      </c>
      <c r="AD15" s="17">
        <v>6.5226334709888506E-2</v>
      </c>
      <c r="AE15" s="17"/>
      <c r="AF15" s="17">
        <v>6.4322551027189798E-2</v>
      </c>
      <c r="AG15" s="17">
        <v>8.9817493298988596E-2</v>
      </c>
      <c r="AH15" s="17">
        <v>7.0515067747508695E-2</v>
      </c>
      <c r="AI15" s="17"/>
      <c r="AJ15" s="17">
        <v>7.9634870818539399E-2</v>
      </c>
      <c r="AK15" s="17">
        <v>0.10430743259879099</v>
      </c>
      <c r="AL15" s="17">
        <v>4.58388494510358E-2</v>
      </c>
      <c r="AM15" s="17">
        <v>9.9999711054762103E-2</v>
      </c>
      <c r="AN15" s="17">
        <v>4.0529376247715902E-2</v>
      </c>
      <c r="AO15" s="17"/>
      <c r="AP15" s="17">
        <v>7.7760732768705598E-2</v>
      </c>
      <c r="AQ15" s="17">
        <v>0.10187087201728599</v>
      </c>
      <c r="AR15" s="17">
        <v>5.2812351159225703E-2</v>
      </c>
      <c r="AS15" s="17">
        <v>0.105457835963444</v>
      </c>
      <c r="AT15" s="17">
        <v>2.6576587779824301E-2</v>
      </c>
      <c r="AU15" s="17"/>
      <c r="AV15" s="17">
        <v>6.2117945709780097E-2</v>
      </c>
      <c r="AW15" s="17">
        <v>4.7776983686932201E-2</v>
      </c>
      <c r="AX15" s="17">
        <v>8.1122837317137403E-2</v>
      </c>
      <c r="AY15" s="17">
        <v>0.15126436562682799</v>
      </c>
      <c r="AZ15" s="17">
        <v>0.14086950417029101</v>
      </c>
    </row>
    <row r="16" spans="2:52" ht="30">
      <c r="B16" s="18" t="s">
        <v>202</v>
      </c>
      <c r="C16" s="17">
        <v>6.6624322089413796E-2</v>
      </c>
      <c r="D16" s="17">
        <v>7.7299031634160797E-2</v>
      </c>
      <c r="E16" s="17">
        <v>5.7094200606440403E-2</v>
      </c>
      <c r="F16" s="17"/>
      <c r="G16" s="17">
        <v>7.75622262764534E-2</v>
      </c>
      <c r="H16" s="17">
        <v>7.7772521288313398E-2</v>
      </c>
      <c r="I16" s="17">
        <v>8.6524873426932103E-2</v>
      </c>
      <c r="J16" s="17">
        <v>3.2352161710998403E-2</v>
      </c>
      <c r="K16" s="17">
        <v>4.4319895803496497E-2</v>
      </c>
      <c r="L16" s="17">
        <v>8.0143189514532795E-2</v>
      </c>
      <c r="M16" s="17"/>
      <c r="N16" s="17">
        <v>9.8279940904821894E-2</v>
      </c>
      <c r="O16" s="17">
        <v>6.4690275225091798E-2</v>
      </c>
      <c r="P16" s="17">
        <v>6.9898555846182597E-2</v>
      </c>
      <c r="Q16" s="17">
        <v>3.0537198590866701E-2</v>
      </c>
      <c r="R16" s="17"/>
      <c r="S16" s="17">
        <v>6.5356845752485904E-2</v>
      </c>
      <c r="T16" s="17">
        <v>6.2412040265857199E-2</v>
      </c>
      <c r="U16" s="17">
        <v>6.9909909993935995E-2</v>
      </c>
      <c r="V16" s="17">
        <v>1.0895337916268399E-2</v>
      </c>
      <c r="W16" s="17">
        <v>9.4166175317237699E-2</v>
      </c>
      <c r="X16" s="17">
        <v>4.2700098536727002E-2</v>
      </c>
      <c r="Y16" s="17">
        <v>4.9656148349485202E-2</v>
      </c>
      <c r="Z16" s="17">
        <v>7.7158356032496295E-2</v>
      </c>
      <c r="AA16" s="17">
        <v>7.2351480785891001E-2</v>
      </c>
      <c r="AB16" s="17">
        <v>8.9361281334898096E-2</v>
      </c>
      <c r="AC16" s="17">
        <v>6.7581651244569094E-2</v>
      </c>
      <c r="AD16" s="17">
        <v>0.22021157454719001</v>
      </c>
      <c r="AE16" s="17"/>
      <c r="AF16" s="17">
        <v>6.14343634683263E-2</v>
      </c>
      <c r="AG16" s="17">
        <v>7.1656050414979994E-2</v>
      </c>
      <c r="AH16" s="17">
        <v>4.3670159946949498E-2</v>
      </c>
      <c r="AI16" s="17"/>
      <c r="AJ16" s="17">
        <v>7.3435838463986602E-2</v>
      </c>
      <c r="AK16" s="17">
        <v>7.6822492218527799E-2</v>
      </c>
      <c r="AL16" s="17">
        <v>6.9111359248560503E-2</v>
      </c>
      <c r="AM16" s="17">
        <v>0</v>
      </c>
      <c r="AN16" s="17">
        <v>5.0022202167821501E-2</v>
      </c>
      <c r="AO16" s="17"/>
      <c r="AP16" s="17">
        <v>9.0238896263156496E-2</v>
      </c>
      <c r="AQ16" s="17">
        <v>5.7394610163590001E-2</v>
      </c>
      <c r="AR16" s="17">
        <v>7.3082574721841306E-2</v>
      </c>
      <c r="AS16" s="17">
        <v>6.2085006504376601E-2</v>
      </c>
      <c r="AT16" s="17">
        <v>7.6244640355783405E-2</v>
      </c>
      <c r="AU16" s="17"/>
      <c r="AV16" s="17">
        <v>4.9970714663549597E-2</v>
      </c>
      <c r="AW16" s="17">
        <v>6.3250348548951105E-2</v>
      </c>
      <c r="AX16" s="17">
        <v>6.8524895903516403E-2</v>
      </c>
      <c r="AY16" s="17">
        <v>0.112979537968896</v>
      </c>
      <c r="AZ16" s="17">
        <v>8.4078083402314999E-2</v>
      </c>
    </row>
    <row r="17" spans="2:52">
      <c r="B17" s="18" t="s">
        <v>203</v>
      </c>
      <c r="C17" s="17">
        <v>6.2421189547604797E-2</v>
      </c>
      <c r="D17" s="17">
        <v>6.9183950045845002E-2</v>
      </c>
      <c r="E17" s="17">
        <v>5.6530702258856001E-2</v>
      </c>
      <c r="F17" s="17"/>
      <c r="G17" s="17">
        <v>5.29036769439825E-2</v>
      </c>
      <c r="H17" s="17">
        <v>7.0283638444723004E-2</v>
      </c>
      <c r="I17" s="17">
        <v>6.6216360295953E-2</v>
      </c>
      <c r="J17" s="17">
        <v>6.8952238380385306E-2</v>
      </c>
      <c r="K17" s="17">
        <v>4.6960184585185701E-2</v>
      </c>
      <c r="L17" s="17">
        <v>6.3719259320325405E-2</v>
      </c>
      <c r="M17" s="17"/>
      <c r="N17" s="17">
        <v>8.9515025699613601E-2</v>
      </c>
      <c r="O17" s="17">
        <v>6.94535659280862E-2</v>
      </c>
      <c r="P17" s="17">
        <v>4.3253156499498999E-2</v>
      </c>
      <c r="Q17" s="17">
        <v>4.1981997643408098E-2</v>
      </c>
      <c r="R17" s="17"/>
      <c r="S17" s="17">
        <v>7.5861604937180999E-2</v>
      </c>
      <c r="T17" s="17">
        <v>5.2130166037622397E-2</v>
      </c>
      <c r="U17" s="17">
        <v>7.0376664841171596E-2</v>
      </c>
      <c r="V17" s="17">
        <v>0.100017558677614</v>
      </c>
      <c r="W17" s="17">
        <v>5.27362002612628E-2</v>
      </c>
      <c r="X17" s="17">
        <v>6.1244645356832599E-2</v>
      </c>
      <c r="Y17" s="17">
        <v>7.2837482097127301E-2</v>
      </c>
      <c r="Z17" s="17">
        <v>4.7990570861095497E-2</v>
      </c>
      <c r="AA17" s="17">
        <v>5.4370368108514297E-2</v>
      </c>
      <c r="AB17" s="17">
        <v>2.5726721254679001E-2</v>
      </c>
      <c r="AC17" s="17">
        <v>8.8487566102437701E-2</v>
      </c>
      <c r="AD17" s="17">
        <v>2.76394272510848E-2</v>
      </c>
      <c r="AE17" s="17"/>
      <c r="AF17" s="17">
        <v>6.9435659804175098E-2</v>
      </c>
      <c r="AG17" s="17">
        <v>6.4471320351504602E-2</v>
      </c>
      <c r="AH17" s="17">
        <v>5.2895269937141803E-2</v>
      </c>
      <c r="AI17" s="17"/>
      <c r="AJ17" s="17">
        <v>0.10467476446545899</v>
      </c>
      <c r="AK17" s="17">
        <v>5.3345454066248799E-2</v>
      </c>
      <c r="AL17" s="17">
        <v>3.2718621483559501E-2</v>
      </c>
      <c r="AM17" s="17">
        <v>0</v>
      </c>
      <c r="AN17" s="17">
        <v>3.7133443816681697E-2</v>
      </c>
      <c r="AO17" s="17"/>
      <c r="AP17" s="17">
        <v>0.115582630537558</v>
      </c>
      <c r="AQ17" s="17">
        <v>5.3349946992807901E-2</v>
      </c>
      <c r="AR17" s="17">
        <v>7.0897845766513701E-2</v>
      </c>
      <c r="AS17" s="17">
        <v>5.7133853248048698E-2</v>
      </c>
      <c r="AT17" s="17">
        <v>4.0723292306454599E-2</v>
      </c>
      <c r="AU17" s="17"/>
      <c r="AV17" s="17">
        <v>5.5103820368650303E-2</v>
      </c>
      <c r="AW17" s="17">
        <v>4.47929923843065E-2</v>
      </c>
      <c r="AX17" s="17">
        <v>8.0233871233790194E-2</v>
      </c>
      <c r="AY17" s="17">
        <v>8.42175372461407E-2</v>
      </c>
      <c r="AZ17" s="17">
        <v>0.108380247492881</v>
      </c>
    </row>
    <row r="18" spans="2:52" ht="30">
      <c r="B18" s="18" t="s">
        <v>198</v>
      </c>
      <c r="C18" s="17">
        <v>5.8928831554983997E-2</v>
      </c>
      <c r="D18" s="17">
        <v>6.8183579152554102E-2</v>
      </c>
      <c r="E18" s="17">
        <v>5.0674912643512801E-2</v>
      </c>
      <c r="F18" s="17"/>
      <c r="G18" s="17">
        <v>0.114315913626976</v>
      </c>
      <c r="H18" s="17">
        <v>9.9443669011034699E-2</v>
      </c>
      <c r="I18" s="17">
        <v>7.3711708135969695E-2</v>
      </c>
      <c r="J18" s="17">
        <v>5.3321534810096799E-2</v>
      </c>
      <c r="K18" s="17">
        <v>1.03285440256727E-2</v>
      </c>
      <c r="L18" s="17">
        <v>1.9881495635184501E-2</v>
      </c>
      <c r="M18" s="17"/>
      <c r="N18" s="17">
        <v>5.0224317831267497E-2</v>
      </c>
      <c r="O18" s="17">
        <v>6.1133379821179001E-2</v>
      </c>
      <c r="P18" s="17">
        <v>7.0486792386382197E-2</v>
      </c>
      <c r="Q18" s="17">
        <v>5.7589707555135101E-2</v>
      </c>
      <c r="R18" s="17"/>
      <c r="S18" s="17">
        <v>0.12334505922595</v>
      </c>
      <c r="T18" s="17">
        <v>6.66232710216038E-2</v>
      </c>
      <c r="U18" s="17">
        <v>2.2161734727985698E-2</v>
      </c>
      <c r="V18" s="17">
        <v>5.8334302769203102E-2</v>
      </c>
      <c r="W18" s="17">
        <v>6.2578638520317698E-2</v>
      </c>
      <c r="X18" s="17">
        <v>8.26245405495835E-2</v>
      </c>
      <c r="Y18" s="17">
        <v>5.62423358171317E-2</v>
      </c>
      <c r="Z18" s="17">
        <v>1.8106223374795699E-2</v>
      </c>
      <c r="AA18" s="17">
        <v>2.5577683071089801E-2</v>
      </c>
      <c r="AB18" s="17">
        <v>5.2318627713175997E-2</v>
      </c>
      <c r="AC18" s="17">
        <v>1.55792002278194E-2</v>
      </c>
      <c r="AD18" s="17">
        <v>1.7776797039304099E-2</v>
      </c>
      <c r="AE18" s="17"/>
      <c r="AF18" s="17">
        <v>5.6955345309766599E-2</v>
      </c>
      <c r="AG18" s="17">
        <v>4.9926490891373798E-2</v>
      </c>
      <c r="AH18" s="17">
        <v>7.1204109526973897E-2</v>
      </c>
      <c r="AI18" s="17"/>
      <c r="AJ18" s="17">
        <v>4.57348814528011E-2</v>
      </c>
      <c r="AK18" s="17">
        <v>7.3304422367264199E-2</v>
      </c>
      <c r="AL18" s="17">
        <v>4.7933191781544503E-2</v>
      </c>
      <c r="AM18" s="17">
        <v>5.2638442661001698E-2</v>
      </c>
      <c r="AN18" s="17">
        <v>5.0228745432782301E-2</v>
      </c>
      <c r="AO18" s="17"/>
      <c r="AP18" s="17">
        <v>6.3743481685365297E-2</v>
      </c>
      <c r="AQ18" s="17">
        <v>6.9231910804481503E-2</v>
      </c>
      <c r="AR18" s="17">
        <v>6.2990321909051405E-2</v>
      </c>
      <c r="AS18" s="17">
        <v>3.5283282498049601E-2</v>
      </c>
      <c r="AT18" s="17">
        <v>4.1604858053636798E-2</v>
      </c>
      <c r="AU18" s="17"/>
      <c r="AV18" s="17">
        <v>6.4738180861029102E-2</v>
      </c>
      <c r="AW18" s="17">
        <v>4.6738661421166901E-2</v>
      </c>
      <c r="AX18" s="17">
        <v>7.3417159932786996E-2</v>
      </c>
      <c r="AY18" s="17">
        <v>6.0081765325662E-2</v>
      </c>
      <c r="AZ18" s="17">
        <v>4.8821575493897103E-2</v>
      </c>
    </row>
    <row r="19" spans="2:52" ht="30">
      <c r="B19" s="18" t="s">
        <v>200</v>
      </c>
      <c r="C19" s="17">
        <v>5.2238660628692098E-2</v>
      </c>
      <c r="D19" s="17">
        <v>5.6069327427744203E-2</v>
      </c>
      <c r="E19" s="17">
        <v>4.90249689593538E-2</v>
      </c>
      <c r="F19" s="17"/>
      <c r="G19" s="17">
        <v>7.3444271511023396E-2</v>
      </c>
      <c r="H19" s="17">
        <v>4.0709806444773899E-2</v>
      </c>
      <c r="I19" s="17">
        <v>6.0164478737581802E-2</v>
      </c>
      <c r="J19" s="17">
        <v>7.5363301648186304E-2</v>
      </c>
      <c r="K19" s="17">
        <v>3.5040199495964798E-2</v>
      </c>
      <c r="L19" s="17">
        <v>3.3003914046287698E-2</v>
      </c>
      <c r="M19" s="17"/>
      <c r="N19" s="17">
        <v>7.1749377591248706E-2</v>
      </c>
      <c r="O19" s="17">
        <v>5.32604548016462E-2</v>
      </c>
      <c r="P19" s="17">
        <v>5.6407492561177199E-2</v>
      </c>
      <c r="Q19" s="17">
        <v>2.5950868466217199E-2</v>
      </c>
      <c r="R19" s="17"/>
      <c r="S19" s="17">
        <v>8.0104518157129503E-2</v>
      </c>
      <c r="T19" s="17">
        <v>4.0210973775485E-2</v>
      </c>
      <c r="U19" s="17">
        <v>5.1623287407147798E-2</v>
      </c>
      <c r="V19" s="17">
        <v>6.8341242321678403E-2</v>
      </c>
      <c r="W19" s="17">
        <v>3.0083515286975299E-2</v>
      </c>
      <c r="X19" s="17">
        <v>5.9939578773588402E-2</v>
      </c>
      <c r="Y19" s="17">
        <v>4.3735089707116599E-2</v>
      </c>
      <c r="Z19" s="17">
        <v>2.9314309239460299E-2</v>
      </c>
      <c r="AA19" s="17">
        <v>3.54820387330292E-2</v>
      </c>
      <c r="AB19" s="17">
        <v>4.7705792468029799E-2</v>
      </c>
      <c r="AC19" s="17">
        <v>7.3289334868198996E-2</v>
      </c>
      <c r="AD19" s="17">
        <v>5.6520455400288001E-2</v>
      </c>
      <c r="AE19" s="17"/>
      <c r="AF19" s="17">
        <v>6.5014211318615303E-2</v>
      </c>
      <c r="AG19" s="17">
        <v>4.5167840391743701E-2</v>
      </c>
      <c r="AH19" s="17">
        <v>4.3217269327234603E-2</v>
      </c>
      <c r="AI19" s="17"/>
      <c r="AJ19" s="17">
        <v>6.2967277577541406E-2</v>
      </c>
      <c r="AK19" s="17">
        <v>4.6451797818298599E-2</v>
      </c>
      <c r="AL19" s="17">
        <v>4.5703908035273903E-2</v>
      </c>
      <c r="AM19" s="17">
        <v>0</v>
      </c>
      <c r="AN19" s="17">
        <v>4.3718126511253799E-2</v>
      </c>
      <c r="AO19" s="17"/>
      <c r="AP19" s="17">
        <v>5.9748173095290402E-2</v>
      </c>
      <c r="AQ19" s="17">
        <v>5.4086799378417101E-2</v>
      </c>
      <c r="AR19" s="17">
        <v>5.93607220620848E-2</v>
      </c>
      <c r="AS19" s="17">
        <v>6.3854203245912594E-2</v>
      </c>
      <c r="AT19" s="17">
        <v>3.91989378489037E-2</v>
      </c>
      <c r="AU19" s="17"/>
      <c r="AV19" s="17">
        <v>3.5319488827681399E-2</v>
      </c>
      <c r="AW19" s="17">
        <v>4.6158164040883701E-2</v>
      </c>
      <c r="AX19" s="17">
        <v>7.3856735877747007E-2</v>
      </c>
      <c r="AY19" s="17">
        <v>8.3246016086225796E-2</v>
      </c>
      <c r="AZ19" s="17">
        <v>0</v>
      </c>
    </row>
    <row r="20" spans="2:52">
      <c r="B20" s="18" t="s">
        <v>85</v>
      </c>
      <c r="C20" s="19">
        <v>3.0594022461648999E-2</v>
      </c>
      <c r="D20" s="19">
        <v>2.6581260403285199E-2</v>
      </c>
      <c r="E20" s="19">
        <v>3.3311580100812602E-2</v>
      </c>
      <c r="F20" s="19"/>
      <c r="G20" s="19">
        <v>1.06431510684566E-2</v>
      </c>
      <c r="H20" s="19">
        <v>2.5888125725060801E-2</v>
      </c>
      <c r="I20" s="19">
        <v>3.03591951108537E-2</v>
      </c>
      <c r="J20" s="19">
        <v>3.10071432507497E-2</v>
      </c>
      <c r="K20" s="19">
        <v>3.7312072389640502E-2</v>
      </c>
      <c r="L20" s="19">
        <v>4.16835335590343E-2</v>
      </c>
      <c r="M20" s="19"/>
      <c r="N20" s="19">
        <v>3.3399985482035897E-2</v>
      </c>
      <c r="O20" s="19">
        <v>3.0451883629806199E-2</v>
      </c>
      <c r="P20" s="19">
        <v>3.2938316070424398E-2</v>
      </c>
      <c r="Q20" s="19">
        <v>2.60558297884349E-2</v>
      </c>
      <c r="R20" s="19"/>
      <c r="S20" s="19">
        <v>1.9097899069373099E-2</v>
      </c>
      <c r="T20" s="19">
        <v>2.12015132398293E-2</v>
      </c>
      <c r="U20" s="19">
        <v>3.6433181317448902E-2</v>
      </c>
      <c r="V20" s="19">
        <v>7.4533718103920402E-3</v>
      </c>
      <c r="W20" s="19">
        <v>2.8965577033086099E-2</v>
      </c>
      <c r="X20" s="19">
        <v>6.1053453483080097E-2</v>
      </c>
      <c r="Y20" s="19">
        <v>4.49168108486084E-2</v>
      </c>
      <c r="Z20" s="19">
        <v>0</v>
      </c>
      <c r="AA20" s="19">
        <v>5.1709068798327998E-2</v>
      </c>
      <c r="AB20" s="19">
        <v>2.4803516427074099E-2</v>
      </c>
      <c r="AC20" s="19">
        <v>3.2245408449020803E-2</v>
      </c>
      <c r="AD20" s="19">
        <v>0</v>
      </c>
      <c r="AE20" s="19"/>
      <c r="AF20" s="19">
        <v>3.7395650932371502E-2</v>
      </c>
      <c r="AG20" s="19">
        <v>2.8028050720391599E-2</v>
      </c>
      <c r="AH20" s="19">
        <v>4.2152647795582199E-2</v>
      </c>
      <c r="AI20" s="19"/>
      <c r="AJ20" s="19">
        <v>4.2541102000641699E-2</v>
      </c>
      <c r="AK20" s="19">
        <v>9.9038255010512801E-3</v>
      </c>
      <c r="AL20" s="19">
        <v>1.0509176926847399E-2</v>
      </c>
      <c r="AM20" s="19">
        <v>0.11626290803657301</v>
      </c>
      <c r="AN20" s="19">
        <v>4.1096823089282801E-2</v>
      </c>
      <c r="AO20" s="19"/>
      <c r="AP20" s="19">
        <v>4.4737297916556701E-2</v>
      </c>
      <c r="AQ20" s="19">
        <v>1.34174463976238E-2</v>
      </c>
      <c r="AR20" s="19">
        <v>3.10714937012701E-2</v>
      </c>
      <c r="AS20" s="19">
        <v>3.90994989369906E-2</v>
      </c>
      <c r="AT20" s="19">
        <v>3.8678370954315901E-2</v>
      </c>
      <c r="AU20" s="19"/>
      <c r="AV20" s="19">
        <v>3.5219083321613401E-2</v>
      </c>
      <c r="AW20" s="19">
        <v>1.98317378980736E-2</v>
      </c>
      <c r="AX20" s="19">
        <v>1.981775576612E-2</v>
      </c>
      <c r="AY20" s="19">
        <v>2.8376070189476601E-2</v>
      </c>
      <c r="AZ20" s="19">
        <v>4.6549819732981702E-2</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Z25"/>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ht="30">
      <c r="B9" s="18" t="s">
        <v>202</v>
      </c>
      <c r="C9" s="17">
        <v>0.277235171419769</v>
      </c>
      <c r="D9" s="17">
        <v>0.30528417294061799</v>
      </c>
      <c r="E9" s="17">
        <v>0.24916833364765401</v>
      </c>
      <c r="F9" s="17"/>
      <c r="G9" s="17">
        <v>0.229120193899642</v>
      </c>
      <c r="H9" s="17">
        <v>0.22919443955070301</v>
      </c>
      <c r="I9" s="17">
        <v>0.25339714325706197</v>
      </c>
      <c r="J9" s="17">
        <v>0.20525444855582101</v>
      </c>
      <c r="K9" s="17">
        <v>0.33448505785105898</v>
      </c>
      <c r="L9" s="17">
        <v>0.397921806328423</v>
      </c>
      <c r="M9" s="17"/>
      <c r="N9" s="17">
        <v>0.34962504180313703</v>
      </c>
      <c r="O9" s="17">
        <v>0.288396590110581</v>
      </c>
      <c r="P9" s="17">
        <v>0.249431027948049</v>
      </c>
      <c r="Q9" s="17">
        <v>0.21085640955212601</v>
      </c>
      <c r="R9" s="17"/>
      <c r="S9" s="17">
        <v>0.27210208431379701</v>
      </c>
      <c r="T9" s="17">
        <v>0.23741209455854401</v>
      </c>
      <c r="U9" s="17">
        <v>0.30795586390470697</v>
      </c>
      <c r="V9" s="17">
        <v>0.24761583825077799</v>
      </c>
      <c r="W9" s="17">
        <v>0.31539812845044002</v>
      </c>
      <c r="X9" s="17">
        <v>0.30042898827185099</v>
      </c>
      <c r="Y9" s="17">
        <v>0.228794128819584</v>
      </c>
      <c r="Z9" s="17">
        <v>0.206320932481318</v>
      </c>
      <c r="AA9" s="17">
        <v>0.284215383338358</v>
      </c>
      <c r="AB9" s="17">
        <v>0.30075525981157503</v>
      </c>
      <c r="AC9" s="17">
        <v>0.32730406250569199</v>
      </c>
      <c r="AD9" s="17">
        <v>0.35761074282257099</v>
      </c>
      <c r="AE9" s="17"/>
      <c r="AF9" s="17">
        <v>0.348614425635773</v>
      </c>
      <c r="AG9" s="17">
        <v>0.25528196478450699</v>
      </c>
      <c r="AH9" s="17">
        <v>0.21477463875185901</v>
      </c>
      <c r="AI9" s="17"/>
      <c r="AJ9" s="17">
        <v>0.40903777584758999</v>
      </c>
      <c r="AK9" s="17">
        <v>0.158836422764594</v>
      </c>
      <c r="AL9" s="17">
        <v>0.27258283875473799</v>
      </c>
      <c r="AM9" s="17">
        <v>0.29284529406684501</v>
      </c>
      <c r="AN9" s="17">
        <v>0.23946292752321199</v>
      </c>
      <c r="AO9" s="17"/>
      <c r="AP9" s="17">
        <v>0.42198492805075</v>
      </c>
      <c r="AQ9" s="17">
        <v>0.21198015315551899</v>
      </c>
      <c r="AR9" s="17">
        <v>0.25792294167326302</v>
      </c>
      <c r="AS9" s="17">
        <v>0.3619050079087</v>
      </c>
      <c r="AT9" s="17">
        <v>0.272384176183251</v>
      </c>
      <c r="AU9" s="17"/>
      <c r="AV9" s="17">
        <v>0.226179177835895</v>
      </c>
      <c r="AW9" s="17">
        <v>0.26311165923338398</v>
      </c>
      <c r="AX9" s="17">
        <v>0.31735503812332599</v>
      </c>
      <c r="AY9" s="17">
        <v>0.36063677836172803</v>
      </c>
      <c r="AZ9" s="17">
        <v>0.263413474356544</v>
      </c>
    </row>
    <row r="10" spans="2:52">
      <c r="B10" s="18" t="s">
        <v>194</v>
      </c>
      <c r="C10" s="17">
        <v>0.26391512657749799</v>
      </c>
      <c r="D10" s="17">
        <v>0.27436879267397202</v>
      </c>
      <c r="E10" s="17">
        <v>0.25503919851249102</v>
      </c>
      <c r="F10" s="17"/>
      <c r="G10" s="17">
        <v>0.36045982823096701</v>
      </c>
      <c r="H10" s="17">
        <v>0.32839684655589702</v>
      </c>
      <c r="I10" s="17">
        <v>0.28423415766979598</v>
      </c>
      <c r="J10" s="17">
        <v>0.23380994097340099</v>
      </c>
      <c r="K10" s="17">
        <v>0.20910872191888799</v>
      </c>
      <c r="L10" s="17">
        <v>0.17367121914471301</v>
      </c>
      <c r="M10" s="17"/>
      <c r="N10" s="17">
        <v>0.25079971992882999</v>
      </c>
      <c r="O10" s="17">
        <v>0.29192762680474499</v>
      </c>
      <c r="P10" s="17">
        <v>0.26277831519448702</v>
      </c>
      <c r="Q10" s="17">
        <v>0.253647392729481</v>
      </c>
      <c r="R10" s="17"/>
      <c r="S10" s="17">
        <v>0.28621242570279298</v>
      </c>
      <c r="T10" s="17">
        <v>0.27374429917058302</v>
      </c>
      <c r="U10" s="17">
        <v>0.307433431026366</v>
      </c>
      <c r="V10" s="17">
        <v>0.26283227691969602</v>
      </c>
      <c r="W10" s="17">
        <v>0.20939209076087101</v>
      </c>
      <c r="X10" s="17">
        <v>0.23553429535641901</v>
      </c>
      <c r="Y10" s="17">
        <v>0.238231274084336</v>
      </c>
      <c r="Z10" s="17">
        <v>0.24999970040967701</v>
      </c>
      <c r="AA10" s="17">
        <v>0.28219106294680801</v>
      </c>
      <c r="AB10" s="17">
        <v>0.22224890051462701</v>
      </c>
      <c r="AC10" s="17">
        <v>0.236640360934601</v>
      </c>
      <c r="AD10" s="17">
        <v>0.41103510299350099</v>
      </c>
      <c r="AE10" s="17"/>
      <c r="AF10" s="17">
        <v>0.22192279829808201</v>
      </c>
      <c r="AG10" s="17">
        <v>0.27320074041148701</v>
      </c>
      <c r="AH10" s="17">
        <v>0.264664960081953</v>
      </c>
      <c r="AI10" s="17"/>
      <c r="AJ10" s="17">
        <v>0.212724521304509</v>
      </c>
      <c r="AK10" s="17">
        <v>0.337454360852597</v>
      </c>
      <c r="AL10" s="17">
        <v>0.25948457139499398</v>
      </c>
      <c r="AM10" s="17">
        <v>0.229058073136993</v>
      </c>
      <c r="AN10" s="17">
        <v>0.24721272151649801</v>
      </c>
      <c r="AO10" s="17"/>
      <c r="AP10" s="17">
        <v>0.19884129369131801</v>
      </c>
      <c r="AQ10" s="17">
        <v>0.323051403054332</v>
      </c>
      <c r="AR10" s="17">
        <v>0.34826617238228103</v>
      </c>
      <c r="AS10" s="17">
        <v>0.22158812745268899</v>
      </c>
      <c r="AT10" s="17">
        <v>0.13677277041571001</v>
      </c>
      <c r="AU10" s="17"/>
      <c r="AV10" s="17">
        <v>0.25955742327150499</v>
      </c>
      <c r="AW10" s="17">
        <v>0.22177120918659601</v>
      </c>
      <c r="AX10" s="17">
        <v>0.30731695527901798</v>
      </c>
      <c r="AY10" s="17">
        <v>0.29902792796434002</v>
      </c>
      <c r="AZ10" s="17">
        <v>0.45206686019317299</v>
      </c>
    </row>
    <row r="11" spans="2:52" ht="30">
      <c r="B11" s="18" t="s">
        <v>197</v>
      </c>
      <c r="C11" s="17">
        <v>0.209868071376658</v>
      </c>
      <c r="D11" s="17">
        <v>0.19930532452329799</v>
      </c>
      <c r="E11" s="17">
        <v>0.21910360956043301</v>
      </c>
      <c r="F11" s="17"/>
      <c r="G11" s="17">
        <v>0.37450033416350498</v>
      </c>
      <c r="H11" s="17">
        <v>0.21818173133907001</v>
      </c>
      <c r="I11" s="17">
        <v>0.20426959924320801</v>
      </c>
      <c r="J11" s="17">
        <v>0.184920853405666</v>
      </c>
      <c r="K11" s="17">
        <v>0.16157708621759101</v>
      </c>
      <c r="L11" s="17">
        <v>0.12549992288383299</v>
      </c>
      <c r="M11" s="17"/>
      <c r="N11" s="17">
        <v>0.20163648377121299</v>
      </c>
      <c r="O11" s="17">
        <v>0.239702830245444</v>
      </c>
      <c r="P11" s="17">
        <v>0.202649741052671</v>
      </c>
      <c r="Q11" s="17">
        <v>0.191586055187143</v>
      </c>
      <c r="R11" s="17"/>
      <c r="S11" s="17">
        <v>0.22649091153145301</v>
      </c>
      <c r="T11" s="17">
        <v>0.22111190133432401</v>
      </c>
      <c r="U11" s="17">
        <v>0.26486662072102901</v>
      </c>
      <c r="V11" s="17">
        <v>0.17059905087976501</v>
      </c>
      <c r="W11" s="17">
        <v>0.18203789970290599</v>
      </c>
      <c r="X11" s="17">
        <v>0.16242109977494901</v>
      </c>
      <c r="Y11" s="17">
        <v>0.26254410697027702</v>
      </c>
      <c r="Z11" s="17">
        <v>0.12838152585008999</v>
      </c>
      <c r="AA11" s="17">
        <v>0.21201731465255799</v>
      </c>
      <c r="AB11" s="17">
        <v>0.22539237703947099</v>
      </c>
      <c r="AC11" s="17">
        <v>0.18212232289204999</v>
      </c>
      <c r="AD11" s="17">
        <v>0.237708717941369</v>
      </c>
      <c r="AE11" s="17"/>
      <c r="AF11" s="17">
        <v>0.14416990877946101</v>
      </c>
      <c r="AG11" s="17">
        <v>0.202099120091811</v>
      </c>
      <c r="AH11" s="17">
        <v>0.189814164581527</v>
      </c>
      <c r="AI11" s="17"/>
      <c r="AJ11" s="17">
        <v>0.13745705382937901</v>
      </c>
      <c r="AK11" s="17">
        <v>0.25610032869837501</v>
      </c>
      <c r="AL11" s="17">
        <v>0.22252277732636</v>
      </c>
      <c r="AM11" s="17">
        <v>0.23193733695722299</v>
      </c>
      <c r="AN11" s="17">
        <v>0.18196255088170299</v>
      </c>
      <c r="AO11" s="17"/>
      <c r="AP11" s="17">
        <v>0.12753049989697399</v>
      </c>
      <c r="AQ11" s="17">
        <v>0.27769550115235497</v>
      </c>
      <c r="AR11" s="17">
        <v>0.26701207437723901</v>
      </c>
      <c r="AS11" s="17">
        <v>0.13802022858749699</v>
      </c>
      <c r="AT11" s="17">
        <v>0.107978421102928</v>
      </c>
      <c r="AU11" s="17"/>
      <c r="AV11" s="17">
        <v>0.16594750040164899</v>
      </c>
      <c r="AW11" s="17">
        <v>0.24094414971384501</v>
      </c>
      <c r="AX11" s="17">
        <v>0.22814713693160801</v>
      </c>
      <c r="AY11" s="17">
        <v>0.22224520478967999</v>
      </c>
      <c r="AZ11" s="17">
        <v>0.28280417839833499</v>
      </c>
    </row>
    <row r="12" spans="2:52">
      <c r="B12" s="18" t="s">
        <v>201</v>
      </c>
      <c r="C12" s="17">
        <v>0.18123230395331999</v>
      </c>
      <c r="D12" s="17">
        <v>0.21525125586673699</v>
      </c>
      <c r="E12" s="17">
        <v>0.14759834065608099</v>
      </c>
      <c r="F12" s="17"/>
      <c r="G12" s="17">
        <v>0.127502374767483</v>
      </c>
      <c r="H12" s="17">
        <v>0.153246307704827</v>
      </c>
      <c r="I12" s="17">
        <v>0.187087207885509</v>
      </c>
      <c r="J12" s="17">
        <v>0.144925321224908</v>
      </c>
      <c r="K12" s="17">
        <v>0.19365979427883501</v>
      </c>
      <c r="L12" s="17">
        <v>0.262684627711671</v>
      </c>
      <c r="M12" s="17"/>
      <c r="N12" s="17">
        <v>0.215849108674454</v>
      </c>
      <c r="O12" s="17">
        <v>0.20697493906545</v>
      </c>
      <c r="P12" s="17">
        <v>0.16303315987404399</v>
      </c>
      <c r="Q12" s="17">
        <v>0.135332276951032</v>
      </c>
      <c r="R12" s="17"/>
      <c r="S12" s="17">
        <v>0.15485847838721001</v>
      </c>
      <c r="T12" s="17">
        <v>0.14797953082403401</v>
      </c>
      <c r="U12" s="17">
        <v>0.14762582952252201</v>
      </c>
      <c r="V12" s="17">
        <v>0.159734837776489</v>
      </c>
      <c r="W12" s="17">
        <v>0.16715954992349299</v>
      </c>
      <c r="X12" s="17">
        <v>0.19210914644671701</v>
      </c>
      <c r="Y12" s="17">
        <v>0.22843959712245601</v>
      </c>
      <c r="Z12" s="17">
        <v>0.22053395071611001</v>
      </c>
      <c r="AA12" s="17">
        <v>0.20414492509728499</v>
      </c>
      <c r="AB12" s="17">
        <v>0.181696012893275</v>
      </c>
      <c r="AC12" s="17">
        <v>0.25652498680209601</v>
      </c>
      <c r="AD12" s="17">
        <v>0.26962547569368001</v>
      </c>
      <c r="AE12" s="17"/>
      <c r="AF12" s="17">
        <v>0.24462627029997</v>
      </c>
      <c r="AG12" s="17">
        <v>0.17294290494362</v>
      </c>
      <c r="AH12" s="17">
        <v>0.11194822066785</v>
      </c>
      <c r="AI12" s="17"/>
      <c r="AJ12" s="17">
        <v>0.27126004660034703</v>
      </c>
      <c r="AK12" s="17">
        <v>0.112381575855751</v>
      </c>
      <c r="AL12" s="17">
        <v>0.20436121774348501</v>
      </c>
      <c r="AM12" s="17">
        <v>0.113542994566633</v>
      </c>
      <c r="AN12" s="17">
        <v>0.13783245563444399</v>
      </c>
      <c r="AO12" s="17"/>
      <c r="AP12" s="17">
        <v>0.26273577355661898</v>
      </c>
      <c r="AQ12" s="17">
        <v>0.122156442901568</v>
      </c>
      <c r="AR12" s="17">
        <v>0.21303058297917901</v>
      </c>
      <c r="AS12" s="17">
        <v>0.27541102176052501</v>
      </c>
      <c r="AT12" s="17">
        <v>0.16488967409969599</v>
      </c>
      <c r="AU12" s="17"/>
      <c r="AV12" s="17">
        <v>0.171690799200866</v>
      </c>
      <c r="AW12" s="17">
        <v>0.19601347394565199</v>
      </c>
      <c r="AX12" s="17">
        <v>0.17623571587852599</v>
      </c>
      <c r="AY12" s="17">
        <v>0.21063092323947</v>
      </c>
      <c r="AZ12" s="17">
        <v>7.2094480539717606E-2</v>
      </c>
    </row>
    <row r="13" spans="2:52">
      <c r="B13" s="18" t="s">
        <v>107</v>
      </c>
      <c r="C13" s="17">
        <v>0.172915684765266</v>
      </c>
      <c r="D13" s="17">
        <v>0.11324844183422</v>
      </c>
      <c r="E13" s="17">
        <v>0.23264271815697801</v>
      </c>
      <c r="F13" s="17"/>
      <c r="G13" s="17">
        <v>8.2979052936748204E-2</v>
      </c>
      <c r="H13" s="17">
        <v>0.16673629066069701</v>
      </c>
      <c r="I13" s="17">
        <v>0.16165656028951</v>
      </c>
      <c r="J13" s="17">
        <v>0.240440143344236</v>
      </c>
      <c r="K13" s="17">
        <v>0.22803708680526899</v>
      </c>
      <c r="L13" s="17">
        <v>0.17369745522180199</v>
      </c>
      <c r="M13" s="17"/>
      <c r="N13" s="17">
        <v>0.126912968341025</v>
      </c>
      <c r="O13" s="17">
        <v>0.180463573438578</v>
      </c>
      <c r="P13" s="17">
        <v>0.15472950790318701</v>
      </c>
      <c r="Q13" s="17">
        <v>0.23127997453570101</v>
      </c>
      <c r="R13" s="17"/>
      <c r="S13" s="17">
        <v>0.13356631985276901</v>
      </c>
      <c r="T13" s="17">
        <v>0.181487665738225</v>
      </c>
      <c r="U13" s="17">
        <v>0.20314002497855899</v>
      </c>
      <c r="V13" s="17">
        <v>0.228100414853215</v>
      </c>
      <c r="W13" s="17">
        <v>0.217908403558529</v>
      </c>
      <c r="X13" s="17">
        <v>0.12717892711018</v>
      </c>
      <c r="Y13" s="17">
        <v>0.19193526616036399</v>
      </c>
      <c r="Z13" s="17">
        <v>0.23398277641554599</v>
      </c>
      <c r="AA13" s="17">
        <v>0.12593909158950201</v>
      </c>
      <c r="AB13" s="17">
        <v>0.18983624701235799</v>
      </c>
      <c r="AC13" s="17">
        <v>0.21586017542290001</v>
      </c>
      <c r="AD13" s="17">
        <v>3.4372047054775298E-2</v>
      </c>
      <c r="AE13" s="17"/>
      <c r="AF13" s="17">
        <v>0.15397651440919899</v>
      </c>
      <c r="AG13" s="17">
        <v>0.176804867510203</v>
      </c>
      <c r="AH13" s="17">
        <v>0.23960490250156399</v>
      </c>
      <c r="AI13" s="17"/>
      <c r="AJ13" s="17">
        <v>0.13023320591106899</v>
      </c>
      <c r="AK13" s="17">
        <v>0.17425818502097401</v>
      </c>
      <c r="AL13" s="17">
        <v>0.12911012888828499</v>
      </c>
      <c r="AM13" s="17">
        <v>0.23686266674407799</v>
      </c>
      <c r="AN13" s="17">
        <v>0.26740555566348501</v>
      </c>
      <c r="AO13" s="17"/>
      <c r="AP13" s="17">
        <v>8.5913980940283893E-2</v>
      </c>
      <c r="AQ13" s="17">
        <v>0.15144799362381101</v>
      </c>
      <c r="AR13" s="17">
        <v>8.4403727144948801E-2</v>
      </c>
      <c r="AS13" s="17">
        <v>0.16711580179729901</v>
      </c>
      <c r="AT13" s="17">
        <v>0.38035454613978098</v>
      </c>
      <c r="AU13" s="17"/>
      <c r="AV13" s="17">
        <v>0.224317732847438</v>
      </c>
      <c r="AW13" s="17">
        <v>0.16640428963776999</v>
      </c>
      <c r="AX13" s="17">
        <v>0.12883133398757601</v>
      </c>
      <c r="AY13" s="17">
        <v>9.8473672350650104E-2</v>
      </c>
      <c r="AZ13" s="17">
        <v>0.14836403474315199</v>
      </c>
    </row>
    <row r="14" spans="2:52">
      <c r="B14" s="18" t="s">
        <v>203</v>
      </c>
      <c r="C14" s="17">
        <v>0.14711220378516601</v>
      </c>
      <c r="D14" s="17">
        <v>0.18485508929634201</v>
      </c>
      <c r="E14" s="17">
        <v>0.108070301290703</v>
      </c>
      <c r="F14" s="17"/>
      <c r="G14" s="17">
        <v>0.15234806465859099</v>
      </c>
      <c r="H14" s="17">
        <v>0.122144240009493</v>
      </c>
      <c r="I14" s="17">
        <v>0.14792285754432799</v>
      </c>
      <c r="J14" s="17">
        <v>9.7087829678210197E-2</v>
      </c>
      <c r="K14" s="17">
        <v>0.11944858862367801</v>
      </c>
      <c r="L14" s="17">
        <v>0.21739802627632501</v>
      </c>
      <c r="M14" s="17"/>
      <c r="N14" s="17">
        <v>0.16814872172371101</v>
      </c>
      <c r="O14" s="17">
        <v>0.16543129232241699</v>
      </c>
      <c r="P14" s="17">
        <v>0.15158105951863299</v>
      </c>
      <c r="Q14" s="17">
        <v>0.102670412258435</v>
      </c>
      <c r="R14" s="17"/>
      <c r="S14" s="17">
        <v>0.15962423789878299</v>
      </c>
      <c r="T14" s="17">
        <v>0.14110976876706899</v>
      </c>
      <c r="U14" s="17">
        <v>0.14350394268224501</v>
      </c>
      <c r="V14" s="17">
        <v>0.115512411719534</v>
      </c>
      <c r="W14" s="17">
        <v>0.15406151868168899</v>
      </c>
      <c r="X14" s="17">
        <v>0.15867825301335001</v>
      </c>
      <c r="Y14" s="17">
        <v>0.116156828896483</v>
      </c>
      <c r="Z14" s="17">
        <v>0.18630644453291501</v>
      </c>
      <c r="AA14" s="17">
        <v>0.11108744532513901</v>
      </c>
      <c r="AB14" s="17">
        <v>0.13043546528927499</v>
      </c>
      <c r="AC14" s="17">
        <v>0.254114649380692</v>
      </c>
      <c r="AD14" s="17">
        <v>0.22786341025406101</v>
      </c>
      <c r="AE14" s="17"/>
      <c r="AF14" s="17">
        <v>0.18150593568932799</v>
      </c>
      <c r="AG14" s="17">
        <v>0.13777438780301801</v>
      </c>
      <c r="AH14" s="17">
        <v>0.119721502285801</v>
      </c>
      <c r="AI14" s="17"/>
      <c r="AJ14" s="17">
        <v>0.206216552854493</v>
      </c>
      <c r="AK14" s="17">
        <v>9.9322253630971705E-2</v>
      </c>
      <c r="AL14" s="17">
        <v>0.133654551832701</v>
      </c>
      <c r="AM14" s="17">
        <v>0.169599263114833</v>
      </c>
      <c r="AN14" s="17">
        <v>0.110182557083076</v>
      </c>
      <c r="AO14" s="17"/>
      <c r="AP14" s="17">
        <v>0.23620924675981</v>
      </c>
      <c r="AQ14" s="17">
        <v>9.96513259348248E-2</v>
      </c>
      <c r="AR14" s="17">
        <v>0.14829361907264599</v>
      </c>
      <c r="AS14" s="17">
        <v>0.213259586989544</v>
      </c>
      <c r="AT14" s="17">
        <v>8.7861996531608796E-2</v>
      </c>
      <c r="AU14" s="17"/>
      <c r="AV14" s="17">
        <v>0.14402339148993601</v>
      </c>
      <c r="AW14" s="17">
        <v>0.13881779599538899</v>
      </c>
      <c r="AX14" s="17">
        <v>0.15215878616450901</v>
      </c>
      <c r="AY14" s="17">
        <v>0.16405668255424499</v>
      </c>
      <c r="AZ14" s="17">
        <v>5.2713105244919102E-2</v>
      </c>
    </row>
    <row r="15" spans="2:52">
      <c r="B15" s="18" t="s">
        <v>195</v>
      </c>
      <c r="C15" s="17">
        <v>0.138191760104245</v>
      </c>
      <c r="D15" s="17">
        <v>0.16432760789106299</v>
      </c>
      <c r="E15" s="17">
        <v>0.11234437030184199</v>
      </c>
      <c r="F15" s="17"/>
      <c r="G15" s="17">
        <v>0.20038937042622301</v>
      </c>
      <c r="H15" s="17">
        <v>0.17604096368769301</v>
      </c>
      <c r="I15" s="17">
        <v>0.16990341466322301</v>
      </c>
      <c r="J15" s="17">
        <v>0.10877989364424399</v>
      </c>
      <c r="K15" s="17">
        <v>8.3378004335980097E-2</v>
      </c>
      <c r="L15" s="17">
        <v>8.6466053961548398E-2</v>
      </c>
      <c r="M15" s="17"/>
      <c r="N15" s="17">
        <v>0.15189636567505199</v>
      </c>
      <c r="O15" s="17">
        <v>0.118473381100936</v>
      </c>
      <c r="P15" s="17">
        <v>0.135233845183346</v>
      </c>
      <c r="Q15" s="17">
        <v>0.14094111325429701</v>
      </c>
      <c r="R15" s="17"/>
      <c r="S15" s="17">
        <v>0.16992383793797</v>
      </c>
      <c r="T15" s="17">
        <v>0.113865413313873</v>
      </c>
      <c r="U15" s="17">
        <v>0.11645529957695799</v>
      </c>
      <c r="V15" s="17">
        <v>0.12529885132951399</v>
      </c>
      <c r="W15" s="17">
        <v>8.9940684008741598E-2</v>
      </c>
      <c r="X15" s="17">
        <v>0.16958349904858599</v>
      </c>
      <c r="Y15" s="17">
        <v>0.15385674143258801</v>
      </c>
      <c r="Z15" s="17">
        <v>0.16078685611851601</v>
      </c>
      <c r="AA15" s="17">
        <v>0.18827678198728601</v>
      </c>
      <c r="AB15" s="17">
        <v>9.8881833042135603E-2</v>
      </c>
      <c r="AC15" s="17">
        <v>9.4797583019463394E-2</v>
      </c>
      <c r="AD15" s="17">
        <v>0.142177061317627</v>
      </c>
      <c r="AE15" s="17"/>
      <c r="AF15" s="17">
        <v>0.12811679349583399</v>
      </c>
      <c r="AG15" s="17">
        <v>0.144762105907738</v>
      </c>
      <c r="AH15" s="17">
        <v>0.120259973049199</v>
      </c>
      <c r="AI15" s="17"/>
      <c r="AJ15" s="17">
        <v>9.3774057274631201E-2</v>
      </c>
      <c r="AK15" s="17">
        <v>0.226446315616632</v>
      </c>
      <c r="AL15" s="17">
        <v>9.7189386795898697E-2</v>
      </c>
      <c r="AM15" s="17">
        <v>0.11685709551763</v>
      </c>
      <c r="AN15" s="17">
        <v>0.11891602281089</v>
      </c>
      <c r="AO15" s="17"/>
      <c r="AP15" s="17">
        <v>8.3145671287387105E-2</v>
      </c>
      <c r="AQ15" s="17">
        <v>0.219106607460929</v>
      </c>
      <c r="AR15" s="17">
        <v>0.138272075473161</v>
      </c>
      <c r="AS15" s="17">
        <v>5.55843511216806E-2</v>
      </c>
      <c r="AT15" s="17">
        <v>5.0273281079600302E-2</v>
      </c>
      <c r="AU15" s="17"/>
      <c r="AV15" s="17">
        <v>0.119818573619053</v>
      </c>
      <c r="AW15" s="17">
        <v>0.11283489258392999</v>
      </c>
      <c r="AX15" s="17">
        <v>0.156441107394825</v>
      </c>
      <c r="AY15" s="17">
        <v>0.223755522383597</v>
      </c>
      <c r="AZ15" s="17">
        <v>0.32668779514234297</v>
      </c>
    </row>
    <row r="16" spans="2:52" ht="30">
      <c r="B16" s="18" t="s">
        <v>199</v>
      </c>
      <c r="C16" s="17">
        <v>0.109808720505568</v>
      </c>
      <c r="D16" s="17">
        <v>0.124745112688521</v>
      </c>
      <c r="E16" s="17">
        <v>9.5253289442065403E-2</v>
      </c>
      <c r="F16" s="17"/>
      <c r="G16" s="17">
        <v>0.24287497253071799</v>
      </c>
      <c r="H16" s="17">
        <v>0.136733525102151</v>
      </c>
      <c r="I16" s="17">
        <v>0.10621864540262201</v>
      </c>
      <c r="J16" s="17">
        <v>7.5500135901842402E-2</v>
      </c>
      <c r="K16" s="17">
        <v>8.5402928968815697E-2</v>
      </c>
      <c r="L16" s="17">
        <v>2.7363882950169699E-2</v>
      </c>
      <c r="M16" s="17"/>
      <c r="N16" s="17">
        <v>0.11518060419896101</v>
      </c>
      <c r="O16" s="17">
        <v>0.10245911981368</v>
      </c>
      <c r="P16" s="17">
        <v>0.13372455958471599</v>
      </c>
      <c r="Q16" s="17">
        <v>9.0385247490665996E-2</v>
      </c>
      <c r="R16" s="17"/>
      <c r="S16" s="17">
        <v>0.13877256968625501</v>
      </c>
      <c r="T16" s="17">
        <v>8.1673830477840006E-2</v>
      </c>
      <c r="U16" s="17">
        <v>0.14948423155639001</v>
      </c>
      <c r="V16" s="17">
        <v>7.4955295675628003E-2</v>
      </c>
      <c r="W16" s="17">
        <v>5.60412076074632E-2</v>
      </c>
      <c r="X16" s="17">
        <v>0.115203772594064</v>
      </c>
      <c r="Y16" s="17">
        <v>0.15640367114001899</v>
      </c>
      <c r="Z16" s="17">
        <v>9.2226906622923793E-2</v>
      </c>
      <c r="AA16" s="17">
        <v>0.12538094326530999</v>
      </c>
      <c r="AB16" s="17">
        <v>8.7217297523552298E-2</v>
      </c>
      <c r="AC16" s="17">
        <v>0.122127587149473</v>
      </c>
      <c r="AD16" s="17">
        <v>0.12743749293332399</v>
      </c>
      <c r="AE16" s="17"/>
      <c r="AF16" s="17">
        <v>6.8583098984029603E-2</v>
      </c>
      <c r="AG16" s="17">
        <v>0.111404070640651</v>
      </c>
      <c r="AH16" s="17">
        <v>8.5440408215098504E-2</v>
      </c>
      <c r="AI16" s="17"/>
      <c r="AJ16" s="17">
        <v>6.7716034575388703E-2</v>
      </c>
      <c r="AK16" s="17">
        <v>0.15953920036010999</v>
      </c>
      <c r="AL16" s="17">
        <v>0.101589745337274</v>
      </c>
      <c r="AM16" s="17">
        <v>0.12911274364719</v>
      </c>
      <c r="AN16" s="17">
        <v>8.4262102915565795E-2</v>
      </c>
      <c r="AO16" s="17"/>
      <c r="AP16" s="17">
        <v>5.6383852350930401E-2</v>
      </c>
      <c r="AQ16" s="17">
        <v>0.148656359901744</v>
      </c>
      <c r="AR16" s="17">
        <v>0.14344367946695999</v>
      </c>
      <c r="AS16" s="17">
        <v>8.8751518641104393E-2</v>
      </c>
      <c r="AT16" s="17">
        <v>3.1907690930657401E-2</v>
      </c>
      <c r="AU16" s="17"/>
      <c r="AV16" s="17">
        <v>0.10167152020735599</v>
      </c>
      <c r="AW16" s="17">
        <v>0.11855229105713801</v>
      </c>
      <c r="AX16" s="17">
        <v>0.10011844316438601</v>
      </c>
      <c r="AY16" s="17">
        <v>0.14818866705355099</v>
      </c>
      <c r="AZ16" s="17">
        <v>0.12918373933285601</v>
      </c>
    </row>
    <row r="17" spans="2:52" ht="30">
      <c r="B17" s="18" t="s">
        <v>196</v>
      </c>
      <c r="C17" s="17">
        <v>8.4388774520179205E-2</v>
      </c>
      <c r="D17" s="17">
        <v>9.9146841639268596E-2</v>
      </c>
      <c r="E17" s="17">
        <v>6.9838141737821297E-2</v>
      </c>
      <c r="F17" s="17"/>
      <c r="G17" s="17">
        <v>0.122218946126638</v>
      </c>
      <c r="H17" s="17">
        <v>6.8349930126132996E-2</v>
      </c>
      <c r="I17" s="17">
        <v>0.155481991628104</v>
      </c>
      <c r="J17" s="17">
        <v>6.0145103169405703E-2</v>
      </c>
      <c r="K17" s="17">
        <v>2.6906892518154198E-2</v>
      </c>
      <c r="L17" s="17">
        <v>6.0258447593782197E-2</v>
      </c>
      <c r="M17" s="17"/>
      <c r="N17" s="17">
        <v>9.9124594870127106E-2</v>
      </c>
      <c r="O17" s="17">
        <v>6.92934210863837E-2</v>
      </c>
      <c r="P17" s="17">
        <v>0.107648058430334</v>
      </c>
      <c r="Q17" s="17">
        <v>6.2773287549093504E-2</v>
      </c>
      <c r="R17" s="17"/>
      <c r="S17" s="17">
        <v>0.13956891470917199</v>
      </c>
      <c r="T17" s="17">
        <v>8.7522083455717201E-2</v>
      </c>
      <c r="U17" s="17">
        <v>6.3354783212722704E-3</v>
      </c>
      <c r="V17" s="17">
        <v>0.105689655072106</v>
      </c>
      <c r="W17" s="17">
        <v>7.3243516581114804E-2</v>
      </c>
      <c r="X17" s="17">
        <v>9.1896709480579306E-2</v>
      </c>
      <c r="Y17" s="17">
        <v>5.8966554088555397E-2</v>
      </c>
      <c r="Z17" s="17">
        <v>0.112447308556568</v>
      </c>
      <c r="AA17" s="17">
        <v>8.0061204439258404E-2</v>
      </c>
      <c r="AB17" s="17">
        <v>3.5158655105723302E-2</v>
      </c>
      <c r="AC17" s="17">
        <v>7.1796452419146103E-2</v>
      </c>
      <c r="AD17" s="17">
        <v>0.13377752303110599</v>
      </c>
      <c r="AE17" s="17"/>
      <c r="AF17" s="17">
        <v>6.6680990331912299E-2</v>
      </c>
      <c r="AG17" s="17">
        <v>9.8903279037032804E-2</v>
      </c>
      <c r="AH17" s="17">
        <v>6.9415649007469701E-2</v>
      </c>
      <c r="AI17" s="17"/>
      <c r="AJ17" s="17">
        <v>7.83664876000017E-2</v>
      </c>
      <c r="AK17" s="17">
        <v>0.102891580732126</v>
      </c>
      <c r="AL17" s="17">
        <v>7.6016190245519394E-2</v>
      </c>
      <c r="AM17" s="17">
        <v>0</v>
      </c>
      <c r="AN17" s="17">
        <v>6.7563934072933304E-2</v>
      </c>
      <c r="AO17" s="17"/>
      <c r="AP17" s="17">
        <v>0.10004053645347501</v>
      </c>
      <c r="AQ17" s="17">
        <v>0.105260034364836</v>
      </c>
      <c r="AR17" s="17">
        <v>7.33335913688795E-2</v>
      </c>
      <c r="AS17" s="17">
        <v>3.6165553734951901E-2</v>
      </c>
      <c r="AT17" s="17">
        <v>2.86076101175077E-2</v>
      </c>
      <c r="AU17" s="17"/>
      <c r="AV17" s="17">
        <v>7.7015418289696894E-2</v>
      </c>
      <c r="AW17" s="17">
        <v>6.4463098098523505E-2</v>
      </c>
      <c r="AX17" s="17">
        <v>9.6028534426760098E-2</v>
      </c>
      <c r="AY17" s="17">
        <v>0.13120663534216501</v>
      </c>
      <c r="AZ17" s="17">
        <v>7.6540700986993698E-2</v>
      </c>
    </row>
    <row r="18" spans="2:52" ht="30">
      <c r="B18" s="18" t="s">
        <v>198</v>
      </c>
      <c r="C18" s="17">
        <v>8.2677967794580795E-2</v>
      </c>
      <c r="D18" s="17">
        <v>8.7860923143443001E-2</v>
      </c>
      <c r="E18" s="17">
        <v>7.7939624802409499E-2</v>
      </c>
      <c r="F18" s="17"/>
      <c r="G18" s="17">
        <v>0.130544615582839</v>
      </c>
      <c r="H18" s="17">
        <v>9.9308706083450896E-2</v>
      </c>
      <c r="I18" s="17">
        <v>9.1355412470879693E-2</v>
      </c>
      <c r="J18" s="17">
        <v>6.5121502925396202E-2</v>
      </c>
      <c r="K18" s="17">
        <v>6.35106054657332E-2</v>
      </c>
      <c r="L18" s="17">
        <v>4.9080962689157098E-2</v>
      </c>
      <c r="M18" s="17"/>
      <c r="N18" s="17">
        <v>9.9518110647543206E-2</v>
      </c>
      <c r="O18" s="17">
        <v>4.8796158395049097E-2</v>
      </c>
      <c r="P18" s="17">
        <v>9.0000654260731006E-2</v>
      </c>
      <c r="Q18" s="17">
        <v>9.2168121324014696E-2</v>
      </c>
      <c r="R18" s="17"/>
      <c r="S18" s="17">
        <v>0.12581776016873</v>
      </c>
      <c r="T18" s="17">
        <v>7.7526311934842398E-2</v>
      </c>
      <c r="U18" s="17">
        <v>9.0535287489435304E-2</v>
      </c>
      <c r="V18" s="17">
        <v>9.4095525373169106E-2</v>
      </c>
      <c r="W18" s="17">
        <v>2.9998202093878899E-2</v>
      </c>
      <c r="X18" s="17">
        <v>7.4680006256895096E-2</v>
      </c>
      <c r="Y18" s="17">
        <v>0.118745791220597</v>
      </c>
      <c r="Z18" s="17">
        <v>3.7800219786054003E-2</v>
      </c>
      <c r="AA18" s="17">
        <v>9.3324032332884194E-2</v>
      </c>
      <c r="AB18" s="17">
        <v>7.8260253080138897E-2</v>
      </c>
      <c r="AC18" s="17">
        <v>1.1137623596953101E-2</v>
      </c>
      <c r="AD18" s="17">
        <v>2.85512855227021E-2</v>
      </c>
      <c r="AE18" s="17"/>
      <c r="AF18" s="17">
        <v>7.5729546817554005E-2</v>
      </c>
      <c r="AG18" s="17">
        <v>7.4051209953671496E-2</v>
      </c>
      <c r="AH18" s="17">
        <v>0.10686438046923399</v>
      </c>
      <c r="AI18" s="17"/>
      <c r="AJ18" s="17">
        <v>9.5349397541999503E-2</v>
      </c>
      <c r="AK18" s="17">
        <v>8.4579775815549901E-2</v>
      </c>
      <c r="AL18" s="17">
        <v>6.79788955306182E-2</v>
      </c>
      <c r="AM18" s="17">
        <v>0.118532400542186</v>
      </c>
      <c r="AN18" s="17">
        <v>8.77475951328789E-2</v>
      </c>
      <c r="AO18" s="17"/>
      <c r="AP18" s="17">
        <v>9.7262383095635702E-2</v>
      </c>
      <c r="AQ18" s="17">
        <v>7.55898768383374E-2</v>
      </c>
      <c r="AR18" s="17">
        <v>9.6070557483612803E-2</v>
      </c>
      <c r="AS18" s="17">
        <v>7.5975805928587395E-2</v>
      </c>
      <c r="AT18" s="17">
        <v>8.6035094557202194E-2</v>
      </c>
      <c r="AU18" s="17"/>
      <c r="AV18" s="17">
        <v>7.6988411495624604E-2</v>
      </c>
      <c r="AW18" s="17">
        <v>6.8631584315803407E-2</v>
      </c>
      <c r="AX18" s="17">
        <v>6.7038656113701495E-2</v>
      </c>
      <c r="AY18" s="17">
        <v>0.14235784999544701</v>
      </c>
      <c r="AZ18" s="17">
        <v>0.20262634627009299</v>
      </c>
    </row>
    <row r="19" spans="2:52" ht="30">
      <c r="B19" s="18" t="s">
        <v>200</v>
      </c>
      <c r="C19" s="17">
        <v>8.1181414019906098E-2</v>
      </c>
      <c r="D19" s="17">
        <v>9.3452309735488001E-2</v>
      </c>
      <c r="E19" s="17">
        <v>6.9160194979939194E-2</v>
      </c>
      <c r="F19" s="17"/>
      <c r="G19" s="17">
        <v>0.109458065695737</v>
      </c>
      <c r="H19" s="17">
        <v>0.113516361573529</v>
      </c>
      <c r="I19" s="17">
        <v>7.9232403406309701E-2</v>
      </c>
      <c r="J19" s="17">
        <v>5.5230617858003601E-2</v>
      </c>
      <c r="K19" s="17">
        <v>6.6297547276644594E-2</v>
      </c>
      <c r="L19" s="17">
        <v>6.31925920435185E-2</v>
      </c>
      <c r="M19" s="17"/>
      <c r="N19" s="17">
        <v>5.6085903155685901E-2</v>
      </c>
      <c r="O19" s="17">
        <v>8.4388883149903601E-2</v>
      </c>
      <c r="P19" s="17">
        <v>0.11601765638966099</v>
      </c>
      <c r="Q19" s="17">
        <v>7.4592611038668793E-2</v>
      </c>
      <c r="R19" s="17"/>
      <c r="S19" s="17">
        <v>0.11625523531653</v>
      </c>
      <c r="T19" s="17">
        <v>7.2036562605086105E-2</v>
      </c>
      <c r="U19" s="17">
        <v>7.2436063427213607E-2</v>
      </c>
      <c r="V19" s="17">
        <v>0.100393059888654</v>
      </c>
      <c r="W19" s="17">
        <v>5.6006653705628101E-2</v>
      </c>
      <c r="X19" s="17">
        <v>1.99786085704717E-2</v>
      </c>
      <c r="Y19" s="17">
        <v>0.139406300173818</v>
      </c>
      <c r="Z19" s="17">
        <v>0.13239075673652501</v>
      </c>
      <c r="AA19" s="17">
        <v>7.7717613410186404E-2</v>
      </c>
      <c r="AB19" s="17">
        <v>7.3349264016183899E-2</v>
      </c>
      <c r="AC19" s="17">
        <v>5.8814199701326002E-2</v>
      </c>
      <c r="AD19" s="17">
        <v>0</v>
      </c>
      <c r="AE19" s="17"/>
      <c r="AF19" s="17">
        <v>8.8870999092682201E-2</v>
      </c>
      <c r="AG19" s="17">
        <v>6.6664807102633006E-2</v>
      </c>
      <c r="AH19" s="17">
        <v>0.10799840762322099</v>
      </c>
      <c r="AI19" s="17"/>
      <c r="AJ19" s="17">
        <v>0.108957513956725</v>
      </c>
      <c r="AK19" s="17">
        <v>9.26254045518594E-2</v>
      </c>
      <c r="AL19" s="17">
        <v>2.5258403712772302E-2</v>
      </c>
      <c r="AM19" s="17">
        <v>5.0501926871307397E-2</v>
      </c>
      <c r="AN19" s="17">
        <v>6.4892230670934206E-2</v>
      </c>
      <c r="AO19" s="17"/>
      <c r="AP19" s="17">
        <v>0.113526838414517</v>
      </c>
      <c r="AQ19" s="17">
        <v>8.2838911965425394E-2</v>
      </c>
      <c r="AR19" s="17">
        <v>6.8303028515736802E-2</v>
      </c>
      <c r="AS19" s="17">
        <v>9.5168115112179402E-2</v>
      </c>
      <c r="AT19" s="17">
        <v>3.7076929736335397E-2</v>
      </c>
      <c r="AU19" s="17"/>
      <c r="AV19" s="17">
        <v>8.2884581744162203E-2</v>
      </c>
      <c r="AW19" s="17">
        <v>7.6569671272530004E-2</v>
      </c>
      <c r="AX19" s="17">
        <v>7.5737700667392202E-2</v>
      </c>
      <c r="AY19" s="17">
        <v>0.10945943025928399</v>
      </c>
      <c r="AZ19" s="17">
        <v>3.2697952581721201E-2</v>
      </c>
    </row>
    <row r="20" spans="2:52">
      <c r="B20" s="18" t="s">
        <v>85</v>
      </c>
      <c r="C20" s="19">
        <v>4.67142110486891E-2</v>
      </c>
      <c r="D20" s="19">
        <v>4.9417326011800801E-2</v>
      </c>
      <c r="E20" s="19">
        <v>4.4268171900556902E-2</v>
      </c>
      <c r="F20" s="19"/>
      <c r="G20" s="19">
        <v>7.8451034904122099E-3</v>
      </c>
      <c r="H20" s="19">
        <v>2.7030710221658101E-2</v>
      </c>
      <c r="I20" s="19">
        <v>1.6825378742859502E-2</v>
      </c>
      <c r="J20" s="19">
        <v>7.3333420697367799E-2</v>
      </c>
      <c r="K20" s="19">
        <v>8.0525423426976397E-2</v>
      </c>
      <c r="L20" s="19">
        <v>7.7936956742853697E-2</v>
      </c>
      <c r="M20" s="19"/>
      <c r="N20" s="19">
        <v>5.00663643706852E-2</v>
      </c>
      <c r="O20" s="19">
        <v>4.3397995482009101E-2</v>
      </c>
      <c r="P20" s="19">
        <v>2.9153497111585099E-2</v>
      </c>
      <c r="Q20" s="19">
        <v>6.2804840733116402E-2</v>
      </c>
      <c r="R20" s="19"/>
      <c r="S20" s="19">
        <v>4.48968620981052E-2</v>
      </c>
      <c r="T20" s="19">
        <v>6.4289027916437994E-2</v>
      </c>
      <c r="U20" s="19">
        <v>3.03479077976496E-2</v>
      </c>
      <c r="V20" s="19">
        <v>5.2337330037828901E-2</v>
      </c>
      <c r="W20" s="19">
        <v>5.8545353028802601E-2</v>
      </c>
      <c r="X20" s="19">
        <v>6.2323774048844302E-2</v>
      </c>
      <c r="Y20" s="19">
        <v>1.9919201216568101E-2</v>
      </c>
      <c r="Z20" s="19">
        <v>3.6711384689038E-2</v>
      </c>
      <c r="AA20" s="19">
        <v>5.0930095571310501E-2</v>
      </c>
      <c r="AB20" s="19">
        <v>4.4871699156007201E-2</v>
      </c>
      <c r="AC20" s="19">
        <v>2.1613308737824299E-2</v>
      </c>
      <c r="AD20" s="19">
        <v>2.91230791119092E-2</v>
      </c>
      <c r="AE20" s="19"/>
      <c r="AF20" s="19">
        <v>5.2821482778436103E-2</v>
      </c>
      <c r="AG20" s="19">
        <v>5.2418008177534003E-2</v>
      </c>
      <c r="AH20" s="19">
        <v>4.6871062194182501E-2</v>
      </c>
      <c r="AI20" s="19"/>
      <c r="AJ20" s="19">
        <v>4.5200771246642603E-2</v>
      </c>
      <c r="AK20" s="19">
        <v>4.4259991993312299E-2</v>
      </c>
      <c r="AL20" s="19">
        <v>7.7199888044120105E-2</v>
      </c>
      <c r="AM20" s="19">
        <v>0</v>
      </c>
      <c r="AN20" s="19">
        <v>5.2253676655579E-2</v>
      </c>
      <c r="AO20" s="19"/>
      <c r="AP20" s="19">
        <v>3.91496564090872E-2</v>
      </c>
      <c r="AQ20" s="19">
        <v>4.8346587455117503E-2</v>
      </c>
      <c r="AR20" s="19">
        <v>6.3709969386882101E-2</v>
      </c>
      <c r="AS20" s="19">
        <v>4.2787885546260999E-2</v>
      </c>
      <c r="AT20" s="19">
        <v>5.8673130864428401E-2</v>
      </c>
      <c r="AU20" s="19"/>
      <c r="AV20" s="19">
        <v>4.5841630032756001E-2</v>
      </c>
      <c r="AW20" s="19">
        <v>5.9523357098223803E-2</v>
      </c>
      <c r="AX20" s="19">
        <v>3.7474907236337798E-2</v>
      </c>
      <c r="AY20" s="19">
        <v>3.2747515003085099E-2</v>
      </c>
      <c r="AZ20" s="19">
        <v>3.2671335680667601E-2</v>
      </c>
    </row>
    <row r="21" spans="2:52">
      <c r="B21" s="16"/>
    </row>
    <row r="22" spans="2:52">
      <c r="B22" t="s">
        <v>433</v>
      </c>
    </row>
    <row r="23" spans="2:52">
      <c r="B23" t="s">
        <v>434</v>
      </c>
    </row>
    <row r="25" spans="2:52">
      <c r="B25"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E19"/>
  <sheetViews>
    <sheetView showGridLines="0" workbookViewId="0">
      <pane xSplit="2" topLeftCell="C1" activePane="topRight" state="frozen"/>
      <selection pane="topRight" activeCell="B19" sqref="B19"/>
    </sheetView>
  </sheetViews>
  <sheetFormatPr defaultColWidth="11.42578125" defaultRowHeight="15"/>
  <cols>
    <col min="2" max="2" width="25.7109375" customWidth="1"/>
    <col min="3" max="5" width="20.7109375" customWidth="1"/>
  </cols>
  <sheetData>
    <row r="2" spans="2:5" ht="39.950000000000003" customHeight="1">
      <c r="D2" s="29" t="s">
        <v>474</v>
      </c>
      <c r="E2" s="30"/>
    </row>
    <row r="6" spans="2:5" ht="50.1" customHeight="1">
      <c r="B6" s="20" t="s">
        <v>26</v>
      </c>
      <c r="C6" s="20" t="s">
        <v>475</v>
      </c>
      <c r="D6" s="20" t="s">
        <v>476</v>
      </c>
    </row>
    <row r="7" spans="2:5">
      <c r="B7" s="18" t="s">
        <v>210</v>
      </c>
      <c r="C7" s="17">
        <v>9.6079058109353604E-2</v>
      </c>
      <c r="D7" s="17">
        <v>0.15559813930180999</v>
      </c>
    </row>
    <row r="8" spans="2:5">
      <c r="B8" s="18" t="s">
        <v>211</v>
      </c>
      <c r="C8" s="17">
        <v>0.36881446002295398</v>
      </c>
      <c r="D8" s="17">
        <v>0.47081498374781999</v>
      </c>
    </row>
    <row r="9" spans="2:5" ht="30">
      <c r="B9" s="18" t="s">
        <v>212</v>
      </c>
      <c r="C9" s="17">
        <v>0.35523727794113102</v>
      </c>
      <c r="D9" s="17">
        <v>0.20750756797186201</v>
      </c>
    </row>
    <row r="10" spans="2:5">
      <c r="B10" s="18" t="s">
        <v>213</v>
      </c>
      <c r="C10" s="17">
        <v>5.5867882786176402E-2</v>
      </c>
      <c r="D10" s="17">
        <v>4.4252630568712897E-2</v>
      </c>
    </row>
    <row r="11" spans="2:5">
      <c r="B11" s="18" t="s">
        <v>214</v>
      </c>
      <c r="C11" s="17">
        <v>1.3751637388895401E-2</v>
      </c>
      <c r="D11" s="17">
        <v>1.4046534067453801E-2</v>
      </c>
    </row>
    <row r="12" spans="2:5">
      <c r="B12" s="18" t="s">
        <v>107</v>
      </c>
      <c r="C12" s="17">
        <v>0.110249683751489</v>
      </c>
      <c r="D12" s="17">
        <v>0.10778014434234</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209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1352</v>
      </c>
      <c r="D7" s="10">
        <v>676</v>
      </c>
      <c r="E7" s="10">
        <v>673</v>
      </c>
      <c r="F7" s="10"/>
      <c r="G7" s="10">
        <v>159</v>
      </c>
      <c r="H7" s="10">
        <v>242</v>
      </c>
      <c r="I7" s="10">
        <v>230</v>
      </c>
      <c r="J7" s="10">
        <v>241</v>
      </c>
      <c r="K7" s="10">
        <v>201</v>
      </c>
      <c r="L7" s="10">
        <v>279</v>
      </c>
      <c r="M7" s="10"/>
      <c r="N7" s="10">
        <v>421</v>
      </c>
      <c r="O7" s="10">
        <v>383</v>
      </c>
      <c r="P7" s="10">
        <v>244</v>
      </c>
      <c r="Q7" s="10">
        <v>304</v>
      </c>
      <c r="R7" s="10"/>
      <c r="S7" s="10">
        <v>171</v>
      </c>
      <c r="T7" s="10">
        <v>192</v>
      </c>
      <c r="U7" s="10">
        <v>119</v>
      </c>
      <c r="V7" s="10">
        <v>118</v>
      </c>
      <c r="W7" s="10">
        <v>90</v>
      </c>
      <c r="X7" s="10">
        <v>117</v>
      </c>
      <c r="Y7" s="10">
        <v>131</v>
      </c>
      <c r="Z7" s="10">
        <v>57</v>
      </c>
      <c r="AA7" s="10">
        <v>161</v>
      </c>
      <c r="AB7" s="10">
        <v>87</v>
      </c>
      <c r="AC7" s="10">
        <v>72</v>
      </c>
      <c r="AD7" s="10">
        <v>37</v>
      </c>
      <c r="AE7" s="10"/>
      <c r="AF7" s="10">
        <v>484</v>
      </c>
      <c r="AG7" s="10">
        <v>532</v>
      </c>
      <c r="AH7" s="10">
        <v>209</v>
      </c>
      <c r="AI7" s="10"/>
      <c r="AJ7" s="10">
        <v>483</v>
      </c>
      <c r="AK7" s="10">
        <v>407</v>
      </c>
      <c r="AL7" s="10">
        <v>82</v>
      </c>
      <c r="AM7" s="10">
        <v>17</v>
      </c>
      <c r="AN7" s="10">
        <v>179</v>
      </c>
      <c r="AO7" s="10"/>
      <c r="AP7" s="10">
        <v>275</v>
      </c>
      <c r="AQ7" s="10">
        <v>542</v>
      </c>
      <c r="AR7" s="10">
        <v>85</v>
      </c>
      <c r="AS7" s="10">
        <v>147</v>
      </c>
      <c r="AT7" s="10">
        <v>127</v>
      </c>
      <c r="AU7" s="10"/>
      <c r="AV7" s="10">
        <v>352</v>
      </c>
      <c r="AW7" s="10">
        <v>275</v>
      </c>
      <c r="AX7" s="10">
        <v>385</v>
      </c>
      <c r="AY7" s="10">
        <v>137</v>
      </c>
      <c r="AZ7" s="10">
        <v>25</v>
      </c>
    </row>
    <row r="8" spans="2:52" ht="30" customHeight="1">
      <c r="B8" s="11" t="s">
        <v>68</v>
      </c>
      <c r="C8" s="11">
        <v>1349</v>
      </c>
      <c r="D8" s="11">
        <v>662</v>
      </c>
      <c r="E8" s="11">
        <v>684</v>
      </c>
      <c r="F8" s="11"/>
      <c r="G8" s="11">
        <v>177</v>
      </c>
      <c r="H8" s="11">
        <v>244</v>
      </c>
      <c r="I8" s="11">
        <v>222</v>
      </c>
      <c r="J8" s="11">
        <v>237</v>
      </c>
      <c r="K8" s="11">
        <v>196</v>
      </c>
      <c r="L8" s="11">
        <v>272</v>
      </c>
      <c r="M8" s="11"/>
      <c r="N8" s="11">
        <v>384</v>
      </c>
      <c r="O8" s="11">
        <v>347</v>
      </c>
      <c r="P8" s="11">
        <v>287</v>
      </c>
      <c r="Q8" s="11">
        <v>330</v>
      </c>
      <c r="R8" s="11"/>
      <c r="S8" s="11">
        <v>175</v>
      </c>
      <c r="T8" s="11">
        <v>179</v>
      </c>
      <c r="U8" s="11">
        <v>116</v>
      </c>
      <c r="V8" s="11">
        <v>116</v>
      </c>
      <c r="W8" s="11">
        <v>84</v>
      </c>
      <c r="X8" s="11">
        <v>121</v>
      </c>
      <c r="Y8" s="11">
        <v>122</v>
      </c>
      <c r="Z8" s="11">
        <v>53</v>
      </c>
      <c r="AA8" s="11">
        <v>154</v>
      </c>
      <c r="AB8" s="11">
        <v>112</v>
      </c>
      <c r="AC8" s="11">
        <v>74</v>
      </c>
      <c r="AD8" s="11">
        <v>42</v>
      </c>
      <c r="AE8" s="11"/>
      <c r="AF8" s="11">
        <v>478</v>
      </c>
      <c r="AG8" s="11">
        <v>520</v>
      </c>
      <c r="AH8" s="11">
        <v>214</v>
      </c>
      <c r="AI8" s="11"/>
      <c r="AJ8" s="11">
        <v>468</v>
      </c>
      <c r="AK8" s="11">
        <v>400</v>
      </c>
      <c r="AL8" s="11">
        <v>79</v>
      </c>
      <c r="AM8" s="11">
        <v>16</v>
      </c>
      <c r="AN8" s="11">
        <v>185</v>
      </c>
      <c r="AO8" s="11"/>
      <c r="AP8" s="11">
        <v>266</v>
      </c>
      <c r="AQ8" s="11">
        <v>541</v>
      </c>
      <c r="AR8" s="11">
        <v>84</v>
      </c>
      <c r="AS8" s="11">
        <v>145</v>
      </c>
      <c r="AT8" s="11">
        <v>127</v>
      </c>
      <c r="AU8" s="11"/>
      <c r="AV8" s="11">
        <v>362</v>
      </c>
      <c r="AW8" s="11">
        <v>280</v>
      </c>
      <c r="AX8" s="11">
        <v>375</v>
      </c>
      <c r="AY8" s="11">
        <v>130</v>
      </c>
      <c r="AZ8" s="11">
        <v>21</v>
      </c>
    </row>
    <row r="9" spans="2:52">
      <c r="B9" s="18" t="s">
        <v>210</v>
      </c>
      <c r="C9" s="17">
        <v>9.6079058109353604E-2</v>
      </c>
      <c r="D9" s="17">
        <v>0.12360769357380599</v>
      </c>
      <c r="E9" s="17">
        <v>6.9860636492938902E-2</v>
      </c>
      <c r="F9" s="17"/>
      <c r="G9" s="17">
        <v>9.5658648998653603E-2</v>
      </c>
      <c r="H9" s="17">
        <v>0.14580965313326999</v>
      </c>
      <c r="I9" s="17">
        <v>0.13295977615149199</v>
      </c>
      <c r="J9" s="17">
        <v>8.6107074892293703E-2</v>
      </c>
      <c r="K9" s="17">
        <v>5.2502348755735201E-2</v>
      </c>
      <c r="L9" s="17">
        <v>6.1798815971252197E-2</v>
      </c>
      <c r="M9" s="17"/>
      <c r="N9" s="17">
        <v>0.13013254036303001</v>
      </c>
      <c r="O9" s="17">
        <v>8.1091013256400002E-2</v>
      </c>
      <c r="P9" s="17">
        <v>6.7793013379216796E-2</v>
      </c>
      <c r="Q9" s="17">
        <v>9.6870160804016503E-2</v>
      </c>
      <c r="R9" s="17"/>
      <c r="S9" s="17">
        <v>0.110742727251988</v>
      </c>
      <c r="T9" s="17">
        <v>8.5840161593400605E-2</v>
      </c>
      <c r="U9" s="17">
        <v>8.8369502801633998E-2</v>
      </c>
      <c r="V9" s="17">
        <v>0.10262486842938399</v>
      </c>
      <c r="W9" s="17">
        <v>0.11688231756581501</v>
      </c>
      <c r="X9" s="17">
        <v>6.4013613677284795E-2</v>
      </c>
      <c r="Y9" s="17">
        <v>0.12924238939492499</v>
      </c>
      <c r="Z9" s="17">
        <v>5.1069607368045902E-2</v>
      </c>
      <c r="AA9" s="17">
        <v>9.5989732436438005E-2</v>
      </c>
      <c r="AB9" s="17">
        <v>0.12629575545702901</v>
      </c>
      <c r="AC9" s="17">
        <v>5.8575086661771997E-2</v>
      </c>
      <c r="AD9" s="17">
        <v>7.8280477955647201E-2</v>
      </c>
      <c r="AE9" s="17"/>
      <c r="AF9" s="17">
        <v>7.7876583506107294E-2</v>
      </c>
      <c r="AG9" s="17">
        <v>0.124717039040455</v>
      </c>
      <c r="AH9" s="17">
        <v>7.6489059814134897E-2</v>
      </c>
      <c r="AI9" s="17"/>
      <c r="AJ9" s="17">
        <v>9.8908127251850206E-2</v>
      </c>
      <c r="AK9" s="17">
        <v>0.112848573305878</v>
      </c>
      <c r="AL9" s="17">
        <v>0.15704772473873299</v>
      </c>
      <c r="AM9" s="17">
        <v>6.4934200712669796E-2</v>
      </c>
      <c r="AN9" s="17">
        <v>6.6337655950254495E-2</v>
      </c>
      <c r="AO9" s="17"/>
      <c r="AP9" s="17">
        <v>0.113568562228933</v>
      </c>
      <c r="AQ9" s="17">
        <v>0.10919988247186301</v>
      </c>
      <c r="AR9" s="17">
        <v>0.18498755818974999</v>
      </c>
      <c r="AS9" s="17">
        <v>7.6301879680514897E-2</v>
      </c>
      <c r="AT9" s="17">
        <v>2.2682717219575599E-2</v>
      </c>
      <c r="AU9" s="17"/>
      <c r="AV9" s="17">
        <v>7.3454736548075703E-2</v>
      </c>
      <c r="AW9" s="17">
        <v>7.3072270009173906E-2</v>
      </c>
      <c r="AX9" s="17">
        <v>0.10241775073148</v>
      </c>
      <c r="AY9" s="17">
        <v>0.171223247799169</v>
      </c>
      <c r="AZ9" s="17">
        <v>0.22087806231638701</v>
      </c>
    </row>
    <row r="10" spans="2:52">
      <c r="B10" s="18" t="s">
        <v>211</v>
      </c>
      <c r="C10" s="17">
        <v>0.36881446002295398</v>
      </c>
      <c r="D10" s="17">
        <v>0.39898063393630601</v>
      </c>
      <c r="E10" s="17">
        <v>0.34117957033927199</v>
      </c>
      <c r="F10" s="17"/>
      <c r="G10" s="17">
        <v>0.40432500806168897</v>
      </c>
      <c r="H10" s="17">
        <v>0.39761588700741801</v>
      </c>
      <c r="I10" s="17">
        <v>0.347885495792773</v>
      </c>
      <c r="J10" s="17">
        <v>0.358987539220888</v>
      </c>
      <c r="K10" s="17">
        <v>0.37874287679164098</v>
      </c>
      <c r="L10" s="17">
        <v>0.33836832672940698</v>
      </c>
      <c r="M10" s="17"/>
      <c r="N10" s="17">
        <v>0.38562620717007501</v>
      </c>
      <c r="O10" s="17">
        <v>0.38349906154276803</v>
      </c>
      <c r="P10" s="17">
        <v>0.38157545443813001</v>
      </c>
      <c r="Q10" s="17">
        <v>0.32276030253465599</v>
      </c>
      <c r="R10" s="17"/>
      <c r="S10" s="17">
        <v>0.413340221989554</v>
      </c>
      <c r="T10" s="17">
        <v>0.35081479361774198</v>
      </c>
      <c r="U10" s="17">
        <v>0.383312358956926</v>
      </c>
      <c r="V10" s="17">
        <v>0.41092545946088299</v>
      </c>
      <c r="W10" s="17">
        <v>0.39604448539640302</v>
      </c>
      <c r="X10" s="17">
        <v>0.332172181250318</v>
      </c>
      <c r="Y10" s="17">
        <v>0.36536781674566898</v>
      </c>
      <c r="Z10" s="17">
        <v>0.34156126466608</v>
      </c>
      <c r="AA10" s="17">
        <v>0.40405181964217801</v>
      </c>
      <c r="AB10" s="17">
        <v>0.32064718954375898</v>
      </c>
      <c r="AC10" s="17">
        <v>0.300173961011443</v>
      </c>
      <c r="AD10" s="17">
        <v>0.31895266929853699</v>
      </c>
      <c r="AE10" s="17"/>
      <c r="AF10" s="17">
        <v>0.35102748134582101</v>
      </c>
      <c r="AG10" s="17">
        <v>0.42053763526823501</v>
      </c>
      <c r="AH10" s="17">
        <v>0.244341208019348</v>
      </c>
      <c r="AI10" s="17"/>
      <c r="AJ10" s="17">
        <v>0.382737903219665</v>
      </c>
      <c r="AK10" s="17">
        <v>0.41808682733971098</v>
      </c>
      <c r="AL10" s="17">
        <v>0.39951685461770198</v>
      </c>
      <c r="AM10" s="17">
        <v>5.5461812109549598E-2</v>
      </c>
      <c r="AN10" s="17">
        <v>0.21500640519716799</v>
      </c>
      <c r="AO10" s="17"/>
      <c r="AP10" s="17">
        <v>0.46572804836036502</v>
      </c>
      <c r="AQ10" s="17">
        <v>0.41568362173707402</v>
      </c>
      <c r="AR10" s="17">
        <v>0.32658708950556598</v>
      </c>
      <c r="AS10" s="17">
        <v>0.247368612322207</v>
      </c>
      <c r="AT10" s="17">
        <v>0.21979869188921899</v>
      </c>
      <c r="AU10" s="17"/>
      <c r="AV10" s="17">
        <v>0.35144104908079798</v>
      </c>
      <c r="AW10" s="17">
        <v>0.349412985650292</v>
      </c>
      <c r="AX10" s="17">
        <v>0.40759706598023698</v>
      </c>
      <c r="AY10" s="17">
        <v>0.36756752670062898</v>
      </c>
      <c r="AZ10" s="17">
        <v>0.48259342553879198</v>
      </c>
    </row>
    <row r="11" spans="2:52" ht="30">
      <c r="B11" s="18" t="s">
        <v>212</v>
      </c>
      <c r="C11" s="17">
        <v>0.35523727794113102</v>
      </c>
      <c r="D11" s="17">
        <v>0.33316800992518603</v>
      </c>
      <c r="E11" s="17">
        <v>0.37667808715524298</v>
      </c>
      <c r="F11" s="17"/>
      <c r="G11" s="17">
        <v>0.32480976571235898</v>
      </c>
      <c r="H11" s="17">
        <v>0.28728956563526697</v>
      </c>
      <c r="I11" s="17">
        <v>0.33499340559930102</v>
      </c>
      <c r="J11" s="17">
        <v>0.36005537816531502</v>
      </c>
      <c r="K11" s="17">
        <v>0.413433472693507</v>
      </c>
      <c r="L11" s="17">
        <v>0.40627744535965199</v>
      </c>
      <c r="M11" s="17"/>
      <c r="N11" s="17">
        <v>0.338345808177754</v>
      </c>
      <c r="O11" s="17">
        <v>0.36549032403380499</v>
      </c>
      <c r="P11" s="17">
        <v>0.37901461627030802</v>
      </c>
      <c r="Q11" s="17">
        <v>0.34341262352477597</v>
      </c>
      <c r="R11" s="17"/>
      <c r="S11" s="17">
        <v>0.36289084252903803</v>
      </c>
      <c r="T11" s="17">
        <v>0.39756105959650001</v>
      </c>
      <c r="U11" s="17">
        <v>0.335752688189979</v>
      </c>
      <c r="V11" s="17">
        <v>0.301475942830921</v>
      </c>
      <c r="W11" s="17">
        <v>0.30142956064758197</v>
      </c>
      <c r="X11" s="17">
        <v>0.33100246533972399</v>
      </c>
      <c r="Y11" s="17">
        <v>0.34288232387916701</v>
      </c>
      <c r="Z11" s="17">
        <v>0.46756160679556802</v>
      </c>
      <c r="AA11" s="17">
        <v>0.35292876976828103</v>
      </c>
      <c r="AB11" s="17">
        <v>0.39596848593329198</v>
      </c>
      <c r="AC11" s="17">
        <v>0.30714981198465202</v>
      </c>
      <c r="AD11" s="17">
        <v>0.40257299095145699</v>
      </c>
      <c r="AE11" s="17"/>
      <c r="AF11" s="17">
        <v>0.38235038034470498</v>
      </c>
      <c r="AG11" s="17">
        <v>0.32248695229989499</v>
      </c>
      <c r="AH11" s="17">
        <v>0.40649125105265499</v>
      </c>
      <c r="AI11" s="17"/>
      <c r="AJ11" s="17">
        <v>0.355369807794019</v>
      </c>
      <c r="AK11" s="17">
        <v>0.33936785602360803</v>
      </c>
      <c r="AL11" s="17">
        <v>0.338670880264486</v>
      </c>
      <c r="AM11" s="17">
        <v>0.56200015112234802</v>
      </c>
      <c r="AN11" s="17">
        <v>0.40876479670934301</v>
      </c>
      <c r="AO11" s="17"/>
      <c r="AP11" s="17">
        <v>0.29122255810223302</v>
      </c>
      <c r="AQ11" s="17">
        <v>0.33475468275280701</v>
      </c>
      <c r="AR11" s="17">
        <v>0.37378718794572402</v>
      </c>
      <c r="AS11" s="17">
        <v>0.48895951479934402</v>
      </c>
      <c r="AT11" s="17">
        <v>0.38385237757858298</v>
      </c>
      <c r="AU11" s="17"/>
      <c r="AV11" s="17">
        <v>0.35920407899634499</v>
      </c>
      <c r="AW11" s="17">
        <v>0.378694871038251</v>
      </c>
      <c r="AX11" s="17">
        <v>0.35120216655679298</v>
      </c>
      <c r="AY11" s="17">
        <v>0.30050064270315002</v>
      </c>
      <c r="AZ11" s="17">
        <v>0.158840303021726</v>
      </c>
    </row>
    <row r="12" spans="2:52">
      <c r="B12" s="18" t="s">
        <v>213</v>
      </c>
      <c r="C12" s="17">
        <v>5.5867882786176402E-2</v>
      </c>
      <c r="D12" s="17">
        <v>4.18623396895468E-2</v>
      </c>
      <c r="E12" s="17">
        <v>6.9642298228874897E-2</v>
      </c>
      <c r="F12" s="17"/>
      <c r="G12" s="17">
        <v>8.9101758687675503E-2</v>
      </c>
      <c r="H12" s="17">
        <v>3.5560966178250601E-2</v>
      </c>
      <c r="I12" s="17">
        <v>3.9797495100244003E-2</v>
      </c>
      <c r="J12" s="17">
        <v>6.42946078811171E-2</v>
      </c>
      <c r="K12" s="17">
        <v>7.3451043834127303E-2</v>
      </c>
      <c r="L12" s="17">
        <v>4.5555790605076502E-2</v>
      </c>
      <c r="M12" s="17"/>
      <c r="N12" s="17">
        <v>5.96663452511733E-2</v>
      </c>
      <c r="O12" s="17">
        <v>5.7438065277014498E-2</v>
      </c>
      <c r="P12" s="17">
        <v>5.9822045635412602E-2</v>
      </c>
      <c r="Q12" s="17">
        <v>4.6369923587448299E-2</v>
      </c>
      <c r="R12" s="17"/>
      <c r="S12" s="17">
        <v>5.5893772353966198E-2</v>
      </c>
      <c r="T12" s="17">
        <v>5.7511833703797297E-2</v>
      </c>
      <c r="U12" s="17">
        <v>7.7046248855142094E-2</v>
      </c>
      <c r="V12" s="17">
        <v>6.4259914308338106E-2</v>
      </c>
      <c r="W12" s="17">
        <v>7.5705698051029197E-2</v>
      </c>
      <c r="X12" s="17">
        <v>4.8507904177129302E-2</v>
      </c>
      <c r="Y12" s="17">
        <v>4.8574748594613797E-2</v>
      </c>
      <c r="Z12" s="17">
        <v>3.8233622495388898E-2</v>
      </c>
      <c r="AA12" s="17">
        <v>5.0678606119236198E-2</v>
      </c>
      <c r="AB12" s="17">
        <v>3.6673182452283799E-2</v>
      </c>
      <c r="AC12" s="17">
        <v>7.2872654364527695E-2</v>
      </c>
      <c r="AD12" s="17">
        <v>3.1787377119227002E-2</v>
      </c>
      <c r="AE12" s="17"/>
      <c r="AF12" s="17">
        <v>6.5337594398977794E-2</v>
      </c>
      <c r="AG12" s="17">
        <v>4.5695389992353903E-2</v>
      </c>
      <c r="AH12" s="17">
        <v>4.4384727331643198E-2</v>
      </c>
      <c r="AI12" s="17"/>
      <c r="AJ12" s="17">
        <v>6.6221524729485906E-2</v>
      </c>
      <c r="AK12" s="17">
        <v>3.97865585057997E-2</v>
      </c>
      <c r="AL12" s="17">
        <v>3.40731761562445E-2</v>
      </c>
      <c r="AM12" s="17">
        <v>0.116728867146092</v>
      </c>
      <c r="AN12" s="17">
        <v>4.1702034973805598E-2</v>
      </c>
      <c r="AO12" s="17"/>
      <c r="AP12" s="17">
        <v>5.6596705692315501E-2</v>
      </c>
      <c r="AQ12" s="17">
        <v>5.3383618737234698E-2</v>
      </c>
      <c r="AR12" s="17">
        <v>6.0201352377315998E-2</v>
      </c>
      <c r="AS12" s="17">
        <v>7.8875828276889395E-2</v>
      </c>
      <c r="AT12" s="17">
        <v>6.5326527192418798E-2</v>
      </c>
      <c r="AU12" s="17"/>
      <c r="AV12" s="17">
        <v>4.8332443577142399E-2</v>
      </c>
      <c r="AW12" s="17">
        <v>7.5805120177769705E-2</v>
      </c>
      <c r="AX12" s="17">
        <v>4.6089083710688199E-2</v>
      </c>
      <c r="AY12" s="17">
        <v>5.5581290973789201E-2</v>
      </c>
      <c r="AZ12" s="17">
        <v>5.0349439467378403E-2</v>
      </c>
    </row>
    <row r="13" spans="2:52">
      <c r="B13" s="18" t="s">
        <v>214</v>
      </c>
      <c r="C13" s="17">
        <v>1.3751637388895401E-2</v>
      </c>
      <c r="D13" s="17">
        <v>1.7569159068307302E-2</v>
      </c>
      <c r="E13" s="17">
        <v>1.0117587966112999E-2</v>
      </c>
      <c r="F13" s="17"/>
      <c r="G13" s="17">
        <v>2.6789329535907201E-2</v>
      </c>
      <c r="H13" s="17">
        <v>1.4120321496308499E-2</v>
      </c>
      <c r="I13" s="17">
        <v>1.43697723579648E-2</v>
      </c>
      <c r="J13" s="17">
        <v>3.3959722820941902E-3</v>
      </c>
      <c r="K13" s="17">
        <v>5.2338653620707196E-3</v>
      </c>
      <c r="L13" s="17">
        <v>1.96389605281087E-2</v>
      </c>
      <c r="M13" s="17"/>
      <c r="N13" s="17">
        <v>5.1157557407189797E-3</v>
      </c>
      <c r="O13" s="17">
        <v>1.27970343345044E-2</v>
      </c>
      <c r="P13" s="17">
        <v>1.6752277501076201E-2</v>
      </c>
      <c r="Q13" s="17">
        <v>2.2177562061369401E-2</v>
      </c>
      <c r="R13" s="17"/>
      <c r="S13" s="17">
        <v>5.6744994556142498E-3</v>
      </c>
      <c r="T13" s="17">
        <v>5.7328569493001798E-3</v>
      </c>
      <c r="U13" s="17">
        <v>1.08687063789146E-2</v>
      </c>
      <c r="V13" s="17">
        <v>7.7127358198954598E-3</v>
      </c>
      <c r="W13" s="17">
        <v>1.27775818042238E-2</v>
      </c>
      <c r="X13" s="17">
        <v>5.5356569943383803E-2</v>
      </c>
      <c r="Y13" s="17">
        <v>6.6310321393544302E-3</v>
      </c>
      <c r="Z13" s="17">
        <v>0</v>
      </c>
      <c r="AA13" s="17">
        <v>1.15406873018597E-2</v>
      </c>
      <c r="AB13" s="17">
        <v>1.3578594551979E-2</v>
      </c>
      <c r="AC13" s="17">
        <v>1.3871713507894101E-2</v>
      </c>
      <c r="AD13" s="17">
        <v>3.4666011252568303E-2</v>
      </c>
      <c r="AE13" s="17"/>
      <c r="AF13" s="17">
        <v>1.8284639894247001E-2</v>
      </c>
      <c r="AG13" s="17">
        <v>4.1593924228334198E-3</v>
      </c>
      <c r="AH13" s="17">
        <v>2.5206548928996101E-2</v>
      </c>
      <c r="AI13" s="17"/>
      <c r="AJ13" s="17">
        <v>1.0699641189645399E-2</v>
      </c>
      <c r="AK13" s="17">
        <v>1.15097529854507E-2</v>
      </c>
      <c r="AL13" s="17">
        <v>0</v>
      </c>
      <c r="AM13" s="17">
        <v>8.9831429844133601E-2</v>
      </c>
      <c r="AN13" s="17">
        <v>2.0057885384645001E-2</v>
      </c>
      <c r="AO13" s="17"/>
      <c r="AP13" s="17">
        <v>8.0041436241926698E-3</v>
      </c>
      <c r="AQ13" s="17">
        <v>1.1903735618150999E-2</v>
      </c>
      <c r="AR13" s="17">
        <v>0</v>
      </c>
      <c r="AS13" s="17">
        <v>2.9820676132323001E-2</v>
      </c>
      <c r="AT13" s="17">
        <v>8.1475652519152307E-3</v>
      </c>
      <c r="AU13" s="17"/>
      <c r="AV13" s="17">
        <v>1.2568129982887E-2</v>
      </c>
      <c r="AW13" s="17">
        <v>1.9057154213058501E-2</v>
      </c>
      <c r="AX13" s="17">
        <v>2.7449947042868599E-3</v>
      </c>
      <c r="AY13" s="17">
        <v>2.3892116810776999E-2</v>
      </c>
      <c r="AZ13" s="17">
        <v>5.9874396502971002E-2</v>
      </c>
    </row>
    <row r="14" spans="2:52">
      <c r="B14" s="18" t="s">
        <v>107</v>
      </c>
      <c r="C14" s="19">
        <v>0.110249683751489</v>
      </c>
      <c r="D14" s="19">
        <v>8.4812163806847293E-2</v>
      </c>
      <c r="E14" s="19">
        <v>0.13252181981755901</v>
      </c>
      <c r="F14" s="19"/>
      <c r="G14" s="19">
        <v>5.9315489003715902E-2</v>
      </c>
      <c r="H14" s="19">
        <v>0.119603606549487</v>
      </c>
      <c r="I14" s="19">
        <v>0.129994054998225</v>
      </c>
      <c r="J14" s="19">
        <v>0.12715942755829199</v>
      </c>
      <c r="K14" s="19">
        <v>7.6636392562918196E-2</v>
      </c>
      <c r="L14" s="19">
        <v>0.12836066080650399</v>
      </c>
      <c r="M14" s="19"/>
      <c r="N14" s="19">
        <v>8.1113343297248203E-2</v>
      </c>
      <c r="O14" s="19">
        <v>9.9684501555508107E-2</v>
      </c>
      <c r="P14" s="19">
        <v>9.5042592775857096E-2</v>
      </c>
      <c r="Q14" s="19">
        <v>0.16840942748773399</v>
      </c>
      <c r="R14" s="19"/>
      <c r="S14" s="19">
        <v>5.1457936419839603E-2</v>
      </c>
      <c r="T14" s="19">
        <v>0.10253929453926</v>
      </c>
      <c r="U14" s="19">
        <v>0.104650494817404</v>
      </c>
      <c r="V14" s="19">
        <v>0.113001079150578</v>
      </c>
      <c r="W14" s="19">
        <v>9.7160356534947506E-2</v>
      </c>
      <c r="X14" s="19">
        <v>0.16894726561216</v>
      </c>
      <c r="Y14" s="19">
        <v>0.10730168924627199</v>
      </c>
      <c r="Z14" s="19">
        <v>0.10157389867491699</v>
      </c>
      <c r="AA14" s="19">
        <v>8.4810384732007693E-2</v>
      </c>
      <c r="AB14" s="19">
        <v>0.106836792061658</v>
      </c>
      <c r="AC14" s="19">
        <v>0.24735677246971099</v>
      </c>
      <c r="AD14" s="19">
        <v>0.13374047342256301</v>
      </c>
      <c r="AE14" s="19"/>
      <c r="AF14" s="19">
        <v>0.10512332051014101</v>
      </c>
      <c r="AG14" s="19">
        <v>8.2403590976227403E-2</v>
      </c>
      <c r="AH14" s="19">
        <v>0.20308720485322199</v>
      </c>
      <c r="AI14" s="19"/>
      <c r="AJ14" s="19">
        <v>8.6062995815334803E-2</v>
      </c>
      <c r="AK14" s="19">
        <v>7.8400431839552906E-2</v>
      </c>
      <c r="AL14" s="19">
        <v>7.0691364222835104E-2</v>
      </c>
      <c r="AM14" s="19">
        <v>0.111043539065208</v>
      </c>
      <c r="AN14" s="19">
        <v>0.248131221784784</v>
      </c>
      <c r="AO14" s="19"/>
      <c r="AP14" s="19">
        <v>6.48799819919606E-2</v>
      </c>
      <c r="AQ14" s="19">
        <v>7.5074458682870507E-2</v>
      </c>
      <c r="AR14" s="19">
        <v>5.44368119816439E-2</v>
      </c>
      <c r="AS14" s="19">
        <v>7.8673488788721699E-2</v>
      </c>
      <c r="AT14" s="19">
        <v>0.300192120868289</v>
      </c>
      <c r="AU14" s="19"/>
      <c r="AV14" s="19">
        <v>0.154999561814752</v>
      </c>
      <c r="AW14" s="19">
        <v>0.10395759891145499</v>
      </c>
      <c r="AX14" s="19">
        <v>8.9948938316514807E-2</v>
      </c>
      <c r="AY14" s="19">
        <v>8.1235175012485797E-2</v>
      </c>
      <c r="AZ14" s="19">
        <v>2.74643731527454E-2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215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1352</v>
      </c>
      <c r="D7" s="10">
        <v>676</v>
      </c>
      <c r="E7" s="10">
        <v>673</v>
      </c>
      <c r="F7" s="10"/>
      <c r="G7" s="10">
        <v>159</v>
      </c>
      <c r="H7" s="10">
        <v>242</v>
      </c>
      <c r="I7" s="10">
        <v>230</v>
      </c>
      <c r="J7" s="10">
        <v>241</v>
      </c>
      <c r="K7" s="10">
        <v>201</v>
      </c>
      <c r="L7" s="10">
        <v>279</v>
      </c>
      <c r="M7" s="10"/>
      <c r="N7" s="10">
        <v>421</v>
      </c>
      <c r="O7" s="10">
        <v>383</v>
      </c>
      <c r="P7" s="10">
        <v>244</v>
      </c>
      <c r="Q7" s="10">
        <v>304</v>
      </c>
      <c r="R7" s="10"/>
      <c r="S7" s="10">
        <v>171</v>
      </c>
      <c r="T7" s="10">
        <v>192</v>
      </c>
      <c r="U7" s="10">
        <v>119</v>
      </c>
      <c r="V7" s="10">
        <v>118</v>
      </c>
      <c r="W7" s="10">
        <v>90</v>
      </c>
      <c r="X7" s="10">
        <v>117</v>
      </c>
      <c r="Y7" s="10">
        <v>131</v>
      </c>
      <c r="Z7" s="10">
        <v>57</v>
      </c>
      <c r="AA7" s="10">
        <v>161</v>
      </c>
      <c r="AB7" s="10">
        <v>87</v>
      </c>
      <c r="AC7" s="10">
        <v>72</v>
      </c>
      <c r="AD7" s="10">
        <v>37</v>
      </c>
      <c r="AE7" s="10"/>
      <c r="AF7" s="10">
        <v>484</v>
      </c>
      <c r="AG7" s="10">
        <v>532</v>
      </c>
      <c r="AH7" s="10">
        <v>209</v>
      </c>
      <c r="AI7" s="10"/>
      <c r="AJ7" s="10">
        <v>483</v>
      </c>
      <c r="AK7" s="10">
        <v>407</v>
      </c>
      <c r="AL7" s="10">
        <v>82</v>
      </c>
      <c r="AM7" s="10">
        <v>17</v>
      </c>
      <c r="AN7" s="10">
        <v>179</v>
      </c>
      <c r="AO7" s="10"/>
      <c r="AP7" s="10">
        <v>275</v>
      </c>
      <c r="AQ7" s="10">
        <v>542</v>
      </c>
      <c r="AR7" s="10">
        <v>85</v>
      </c>
      <c r="AS7" s="10">
        <v>147</v>
      </c>
      <c r="AT7" s="10">
        <v>127</v>
      </c>
      <c r="AU7" s="10"/>
      <c r="AV7" s="10">
        <v>352</v>
      </c>
      <c r="AW7" s="10">
        <v>275</v>
      </c>
      <c r="AX7" s="10">
        <v>385</v>
      </c>
      <c r="AY7" s="10">
        <v>137</v>
      </c>
      <c r="AZ7" s="10">
        <v>25</v>
      </c>
    </row>
    <row r="8" spans="2:52" ht="30" customHeight="1">
      <c r="B8" s="11" t="s">
        <v>68</v>
      </c>
      <c r="C8" s="11">
        <v>1349</v>
      </c>
      <c r="D8" s="11">
        <v>662</v>
      </c>
      <c r="E8" s="11">
        <v>684</v>
      </c>
      <c r="F8" s="11"/>
      <c r="G8" s="11">
        <v>177</v>
      </c>
      <c r="H8" s="11">
        <v>244</v>
      </c>
      <c r="I8" s="11">
        <v>222</v>
      </c>
      <c r="J8" s="11">
        <v>237</v>
      </c>
      <c r="K8" s="11">
        <v>196</v>
      </c>
      <c r="L8" s="11">
        <v>272</v>
      </c>
      <c r="M8" s="11"/>
      <c r="N8" s="11">
        <v>384</v>
      </c>
      <c r="O8" s="11">
        <v>347</v>
      </c>
      <c r="P8" s="11">
        <v>287</v>
      </c>
      <c r="Q8" s="11">
        <v>330</v>
      </c>
      <c r="R8" s="11"/>
      <c r="S8" s="11">
        <v>175</v>
      </c>
      <c r="T8" s="11">
        <v>179</v>
      </c>
      <c r="U8" s="11">
        <v>116</v>
      </c>
      <c r="V8" s="11">
        <v>116</v>
      </c>
      <c r="W8" s="11">
        <v>84</v>
      </c>
      <c r="X8" s="11">
        <v>121</v>
      </c>
      <c r="Y8" s="11">
        <v>122</v>
      </c>
      <c r="Z8" s="11">
        <v>53</v>
      </c>
      <c r="AA8" s="11">
        <v>154</v>
      </c>
      <c r="AB8" s="11">
        <v>112</v>
      </c>
      <c r="AC8" s="11">
        <v>74</v>
      </c>
      <c r="AD8" s="11">
        <v>42</v>
      </c>
      <c r="AE8" s="11"/>
      <c r="AF8" s="11">
        <v>478</v>
      </c>
      <c r="AG8" s="11">
        <v>520</v>
      </c>
      <c r="AH8" s="11">
        <v>214</v>
      </c>
      <c r="AI8" s="11"/>
      <c r="AJ8" s="11">
        <v>468</v>
      </c>
      <c r="AK8" s="11">
        <v>400</v>
      </c>
      <c r="AL8" s="11">
        <v>79</v>
      </c>
      <c r="AM8" s="11">
        <v>16</v>
      </c>
      <c r="AN8" s="11">
        <v>185</v>
      </c>
      <c r="AO8" s="11"/>
      <c r="AP8" s="11">
        <v>266</v>
      </c>
      <c r="AQ8" s="11">
        <v>541</v>
      </c>
      <c r="AR8" s="11">
        <v>84</v>
      </c>
      <c r="AS8" s="11">
        <v>145</v>
      </c>
      <c r="AT8" s="11">
        <v>127</v>
      </c>
      <c r="AU8" s="11"/>
      <c r="AV8" s="11">
        <v>362</v>
      </c>
      <c r="AW8" s="11">
        <v>280</v>
      </c>
      <c r="AX8" s="11">
        <v>375</v>
      </c>
      <c r="AY8" s="11">
        <v>130</v>
      </c>
      <c r="AZ8" s="11">
        <v>21</v>
      </c>
    </row>
    <row r="9" spans="2:52">
      <c r="B9" s="18" t="s">
        <v>210</v>
      </c>
      <c r="C9" s="17">
        <v>0.15559813930180999</v>
      </c>
      <c r="D9" s="17">
        <v>0.20303524389056599</v>
      </c>
      <c r="E9" s="17">
        <v>0.11037735989799601</v>
      </c>
      <c r="F9" s="17"/>
      <c r="G9" s="17">
        <v>0.18781911218283701</v>
      </c>
      <c r="H9" s="17">
        <v>0.158529390153791</v>
      </c>
      <c r="I9" s="17">
        <v>0.17021655149591899</v>
      </c>
      <c r="J9" s="17">
        <v>0.151661950132646</v>
      </c>
      <c r="K9" s="17">
        <v>0.12605558348146401</v>
      </c>
      <c r="L9" s="17">
        <v>0.144879139524902</v>
      </c>
      <c r="M9" s="17"/>
      <c r="N9" s="17">
        <v>0.208550574169725</v>
      </c>
      <c r="O9" s="17">
        <v>0.15169851954424701</v>
      </c>
      <c r="P9" s="17">
        <v>0.10977139361999801</v>
      </c>
      <c r="Q9" s="17">
        <v>0.138019638121681</v>
      </c>
      <c r="R9" s="17"/>
      <c r="S9" s="17">
        <v>0.19002339313921601</v>
      </c>
      <c r="T9" s="17">
        <v>0.13154403135614301</v>
      </c>
      <c r="U9" s="17">
        <v>0.157977047903094</v>
      </c>
      <c r="V9" s="17">
        <v>0.15187121185046101</v>
      </c>
      <c r="W9" s="17">
        <v>0.195128408694662</v>
      </c>
      <c r="X9" s="17">
        <v>0.17903433600419999</v>
      </c>
      <c r="Y9" s="17">
        <v>0.12516847861743899</v>
      </c>
      <c r="Z9" s="17">
        <v>0.12163377377865101</v>
      </c>
      <c r="AA9" s="17">
        <v>0.15024778283693899</v>
      </c>
      <c r="AB9" s="17">
        <v>0.18812843335474899</v>
      </c>
      <c r="AC9" s="17">
        <v>8.4825083083257896E-2</v>
      </c>
      <c r="AD9" s="17">
        <v>0.15938013402739301</v>
      </c>
      <c r="AE9" s="17"/>
      <c r="AF9" s="17">
        <v>0.12849675292597099</v>
      </c>
      <c r="AG9" s="17">
        <v>0.20012530854018401</v>
      </c>
      <c r="AH9" s="17">
        <v>0.102585836263327</v>
      </c>
      <c r="AI9" s="17"/>
      <c r="AJ9" s="17">
        <v>0.16533180840729</v>
      </c>
      <c r="AK9" s="17">
        <v>0.17670047082964099</v>
      </c>
      <c r="AL9" s="17">
        <v>0.17556517736951199</v>
      </c>
      <c r="AM9" s="17">
        <v>0</v>
      </c>
      <c r="AN9" s="17">
        <v>8.3290445664345805E-2</v>
      </c>
      <c r="AO9" s="17"/>
      <c r="AP9" s="17">
        <v>0.20794375300248299</v>
      </c>
      <c r="AQ9" s="17">
        <v>0.17157767362436699</v>
      </c>
      <c r="AR9" s="17">
        <v>0.184461405815361</v>
      </c>
      <c r="AS9" s="17">
        <v>0.10834623137713</v>
      </c>
      <c r="AT9" s="17">
        <v>5.7639195439478902E-2</v>
      </c>
      <c r="AU9" s="17"/>
      <c r="AV9" s="17">
        <v>0.120247353505008</v>
      </c>
      <c r="AW9" s="17">
        <v>0.14208641401885799</v>
      </c>
      <c r="AX9" s="17">
        <v>0.157475042304804</v>
      </c>
      <c r="AY9" s="17">
        <v>0.23969682429171499</v>
      </c>
      <c r="AZ9" s="17">
        <v>0.32790444492769799</v>
      </c>
    </row>
    <row r="10" spans="2:52">
      <c r="B10" s="18" t="s">
        <v>211</v>
      </c>
      <c r="C10" s="17">
        <v>0.47081498374781999</v>
      </c>
      <c r="D10" s="17">
        <v>0.48392121228178198</v>
      </c>
      <c r="E10" s="17">
        <v>0.45872456920765398</v>
      </c>
      <c r="F10" s="17"/>
      <c r="G10" s="17">
        <v>0.47445276415508603</v>
      </c>
      <c r="H10" s="17">
        <v>0.51488846422799295</v>
      </c>
      <c r="I10" s="17">
        <v>0.42022506953267602</v>
      </c>
      <c r="J10" s="17">
        <v>0.43638420031470598</v>
      </c>
      <c r="K10" s="17">
        <v>0.49464515781498802</v>
      </c>
      <c r="L10" s="17">
        <v>0.48301362945959497</v>
      </c>
      <c r="M10" s="17"/>
      <c r="N10" s="17">
        <v>0.54213430419590602</v>
      </c>
      <c r="O10" s="17">
        <v>0.482668915440079</v>
      </c>
      <c r="P10" s="17">
        <v>0.449270753396671</v>
      </c>
      <c r="Q10" s="17">
        <v>0.394242112187356</v>
      </c>
      <c r="R10" s="17"/>
      <c r="S10" s="17">
        <v>0.52683311776886499</v>
      </c>
      <c r="T10" s="17">
        <v>0.49196693442872402</v>
      </c>
      <c r="U10" s="17">
        <v>0.51880572048909901</v>
      </c>
      <c r="V10" s="17">
        <v>0.42504710361218401</v>
      </c>
      <c r="W10" s="17">
        <v>0.44963835278985798</v>
      </c>
      <c r="X10" s="17">
        <v>0.382685028117901</v>
      </c>
      <c r="Y10" s="17">
        <v>0.51946205988055205</v>
      </c>
      <c r="Z10" s="17">
        <v>0.49211155786046801</v>
      </c>
      <c r="AA10" s="17">
        <v>0.473358814860249</v>
      </c>
      <c r="AB10" s="17">
        <v>0.47047232985346499</v>
      </c>
      <c r="AC10" s="17">
        <v>0.381018370293083</v>
      </c>
      <c r="AD10" s="17">
        <v>0.41885977072043101</v>
      </c>
      <c r="AE10" s="17"/>
      <c r="AF10" s="17">
        <v>0.466434322046481</v>
      </c>
      <c r="AG10" s="17">
        <v>0.503729339967942</v>
      </c>
      <c r="AH10" s="17">
        <v>0.35637127235209398</v>
      </c>
      <c r="AI10" s="17"/>
      <c r="AJ10" s="17">
        <v>0.49256495997705102</v>
      </c>
      <c r="AK10" s="17">
        <v>0.49537370527285901</v>
      </c>
      <c r="AL10" s="17">
        <v>0.59937437570283802</v>
      </c>
      <c r="AM10" s="17">
        <v>0.351976187451148</v>
      </c>
      <c r="AN10" s="17">
        <v>0.29835193375234198</v>
      </c>
      <c r="AO10" s="17"/>
      <c r="AP10" s="17">
        <v>0.50862034015098301</v>
      </c>
      <c r="AQ10" s="17">
        <v>0.51770836796075703</v>
      </c>
      <c r="AR10" s="17">
        <v>0.55409128166611099</v>
      </c>
      <c r="AS10" s="17">
        <v>0.40487053838602199</v>
      </c>
      <c r="AT10" s="17">
        <v>0.36023437607846898</v>
      </c>
      <c r="AU10" s="17"/>
      <c r="AV10" s="17">
        <v>0.39080326862158699</v>
      </c>
      <c r="AW10" s="17">
        <v>0.44411331539142901</v>
      </c>
      <c r="AX10" s="17">
        <v>0.57823195974442398</v>
      </c>
      <c r="AY10" s="17">
        <v>0.461799681638353</v>
      </c>
      <c r="AZ10" s="17">
        <v>0.46230258963347898</v>
      </c>
    </row>
    <row r="11" spans="2:52" ht="30">
      <c r="B11" s="18" t="s">
        <v>212</v>
      </c>
      <c r="C11" s="17">
        <v>0.20750756797186201</v>
      </c>
      <c r="D11" s="17">
        <v>0.17345633245661801</v>
      </c>
      <c r="E11" s="17">
        <v>0.24129484636505899</v>
      </c>
      <c r="F11" s="17"/>
      <c r="G11" s="17">
        <v>0.18013186836133099</v>
      </c>
      <c r="H11" s="17">
        <v>0.17116378107684099</v>
      </c>
      <c r="I11" s="17">
        <v>0.19846616835199299</v>
      </c>
      <c r="J11" s="17">
        <v>0.24831615394254</v>
      </c>
      <c r="K11" s="17">
        <v>0.24008831936931699</v>
      </c>
      <c r="L11" s="17">
        <v>0.20613570564825801</v>
      </c>
      <c r="M11" s="17"/>
      <c r="N11" s="17">
        <v>0.12553448052569399</v>
      </c>
      <c r="O11" s="17">
        <v>0.22385103350128099</v>
      </c>
      <c r="P11" s="17">
        <v>0.266313539516426</v>
      </c>
      <c r="Q11" s="17">
        <v>0.234424680850539</v>
      </c>
      <c r="R11" s="17"/>
      <c r="S11" s="17">
        <v>0.18145256826449299</v>
      </c>
      <c r="T11" s="17">
        <v>0.22752406564553099</v>
      </c>
      <c r="U11" s="17">
        <v>0.12440805603338299</v>
      </c>
      <c r="V11" s="17">
        <v>0.25445515219043302</v>
      </c>
      <c r="W11" s="17">
        <v>0.21204885939346599</v>
      </c>
      <c r="X11" s="17">
        <v>0.180478126163683</v>
      </c>
      <c r="Y11" s="17">
        <v>0.21716627309456299</v>
      </c>
      <c r="Z11" s="17">
        <v>0.20843345602254101</v>
      </c>
      <c r="AA11" s="17">
        <v>0.21384076302854099</v>
      </c>
      <c r="AB11" s="17">
        <v>0.19954674249107801</v>
      </c>
      <c r="AC11" s="17">
        <v>0.273149533618187</v>
      </c>
      <c r="AD11" s="17">
        <v>0.25352868768811898</v>
      </c>
      <c r="AE11" s="17"/>
      <c r="AF11" s="17">
        <v>0.232969537762416</v>
      </c>
      <c r="AG11" s="17">
        <v>0.170049377288888</v>
      </c>
      <c r="AH11" s="17">
        <v>0.274755649899664</v>
      </c>
      <c r="AI11" s="17"/>
      <c r="AJ11" s="17">
        <v>0.19476675598691801</v>
      </c>
      <c r="AK11" s="17">
        <v>0.20202285109075499</v>
      </c>
      <c r="AL11" s="17">
        <v>0.12144309914012601</v>
      </c>
      <c r="AM11" s="17">
        <v>0.39089448580849701</v>
      </c>
      <c r="AN11" s="17">
        <v>0.31769429871241001</v>
      </c>
      <c r="AO11" s="17"/>
      <c r="AP11" s="17">
        <v>0.16727294483060601</v>
      </c>
      <c r="AQ11" s="17">
        <v>0.18306634256250401</v>
      </c>
      <c r="AR11" s="17">
        <v>0.17021367436713</v>
      </c>
      <c r="AS11" s="17">
        <v>0.33798469904900302</v>
      </c>
      <c r="AT11" s="17">
        <v>0.21802822632228999</v>
      </c>
      <c r="AU11" s="17"/>
      <c r="AV11" s="17">
        <v>0.255953915758449</v>
      </c>
      <c r="AW11" s="17">
        <v>0.236982777275346</v>
      </c>
      <c r="AX11" s="17">
        <v>0.161142680849237</v>
      </c>
      <c r="AY11" s="17">
        <v>0.16259398930328001</v>
      </c>
      <c r="AZ11" s="17">
        <v>0.14991856893585101</v>
      </c>
    </row>
    <row r="12" spans="2:52">
      <c r="B12" s="18" t="s">
        <v>213</v>
      </c>
      <c r="C12" s="17">
        <v>4.4252630568712897E-2</v>
      </c>
      <c r="D12" s="17">
        <v>4.1210476421678299E-2</v>
      </c>
      <c r="E12" s="17">
        <v>4.7378099191180703E-2</v>
      </c>
      <c r="F12" s="17"/>
      <c r="G12" s="17">
        <v>0.10027232388472999</v>
      </c>
      <c r="H12" s="17">
        <v>3.6153187241663401E-2</v>
      </c>
      <c r="I12" s="17">
        <v>5.7371284833703101E-2</v>
      </c>
      <c r="J12" s="17">
        <v>3.3012210478964597E-2</v>
      </c>
      <c r="K12" s="17">
        <v>2.6216098172965101E-2</v>
      </c>
      <c r="L12" s="17">
        <v>2.7258696972522201E-2</v>
      </c>
      <c r="M12" s="17"/>
      <c r="N12" s="17">
        <v>3.3266012459457997E-2</v>
      </c>
      <c r="O12" s="17">
        <v>2.8199499807753901E-2</v>
      </c>
      <c r="P12" s="17">
        <v>6.8013925000600106E-2</v>
      </c>
      <c r="Q12" s="17">
        <v>5.32503197990319E-2</v>
      </c>
      <c r="R12" s="17"/>
      <c r="S12" s="17">
        <v>2.8117091822682402E-2</v>
      </c>
      <c r="T12" s="17">
        <v>3.3630144047213803E-2</v>
      </c>
      <c r="U12" s="17">
        <v>6.5781077898405094E-2</v>
      </c>
      <c r="V12" s="17">
        <v>2.1034241122203E-2</v>
      </c>
      <c r="W12" s="17">
        <v>3.2460511625977802E-2</v>
      </c>
      <c r="X12" s="17">
        <v>4.3665884070463998E-2</v>
      </c>
      <c r="Y12" s="17">
        <v>4.0466313343227499E-2</v>
      </c>
      <c r="Z12" s="17">
        <v>9.6416682817756699E-2</v>
      </c>
      <c r="AA12" s="17">
        <v>8.0298149641299804E-2</v>
      </c>
      <c r="AB12" s="17">
        <v>2.6339826582332099E-2</v>
      </c>
      <c r="AC12" s="17">
        <v>3.3880013968230101E-2</v>
      </c>
      <c r="AD12" s="17">
        <v>6.6453388371795305E-2</v>
      </c>
      <c r="AE12" s="17"/>
      <c r="AF12" s="17">
        <v>4.50624374109223E-2</v>
      </c>
      <c r="AG12" s="17">
        <v>3.8744090976312102E-2</v>
      </c>
      <c r="AH12" s="17">
        <v>4.2678894720206598E-2</v>
      </c>
      <c r="AI12" s="17"/>
      <c r="AJ12" s="17">
        <v>4.4960561737970299E-2</v>
      </c>
      <c r="AK12" s="17">
        <v>4.1376358471881702E-2</v>
      </c>
      <c r="AL12" s="17">
        <v>1.9956662961378699E-2</v>
      </c>
      <c r="AM12" s="17">
        <v>0.14608578767514699</v>
      </c>
      <c r="AN12" s="17">
        <v>3.6679867046833202E-2</v>
      </c>
      <c r="AO12" s="17"/>
      <c r="AP12" s="17">
        <v>4.5032245765233403E-2</v>
      </c>
      <c r="AQ12" s="17">
        <v>3.9768400044119398E-2</v>
      </c>
      <c r="AR12" s="17">
        <v>3.5553136873830299E-2</v>
      </c>
      <c r="AS12" s="17">
        <v>4.9269183655279797E-2</v>
      </c>
      <c r="AT12" s="17">
        <v>4.79210256827831E-2</v>
      </c>
      <c r="AU12" s="17"/>
      <c r="AV12" s="17">
        <v>5.5230413695481498E-2</v>
      </c>
      <c r="AW12" s="17">
        <v>4.9390286069089601E-2</v>
      </c>
      <c r="AX12" s="17">
        <v>3.3723978826796099E-2</v>
      </c>
      <c r="AY12" s="17">
        <v>2.1545967474792201E-2</v>
      </c>
      <c r="AZ12" s="17">
        <v>0</v>
      </c>
    </row>
    <row r="13" spans="2:52">
      <c r="B13" s="18" t="s">
        <v>214</v>
      </c>
      <c r="C13" s="17">
        <v>1.4046534067453801E-2</v>
      </c>
      <c r="D13" s="17">
        <v>1.7495497201809498E-2</v>
      </c>
      <c r="E13" s="17">
        <v>1.0770075198759299E-2</v>
      </c>
      <c r="F13" s="17"/>
      <c r="G13" s="17">
        <v>5.8402498911830202E-3</v>
      </c>
      <c r="H13" s="17">
        <v>1.33893104841301E-2</v>
      </c>
      <c r="I13" s="17">
        <v>2.4236564618024901E-2</v>
      </c>
      <c r="J13" s="17">
        <v>3.3959722820941902E-3</v>
      </c>
      <c r="K13" s="17">
        <v>2.06217802603079E-2</v>
      </c>
      <c r="L13" s="17">
        <v>1.6200946534451099E-2</v>
      </c>
      <c r="M13" s="17"/>
      <c r="N13" s="17">
        <v>1.03740484223282E-2</v>
      </c>
      <c r="O13" s="17">
        <v>1.3365250014767901E-2</v>
      </c>
      <c r="P13" s="17">
        <v>2.0774901685402001E-2</v>
      </c>
      <c r="Q13" s="17">
        <v>1.3182266140885201E-2</v>
      </c>
      <c r="R13" s="17"/>
      <c r="S13" s="17">
        <v>1.16637170638672E-2</v>
      </c>
      <c r="T13" s="17">
        <v>1.0798855883222901E-2</v>
      </c>
      <c r="U13" s="17">
        <v>1.7508896479700199E-2</v>
      </c>
      <c r="V13" s="17">
        <v>7.7127358198954598E-3</v>
      </c>
      <c r="W13" s="17">
        <v>1.27775818042238E-2</v>
      </c>
      <c r="X13" s="17">
        <v>4.5245051804389202E-2</v>
      </c>
      <c r="Y13" s="17">
        <v>6.6310321393544302E-3</v>
      </c>
      <c r="Z13" s="17">
        <v>0</v>
      </c>
      <c r="AA13" s="17">
        <v>0</v>
      </c>
      <c r="AB13" s="17">
        <v>2.38820220800443E-2</v>
      </c>
      <c r="AC13" s="17">
        <v>2.6826007303458001E-2</v>
      </c>
      <c r="AD13" s="17">
        <v>0</v>
      </c>
      <c r="AE13" s="17"/>
      <c r="AF13" s="17">
        <v>2.30208405539589E-2</v>
      </c>
      <c r="AG13" s="17">
        <v>9.7604101617442297E-3</v>
      </c>
      <c r="AH13" s="17">
        <v>8.5809429456580703E-3</v>
      </c>
      <c r="AI13" s="17"/>
      <c r="AJ13" s="17">
        <v>1.47561302887084E-2</v>
      </c>
      <c r="AK13" s="17">
        <v>1.6548727491057701E-2</v>
      </c>
      <c r="AL13" s="17">
        <v>0</v>
      </c>
      <c r="AM13" s="17">
        <v>0</v>
      </c>
      <c r="AN13" s="17">
        <v>1.5482028247453801E-2</v>
      </c>
      <c r="AO13" s="17"/>
      <c r="AP13" s="17">
        <v>1.12107420649383E-2</v>
      </c>
      <c r="AQ13" s="17">
        <v>1.57883275962135E-2</v>
      </c>
      <c r="AR13" s="17">
        <v>0</v>
      </c>
      <c r="AS13" s="17">
        <v>1.98555011962517E-2</v>
      </c>
      <c r="AT13" s="17">
        <v>8.1475652519152307E-3</v>
      </c>
      <c r="AU13" s="17"/>
      <c r="AV13" s="17">
        <v>8.2600813832132899E-3</v>
      </c>
      <c r="AW13" s="17">
        <v>2.3179492446110301E-2</v>
      </c>
      <c r="AX13" s="17">
        <v>7.7331732475144797E-3</v>
      </c>
      <c r="AY13" s="17">
        <v>2.3687649631768899E-2</v>
      </c>
      <c r="AZ13" s="17">
        <v>0</v>
      </c>
    </row>
    <row r="14" spans="2:52">
      <c r="B14" s="18" t="s">
        <v>107</v>
      </c>
      <c r="C14" s="19">
        <v>0.10778014434234</v>
      </c>
      <c r="D14" s="19">
        <v>8.08812377475467E-2</v>
      </c>
      <c r="E14" s="19">
        <v>0.13145505013935199</v>
      </c>
      <c r="F14" s="19"/>
      <c r="G14" s="19">
        <v>5.1483681524832098E-2</v>
      </c>
      <c r="H14" s="19">
        <v>0.105875866815581</v>
      </c>
      <c r="I14" s="19">
        <v>0.129484361167684</v>
      </c>
      <c r="J14" s="19">
        <v>0.12722951284904899</v>
      </c>
      <c r="K14" s="19">
        <v>9.2373060900957399E-2</v>
      </c>
      <c r="L14" s="19">
        <v>0.122511881860271</v>
      </c>
      <c r="M14" s="19"/>
      <c r="N14" s="19">
        <v>8.01405802268884E-2</v>
      </c>
      <c r="O14" s="19">
        <v>0.100216781691871</v>
      </c>
      <c r="P14" s="19">
        <v>8.5855486780902296E-2</v>
      </c>
      <c r="Q14" s="19">
        <v>0.16688098290050701</v>
      </c>
      <c r="R14" s="19"/>
      <c r="S14" s="19">
        <v>6.1910111940876901E-2</v>
      </c>
      <c r="T14" s="19">
        <v>0.104535968639166</v>
      </c>
      <c r="U14" s="19">
        <v>0.115519201196319</v>
      </c>
      <c r="V14" s="19">
        <v>0.139879555404823</v>
      </c>
      <c r="W14" s="19">
        <v>9.7946285691812296E-2</v>
      </c>
      <c r="X14" s="19">
        <v>0.16889157383936201</v>
      </c>
      <c r="Y14" s="19">
        <v>9.1105842924863997E-2</v>
      </c>
      <c r="Z14" s="19">
        <v>8.1404529520582802E-2</v>
      </c>
      <c r="AA14" s="19">
        <v>8.2254489632970898E-2</v>
      </c>
      <c r="AB14" s="19">
        <v>9.1630645638331898E-2</v>
      </c>
      <c r="AC14" s="19">
        <v>0.20030099173378499</v>
      </c>
      <c r="AD14" s="19">
        <v>0.101778019192262</v>
      </c>
      <c r="AE14" s="19"/>
      <c r="AF14" s="19">
        <v>0.10401610930025</v>
      </c>
      <c r="AG14" s="19">
        <v>7.7591473064928695E-2</v>
      </c>
      <c r="AH14" s="19">
        <v>0.21502740381905</v>
      </c>
      <c r="AI14" s="19"/>
      <c r="AJ14" s="19">
        <v>8.7619783602063406E-2</v>
      </c>
      <c r="AK14" s="19">
        <v>6.7977886843805901E-2</v>
      </c>
      <c r="AL14" s="19">
        <v>8.3660684826144804E-2</v>
      </c>
      <c r="AM14" s="19">
        <v>0.111043539065208</v>
      </c>
      <c r="AN14" s="19">
        <v>0.248501426576614</v>
      </c>
      <c r="AO14" s="19"/>
      <c r="AP14" s="19">
        <v>5.9919974185756703E-2</v>
      </c>
      <c r="AQ14" s="19">
        <v>7.2090888212039503E-2</v>
      </c>
      <c r="AR14" s="19">
        <v>5.5680501277567997E-2</v>
      </c>
      <c r="AS14" s="19">
        <v>7.9673846336313095E-2</v>
      </c>
      <c r="AT14" s="19">
        <v>0.308029611225063</v>
      </c>
      <c r="AU14" s="19"/>
      <c r="AV14" s="19">
        <v>0.169504967036261</v>
      </c>
      <c r="AW14" s="19">
        <v>0.104247714799167</v>
      </c>
      <c r="AX14" s="19">
        <v>6.1693165027224502E-2</v>
      </c>
      <c r="AY14" s="19">
        <v>9.0675887660090701E-2</v>
      </c>
      <c r="AZ14" s="19">
        <v>5.9874396502971002E-2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E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20.7109375" customWidth="1"/>
  </cols>
  <sheetData>
    <row r="2" spans="2:5" ht="39.950000000000003" customHeight="1">
      <c r="D2" s="29" t="s">
        <v>477</v>
      </c>
      <c r="E2" s="30"/>
    </row>
    <row r="6" spans="2:5" ht="50.1" customHeight="1">
      <c r="B6" s="20" t="s">
        <v>26</v>
      </c>
      <c r="C6" s="20" t="s">
        <v>475</v>
      </c>
      <c r="D6" s="20" t="s">
        <v>476</v>
      </c>
    </row>
    <row r="7" spans="2:5">
      <c r="B7" s="18" t="s">
        <v>210</v>
      </c>
      <c r="C7" s="17">
        <v>9.50565487778363E-2</v>
      </c>
      <c r="D7" s="17">
        <v>0.157176597552737</v>
      </c>
    </row>
    <row r="8" spans="2:5">
      <c r="B8" s="18" t="s">
        <v>211</v>
      </c>
      <c r="C8" s="17">
        <v>0.413291930274788</v>
      </c>
      <c r="D8" s="17">
        <v>0.45998921012183802</v>
      </c>
    </row>
    <row r="9" spans="2:5" ht="30">
      <c r="B9" s="18" t="s">
        <v>212</v>
      </c>
      <c r="C9" s="17">
        <v>0.31528103333459001</v>
      </c>
      <c r="D9" s="17">
        <v>0.22406622524700101</v>
      </c>
    </row>
    <row r="10" spans="2:5">
      <c r="B10" s="18" t="s">
        <v>213</v>
      </c>
      <c r="C10" s="17">
        <v>6.7363026637875897E-2</v>
      </c>
      <c r="D10" s="17">
        <v>4.3199718372332101E-2</v>
      </c>
    </row>
    <row r="11" spans="2:5">
      <c r="B11" s="18" t="s">
        <v>214</v>
      </c>
      <c r="C11" s="17">
        <v>1.46190737049872E-2</v>
      </c>
      <c r="D11" s="17">
        <v>1.92418130413625E-2</v>
      </c>
    </row>
    <row r="12" spans="2:5">
      <c r="B12" s="18" t="s">
        <v>107</v>
      </c>
      <c r="C12" s="17">
        <v>9.4388387269922894E-2</v>
      </c>
      <c r="D12" s="17">
        <v>9.6326435664730106E-2</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216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1379</v>
      </c>
      <c r="D7" s="10">
        <v>710</v>
      </c>
      <c r="E7" s="10">
        <v>664</v>
      </c>
      <c r="F7" s="10"/>
      <c r="G7" s="10">
        <v>171</v>
      </c>
      <c r="H7" s="10">
        <v>226</v>
      </c>
      <c r="I7" s="10">
        <v>239</v>
      </c>
      <c r="J7" s="10">
        <v>227</v>
      </c>
      <c r="K7" s="10">
        <v>213</v>
      </c>
      <c r="L7" s="10">
        <v>303</v>
      </c>
      <c r="M7" s="10"/>
      <c r="N7" s="10">
        <v>382</v>
      </c>
      <c r="O7" s="10">
        <v>399</v>
      </c>
      <c r="P7" s="10">
        <v>264</v>
      </c>
      <c r="Q7" s="10">
        <v>330</v>
      </c>
      <c r="R7" s="10"/>
      <c r="S7" s="10">
        <v>186</v>
      </c>
      <c r="T7" s="10">
        <v>195</v>
      </c>
      <c r="U7" s="10">
        <v>114</v>
      </c>
      <c r="V7" s="10">
        <v>137</v>
      </c>
      <c r="W7" s="10">
        <v>100</v>
      </c>
      <c r="X7" s="10">
        <v>104</v>
      </c>
      <c r="Y7" s="10">
        <v>114</v>
      </c>
      <c r="Z7" s="10">
        <v>67</v>
      </c>
      <c r="AA7" s="10">
        <v>161</v>
      </c>
      <c r="AB7" s="10">
        <v>99</v>
      </c>
      <c r="AC7" s="10">
        <v>71</v>
      </c>
      <c r="AD7" s="10">
        <v>31</v>
      </c>
      <c r="AE7" s="10"/>
      <c r="AF7" s="10">
        <v>483</v>
      </c>
      <c r="AG7" s="10">
        <v>577</v>
      </c>
      <c r="AH7" s="10">
        <v>195</v>
      </c>
      <c r="AI7" s="10"/>
      <c r="AJ7" s="10">
        <v>466</v>
      </c>
      <c r="AK7" s="10">
        <v>411</v>
      </c>
      <c r="AL7" s="10">
        <v>89</v>
      </c>
      <c r="AM7" s="10">
        <v>21</v>
      </c>
      <c r="AN7" s="10">
        <v>193</v>
      </c>
      <c r="AO7" s="10"/>
      <c r="AP7" s="10">
        <v>271</v>
      </c>
      <c r="AQ7" s="10">
        <v>523</v>
      </c>
      <c r="AR7" s="10">
        <v>92</v>
      </c>
      <c r="AS7" s="10">
        <v>148</v>
      </c>
      <c r="AT7" s="10">
        <v>124</v>
      </c>
      <c r="AU7" s="10"/>
      <c r="AV7" s="10">
        <v>360</v>
      </c>
      <c r="AW7" s="10">
        <v>294</v>
      </c>
      <c r="AX7" s="10">
        <v>368</v>
      </c>
      <c r="AY7" s="10">
        <v>144</v>
      </c>
      <c r="AZ7" s="10">
        <v>19</v>
      </c>
    </row>
    <row r="8" spans="2:52" ht="30" customHeight="1">
      <c r="B8" s="11" t="s">
        <v>68</v>
      </c>
      <c r="C8" s="11">
        <v>1385</v>
      </c>
      <c r="D8" s="11">
        <v>702</v>
      </c>
      <c r="E8" s="11">
        <v>678</v>
      </c>
      <c r="F8" s="11"/>
      <c r="G8" s="11">
        <v>188</v>
      </c>
      <c r="H8" s="11">
        <v>232</v>
      </c>
      <c r="I8" s="11">
        <v>232</v>
      </c>
      <c r="J8" s="11">
        <v>227</v>
      </c>
      <c r="K8" s="11">
        <v>208</v>
      </c>
      <c r="L8" s="11">
        <v>298</v>
      </c>
      <c r="M8" s="11"/>
      <c r="N8" s="11">
        <v>344</v>
      </c>
      <c r="O8" s="11">
        <v>366</v>
      </c>
      <c r="P8" s="11">
        <v>312</v>
      </c>
      <c r="Q8" s="11">
        <v>359</v>
      </c>
      <c r="R8" s="11"/>
      <c r="S8" s="11">
        <v>192</v>
      </c>
      <c r="T8" s="11">
        <v>182</v>
      </c>
      <c r="U8" s="11">
        <v>109</v>
      </c>
      <c r="V8" s="11">
        <v>134</v>
      </c>
      <c r="W8" s="11">
        <v>95</v>
      </c>
      <c r="X8" s="11">
        <v>110</v>
      </c>
      <c r="Y8" s="11">
        <v>107</v>
      </c>
      <c r="Z8" s="11">
        <v>59</v>
      </c>
      <c r="AA8" s="11">
        <v>160</v>
      </c>
      <c r="AB8" s="11">
        <v>128</v>
      </c>
      <c r="AC8" s="11">
        <v>75</v>
      </c>
      <c r="AD8" s="11">
        <v>34</v>
      </c>
      <c r="AE8" s="11"/>
      <c r="AF8" s="11">
        <v>484</v>
      </c>
      <c r="AG8" s="11">
        <v>571</v>
      </c>
      <c r="AH8" s="11">
        <v>199</v>
      </c>
      <c r="AI8" s="11"/>
      <c r="AJ8" s="11">
        <v>455</v>
      </c>
      <c r="AK8" s="11">
        <v>411</v>
      </c>
      <c r="AL8" s="11">
        <v>85</v>
      </c>
      <c r="AM8" s="11">
        <v>21</v>
      </c>
      <c r="AN8" s="11">
        <v>199</v>
      </c>
      <c r="AO8" s="11"/>
      <c r="AP8" s="11">
        <v>261</v>
      </c>
      <c r="AQ8" s="11">
        <v>530</v>
      </c>
      <c r="AR8" s="11">
        <v>89</v>
      </c>
      <c r="AS8" s="11">
        <v>148</v>
      </c>
      <c r="AT8" s="11">
        <v>125</v>
      </c>
      <c r="AU8" s="11"/>
      <c r="AV8" s="11">
        <v>377</v>
      </c>
      <c r="AW8" s="11">
        <v>305</v>
      </c>
      <c r="AX8" s="11">
        <v>356</v>
      </c>
      <c r="AY8" s="11">
        <v>136</v>
      </c>
      <c r="AZ8" s="11">
        <v>15</v>
      </c>
    </row>
    <row r="9" spans="2:52">
      <c r="B9" s="18" t="s">
        <v>210</v>
      </c>
      <c r="C9" s="17">
        <v>9.50565487778363E-2</v>
      </c>
      <c r="D9" s="17">
        <v>0.11119914334466199</v>
      </c>
      <c r="E9" s="17">
        <v>7.9028820665625998E-2</v>
      </c>
      <c r="F9" s="17"/>
      <c r="G9" s="17">
        <v>0.147015812832749</v>
      </c>
      <c r="H9" s="17">
        <v>0.14155453254205999</v>
      </c>
      <c r="I9" s="17">
        <v>0.120001747554564</v>
      </c>
      <c r="J9" s="17">
        <v>4.7230941273618897E-2</v>
      </c>
      <c r="K9" s="17">
        <v>7.4164948785279697E-2</v>
      </c>
      <c r="L9" s="17">
        <v>5.7552938797605299E-2</v>
      </c>
      <c r="M9" s="17"/>
      <c r="N9" s="17">
        <v>0.122184529760066</v>
      </c>
      <c r="O9" s="17">
        <v>9.2638846298315994E-2</v>
      </c>
      <c r="P9" s="17">
        <v>9.3451916600825996E-2</v>
      </c>
      <c r="Q9" s="17">
        <v>7.4042744235612398E-2</v>
      </c>
      <c r="R9" s="17"/>
      <c r="S9" s="17">
        <v>0.10456392087765901</v>
      </c>
      <c r="T9" s="17">
        <v>5.6391689652331399E-2</v>
      </c>
      <c r="U9" s="17">
        <v>9.6903626886917102E-2</v>
      </c>
      <c r="V9" s="17">
        <v>7.6734743010663603E-2</v>
      </c>
      <c r="W9" s="17">
        <v>8.96589076262959E-2</v>
      </c>
      <c r="X9" s="17">
        <v>0.178750200956107</v>
      </c>
      <c r="Y9" s="17">
        <v>5.6354745694522403E-2</v>
      </c>
      <c r="Z9" s="17">
        <v>0.14557669666897499</v>
      </c>
      <c r="AA9" s="17">
        <v>0.12290226569800899</v>
      </c>
      <c r="AB9" s="17">
        <v>4.7221032422359997E-2</v>
      </c>
      <c r="AC9" s="17">
        <v>9.2753925584204394E-2</v>
      </c>
      <c r="AD9" s="17">
        <v>0.14776654801564701</v>
      </c>
      <c r="AE9" s="17"/>
      <c r="AF9" s="17">
        <v>9.2652725626017604E-2</v>
      </c>
      <c r="AG9" s="17">
        <v>9.6108644450979205E-2</v>
      </c>
      <c r="AH9" s="17">
        <v>8.9486483300577305E-2</v>
      </c>
      <c r="AI9" s="17"/>
      <c r="AJ9" s="17">
        <v>8.5260335742138399E-2</v>
      </c>
      <c r="AK9" s="17">
        <v>0.109804968079008</v>
      </c>
      <c r="AL9" s="17">
        <v>9.8220212956554601E-2</v>
      </c>
      <c r="AM9" s="17">
        <v>0.10970949964056</v>
      </c>
      <c r="AN9" s="17">
        <v>6.4667192160856299E-2</v>
      </c>
      <c r="AO9" s="17"/>
      <c r="AP9" s="17">
        <v>0.13194755952214099</v>
      </c>
      <c r="AQ9" s="17">
        <v>0.109953042201903</v>
      </c>
      <c r="AR9" s="17">
        <v>0.137097811584732</v>
      </c>
      <c r="AS9" s="17">
        <v>7.4593118653255894E-2</v>
      </c>
      <c r="AT9" s="17">
        <v>3.32031432993262E-2</v>
      </c>
      <c r="AU9" s="17"/>
      <c r="AV9" s="17">
        <v>7.1443732546264002E-2</v>
      </c>
      <c r="AW9" s="17">
        <v>8.7017455739270499E-2</v>
      </c>
      <c r="AX9" s="17">
        <v>0.118749617234954</v>
      </c>
      <c r="AY9" s="17">
        <v>0.108817882014699</v>
      </c>
      <c r="AZ9" s="17">
        <v>0.33250613637259901</v>
      </c>
    </row>
    <row r="10" spans="2:52">
      <c r="B10" s="18" t="s">
        <v>211</v>
      </c>
      <c r="C10" s="17">
        <v>0.413291930274788</v>
      </c>
      <c r="D10" s="17">
        <v>0.44273783323224603</v>
      </c>
      <c r="E10" s="17">
        <v>0.38444458243957802</v>
      </c>
      <c r="F10" s="17"/>
      <c r="G10" s="17">
        <v>0.422413802622705</v>
      </c>
      <c r="H10" s="17">
        <v>0.41281360838921399</v>
      </c>
      <c r="I10" s="17">
        <v>0.40201069797439098</v>
      </c>
      <c r="J10" s="17">
        <v>0.40027460067507298</v>
      </c>
      <c r="K10" s="17">
        <v>0.40319287135361498</v>
      </c>
      <c r="L10" s="17">
        <v>0.43368027794117397</v>
      </c>
      <c r="M10" s="17"/>
      <c r="N10" s="17">
        <v>0.488370583068652</v>
      </c>
      <c r="O10" s="17">
        <v>0.42829418046439899</v>
      </c>
      <c r="P10" s="17">
        <v>0.39658632281114198</v>
      </c>
      <c r="Q10" s="17">
        <v>0.33973828977047799</v>
      </c>
      <c r="R10" s="17"/>
      <c r="S10" s="17">
        <v>0.415421679041584</v>
      </c>
      <c r="T10" s="17">
        <v>0.439054329768648</v>
      </c>
      <c r="U10" s="17">
        <v>0.37516815364156902</v>
      </c>
      <c r="V10" s="17">
        <v>0.42603299004136502</v>
      </c>
      <c r="W10" s="17">
        <v>0.35217770260628201</v>
      </c>
      <c r="X10" s="17">
        <v>0.31806086665974598</v>
      </c>
      <c r="Y10" s="17">
        <v>0.39346075298247002</v>
      </c>
      <c r="Z10" s="17">
        <v>0.3445038749032</v>
      </c>
      <c r="AA10" s="17">
        <v>0.451993555474137</v>
      </c>
      <c r="AB10" s="17">
        <v>0.50229673196590197</v>
      </c>
      <c r="AC10" s="17">
        <v>0.45737506649535198</v>
      </c>
      <c r="AD10" s="17">
        <v>0.38183365872061897</v>
      </c>
      <c r="AE10" s="17"/>
      <c r="AF10" s="17">
        <v>0.39442898804708698</v>
      </c>
      <c r="AG10" s="17">
        <v>0.47079312908211401</v>
      </c>
      <c r="AH10" s="17">
        <v>0.324456224958936</v>
      </c>
      <c r="AI10" s="17"/>
      <c r="AJ10" s="17">
        <v>0.44915235351805</v>
      </c>
      <c r="AK10" s="17">
        <v>0.43613261183487501</v>
      </c>
      <c r="AL10" s="17">
        <v>0.42671575662430999</v>
      </c>
      <c r="AM10" s="17">
        <v>0.221599461996314</v>
      </c>
      <c r="AN10" s="17">
        <v>0.29637531403540801</v>
      </c>
      <c r="AO10" s="17"/>
      <c r="AP10" s="17">
        <v>0.485512631580306</v>
      </c>
      <c r="AQ10" s="17">
        <v>0.43082182984537498</v>
      </c>
      <c r="AR10" s="17">
        <v>0.48717102050952499</v>
      </c>
      <c r="AS10" s="17">
        <v>0.34054139466202499</v>
      </c>
      <c r="AT10" s="17">
        <v>0.34026919947175599</v>
      </c>
      <c r="AU10" s="17"/>
      <c r="AV10" s="17">
        <v>0.34801926627916702</v>
      </c>
      <c r="AW10" s="17">
        <v>0.39832085772401898</v>
      </c>
      <c r="AX10" s="17">
        <v>0.47607661057773198</v>
      </c>
      <c r="AY10" s="17">
        <v>0.542727654496722</v>
      </c>
      <c r="AZ10" s="17">
        <v>0.37447395134696798</v>
      </c>
    </row>
    <row r="11" spans="2:52" ht="30">
      <c r="B11" s="18" t="s">
        <v>212</v>
      </c>
      <c r="C11" s="17">
        <v>0.31528103333459001</v>
      </c>
      <c r="D11" s="17">
        <v>0.30360601487365002</v>
      </c>
      <c r="E11" s="17">
        <v>0.32532279897072203</v>
      </c>
      <c r="F11" s="17"/>
      <c r="G11" s="17">
        <v>0.31559810984077702</v>
      </c>
      <c r="H11" s="17">
        <v>0.27467472472221499</v>
      </c>
      <c r="I11" s="17">
        <v>0.27484220562484002</v>
      </c>
      <c r="J11" s="17">
        <v>0.38609098229952798</v>
      </c>
      <c r="K11" s="17">
        <v>0.30475636002606099</v>
      </c>
      <c r="L11" s="17">
        <v>0.33162733864834998</v>
      </c>
      <c r="M11" s="17"/>
      <c r="N11" s="17">
        <v>0.28696377022497699</v>
      </c>
      <c r="O11" s="17">
        <v>0.30738200401657001</v>
      </c>
      <c r="P11" s="17">
        <v>0.31195570558815</v>
      </c>
      <c r="Q11" s="17">
        <v>0.35407955567806698</v>
      </c>
      <c r="R11" s="17"/>
      <c r="S11" s="17">
        <v>0.30025911454295201</v>
      </c>
      <c r="T11" s="17">
        <v>0.29449459368318698</v>
      </c>
      <c r="U11" s="17">
        <v>0.33554042470686701</v>
      </c>
      <c r="V11" s="17">
        <v>0.27087013525415898</v>
      </c>
      <c r="W11" s="17">
        <v>0.38544750144629503</v>
      </c>
      <c r="X11" s="17">
        <v>0.31611568255079597</v>
      </c>
      <c r="Y11" s="17">
        <v>0.39000754330319798</v>
      </c>
      <c r="Z11" s="17">
        <v>0.350140895057587</v>
      </c>
      <c r="AA11" s="17">
        <v>0.31890996895398299</v>
      </c>
      <c r="AB11" s="17">
        <v>0.29275295254821199</v>
      </c>
      <c r="AC11" s="17">
        <v>0.25266229616420299</v>
      </c>
      <c r="AD11" s="17">
        <v>0.33343314247418299</v>
      </c>
      <c r="AE11" s="17"/>
      <c r="AF11" s="17">
        <v>0.35154444198666701</v>
      </c>
      <c r="AG11" s="17">
        <v>0.27211876094701698</v>
      </c>
      <c r="AH11" s="17">
        <v>0.31712886193091</v>
      </c>
      <c r="AI11" s="17"/>
      <c r="AJ11" s="17">
        <v>0.33109604388443498</v>
      </c>
      <c r="AK11" s="17">
        <v>0.293969845776205</v>
      </c>
      <c r="AL11" s="17">
        <v>0.33459464875262501</v>
      </c>
      <c r="AM11" s="17">
        <v>0.52638390475215202</v>
      </c>
      <c r="AN11" s="17">
        <v>0.32855132032566198</v>
      </c>
      <c r="AO11" s="17"/>
      <c r="AP11" s="17">
        <v>0.26829295406290199</v>
      </c>
      <c r="AQ11" s="17">
        <v>0.31974401673378999</v>
      </c>
      <c r="AR11" s="17">
        <v>0.25163686253989798</v>
      </c>
      <c r="AS11" s="17">
        <v>0.39387602118165699</v>
      </c>
      <c r="AT11" s="17">
        <v>0.34993918306166899</v>
      </c>
      <c r="AU11" s="17"/>
      <c r="AV11" s="17">
        <v>0.325117559117442</v>
      </c>
      <c r="AW11" s="17">
        <v>0.344306063455038</v>
      </c>
      <c r="AX11" s="17">
        <v>0.29651621897522101</v>
      </c>
      <c r="AY11" s="17">
        <v>0.24237342478159701</v>
      </c>
      <c r="AZ11" s="17">
        <v>0.293019912280434</v>
      </c>
    </row>
    <row r="12" spans="2:52">
      <c r="B12" s="18" t="s">
        <v>213</v>
      </c>
      <c r="C12" s="17">
        <v>6.7363026637875897E-2</v>
      </c>
      <c r="D12" s="17">
        <v>6.0580690376574299E-2</v>
      </c>
      <c r="E12" s="17">
        <v>7.4878694203140195E-2</v>
      </c>
      <c r="F12" s="17"/>
      <c r="G12" s="17">
        <v>5.6725086512580902E-2</v>
      </c>
      <c r="H12" s="17">
        <v>7.8406772514024295E-2</v>
      </c>
      <c r="I12" s="17">
        <v>7.3003294386163098E-2</v>
      </c>
      <c r="J12" s="17">
        <v>5.7463035460659499E-2</v>
      </c>
      <c r="K12" s="17">
        <v>8.03048953216835E-2</v>
      </c>
      <c r="L12" s="17">
        <v>5.9595141546011303E-2</v>
      </c>
      <c r="M12" s="17"/>
      <c r="N12" s="17">
        <v>4.7790834951403301E-2</v>
      </c>
      <c r="O12" s="17">
        <v>6.8984885745593805E-2</v>
      </c>
      <c r="P12" s="17">
        <v>8.8380891082506893E-2</v>
      </c>
      <c r="Q12" s="17">
        <v>6.6943827146546994E-2</v>
      </c>
      <c r="R12" s="17"/>
      <c r="S12" s="17">
        <v>8.2800865826459E-2</v>
      </c>
      <c r="T12" s="17">
        <v>7.4410657528733701E-2</v>
      </c>
      <c r="U12" s="17">
        <v>6.3299158094653807E-2</v>
      </c>
      <c r="V12" s="17">
        <v>4.0673233582442202E-2</v>
      </c>
      <c r="W12" s="17">
        <v>8.0729054895671601E-2</v>
      </c>
      <c r="X12" s="17">
        <v>4.7157028035343801E-2</v>
      </c>
      <c r="Y12" s="17">
        <v>5.8525852741472102E-2</v>
      </c>
      <c r="Z12" s="17">
        <v>7.8355494021751099E-2</v>
      </c>
      <c r="AA12" s="17">
        <v>4.04311799518495E-2</v>
      </c>
      <c r="AB12" s="17">
        <v>8.7164967899876405E-2</v>
      </c>
      <c r="AC12" s="17">
        <v>0.10737873030483799</v>
      </c>
      <c r="AD12" s="17">
        <v>6.1086831081590999E-2</v>
      </c>
      <c r="AE12" s="17"/>
      <c r="AF12" s="17">
        <v>5.2533817336612901E-2</v>
      </c>
      <c r="AG12" s="17">
        <v>7.4935716559227095E-2</v>
      </c>
      <c r="AH12" s="17">
        <v>8.9260883422656201E-2</v>
      </c>
      <c r="AI12" s="17"/>
      <c r="AJ12" s="17">
        <v>5.1894289651638198E-2</v>
      </c>
      <c r="AK12" s="17">
        <v>7.5887869485819603E-2</v>
      </c>
      <c r="AL12" s="17">
        <v>6.0145114023138303E-2</v>
      </c>
      <c r="AM12" s="17">
        <v>0</v>
      </c>
      <c r="AN12" s="17">
        <v>8.8093506521033496E-2</v>
      </c>
      <c r="AO12" s="17"/>
      <c r="AP12" s="17">
        <v>4.3330801292287099E-2</v>
      </c>
      <c r="AQ12" s="17">
        <v>6.2793431284967005E-2</v>
      </c>
      <c r="AR12" s="17">
        <v>6.09932050022432E-2</v>
      </c>
      <c r="AS12" s="17">
        <v>6.8059920959697498E-2</v>
      </c>
      <c r="AT12" s="17">
        <v>6.7209989813127202E-2</v>
      </c>
      <c r="AU12" s="17"/>
      <c r="AV12" s="17">
        <v>8.9097905262654806E-2</v>
      </c>
      <c r="AW12" s="17">
        <v>4.84404898979778E-2</v>
      </c>
      <c r="AX12" s="17">
        <v>5.7420896601276403E-2</v>
      </c>
      <c r="AY12" s="17">
        <v>5.9672236283188101E-2</v>
      </c>
      <c r="AZ12" s="17">
        <v>0</v>
      </c>
    </row>
    <row r="13" spans="2:52">
      <c r="B13" s="18" t="s">
        <v>214</v>
      </c>
      <c r="C13" s="17">
        <v>1.46190737049872E-2</v>
      </c>
      <c r="D13" s="17">
        <v>1.6656316261044302E-2</v>
      </c>
      <c r="E13" s="17">
        <v>1.26154313485885E-2</v>
      </c>
      <c r="F13" s="17"/>
      <c r="G13" s="17">
        <v>1.10332134154106E-2</v>
      </c>
      <c r="H13" s="17">
        <v>9.0180128276758798E-3</v>
      </c>
      <c r="I13" s="17">
        <v>2.7156168717974299E-2</v>
      </c>
      <c r="J13" s="17">
        <v>1.8143442748124398E-2</v>
      </c>
      <c r="K13" s="17">
        <v>1.40816142383352E-2</v>
      </c>
      <c r="L13" s="17">
        <v>9.1567006939331196E-3</v>
      </c>
      <c r="M13" s="17"/>
      <c r="N13" s="17">
        <v>4.5339989325839198E-3</v>
      </c>
      <c r="O13" s="17">
        <v>1.6357643177299399E-2</v>
      </c>
      <c r="P13" s="17">
        <v>7.17538296650151E-3</v>
      </c>
      <c r="Q13" s="17">
        <v>2.9144178649221201E-2</v>
      </c>
      <c r="R13" s="17"/>
      <c r="S13" s="17">
        <v>5.5394528196354804E-3</v>
      </c>
      <c r="T13" s="17">
        <v>2.0225287696732201E-2</v>
      </c>
      <c r="U13" s="17">
        <v>1.0108445366534701E-2</v>
      </c>
      <c r="V13" s="17">
        <v>3.6849405610445397E-2</v>
      </c>
      <c r="W13" s="17">
        <v>0</v>
      </c>
      <c r="X13" s="17">
        <v>2.9395597338219101E-2</v>
      </c>
      <c r="Y13" s="17">
        <v>2.0384350074668298E-2</v>
      </c>
      <c r="Z13" s="17">
        <v>1.6937838188710901E-2</v>
      </c>
      <c r="AA13" s="17">
        <v>0</v>
      </c>
      <c r="AB13" s="17">
        <v>1.8632912058925501E-2</v>
      </c>
      <c r="AC13" s="17">
        <v>8.6291534060611401E-3</v>
      </c>
      <c r="AD13" s="17">
        <v>0</v>
      </c>
      <c r="AE13" s="17"/>
      <c r="AF13" s="17">
        <v>1.5112789883619899E-2</v>
      </c>
      <c r="AG13" s="17">
        <v>1.19372870809772E-2</v>
      </c>
      <c r="AH13" s="17">
        <v>2.5950119804015501E-2</v>
      </c>
      <c r="AI13" s="17"/>
      <c r="AJ13" s="17">
        <v>1.2342153064624E-2</v>
      </c>
      <c r="AK13" s="17">
        <v>1.26358858731419E-2</v>
      </c>
      <c r="AL13" s="17">
        <v>0</v>
      </c>
      <c r="AM13" s="17">
        <v>5.5752074952303499E-2</v>
      </c>
      <c r="AN13" s="17">
        <v>3.11392097758624E-2</v>
      </c>
      <c r="AO13" s="17"/>
      <c r="AP13" s="17">
        <v>7.0814997134908504E-3</v>
      </c>
      <c r="AQ13" s="17">
        <v>5.9871320363661497E-3</v>
      </c>
      <c r="AR13" s="17">
        <v>0</v>
      </c>
      <c r="AS13" s="17">
        <v>3.3350439852308698E-2</v>
      </c>
      <c r="AT13" s="17">
        <v>1.80839016140469E-2</v>
      </c>
      <c r="AU13" s="17"/>
      <c r="AV13" s="17">
        <v>1.94710461622233E-2</v>
      </c>
      <c r="AW13" s="17">
        <v>1.3251648548756E-2</v>
      </c>
      <c r="AX13" s="17">
        <v>1.3668753878599799E-2</v>
      </c>
      <c r="AY13" s="17">
        <v>1.3397775860228601E-2</v>
      </c>
      <c r="AZ13" s="17">
        <v>0</v>
      </c>
    </row>
    <row r="14" spans="2:52">
      <c r="B14" s="18" t="s">
        <v>107</v>
      </c>
      <c r="C14" s="19">
        <v>9.4388387269922894E-2</v>
      </c>
      <c r="D14" s="19">
        <v>6.5220001911824199E-2</v>
      </c>
      <c r="E14" s="19">
        <v>0.12370967237234499</v>
      </c>
      <c r="F14" s="19"/>
      <c r="G14" s="19">
        <v>4.7213974775777101E-2</v>
      </c>
      <c r="H14" s="19">
        <v>8.3532349004811199E-2</v>
      </c>
      <c r="I14" s="19">
        <v>0.102985885742067</v>
      </c>
      <c r="J14" s="19">
        <v>9.0796997542996402E-2</v>
      </c>
      <c r="K14" s="19">
        <v>0.123499310275026</v>
      </c>
      <c r="L14" s="19">
        <v>0.108387602372926</v>
      </c>
      <c r="M14" s="19"/>
      <c r="N14" s="19">
        <v>5.0156283062317501E-2</v>
      </c>
      <c r="O14" s="19">
        <v>8.6342440297822107E-2</v>
      </c>
      <c r="P14" s="19">
        <v>0.102449780950873</v>
      </c>
      <c r="Q14" s="19">
        <v>0.136051404520074</v>
      </c>
      <c r="R14" s="19"/>
      <c r="S14" s="19">
        <v>9.1414966891710497E-2</v>
      </c>
      <c r="T14" s="19">
        <v>0.115423441670367</v>
      </c>
      <c r="U14" s="19">
        <v>0.11898019130345899</v>
      </c>
      <c r="V14" s="19">
        <v>0.14883949250092501</v>
      </c>
      <c r="W14" s="19">
        <v>9.1986833425455702E-2</v>
      </c>
      <c r="X14" s="19">
        <v>0.110520624459789</v>
      </c>
      <c r="Y14" s="19">
        <v>8.1266755203670105E-2</v>
      </c>
      <c r="Z14" s="19">
        <v>6.4485201159775699E-2</v>
      </c>
      <c r="AA14" s="19">
        <v>6.5763029922022001E-2</v>
      </c>
      <c r="AB14" s="19">
        <v>5.1931403104724397E-2</v>
      </c>
      <c r="AC14" s="19">
        <v>8.1200828045340803E-2</v>
      </c>
      <c r="AD14" s="19">
        <v>7.58798197079604E-2</v>
      </c>
      <c r="AE14" s="19"/>
      <c r="AF14" s="19">
        <v>9.3727237119995893E-2</v>
      </c>
      <c r="AG14" s="19">
        <v>7.4106461879685406E-2</v>
      </c>
      <c r="AH14" s="19">
        <v>0.15371742658290399</v>
      </c>
      <c r="AI14" s="19"/>
      <c r="AJ14" s="19">
        <v>7.0254824139114797E-2</v>
      </c>
      <c r="AK14" s="19">
        <v>7.1568818950950103E-2</v>
      </c>
      <c r="AL14" s="19">
        <v>8.0324267643372096E-2</v>
      </c>
      <c r="AM14" s="19">
        <v>8.6555058658670206E-2</v>
      </c>
      <c r="AN14" s="19">
        <v>0.19117345718117801</v>
      </c>
      <c r="AO14" s="19"/>
      <c r="AP14" s="19">
        <v>6.3834553828873403E-2</v>
      </c>
      <c r="AQ14" s="19">
        <v>7.0700547897598304E-2</v>
      </c>
      <c r="AR14" s="19">
        <v>6.3101100363601503E-2</v>
      </c>
      <c r="AS14" s="19">
        <v>8.9579104691056594E-2</v>
      </c>
      <c r="AT14" s="19">
        <v>0.19129458274007499</v>
      </c>
      <c r="AU14" s="19"/>
      <c r="AV14" s="19">
        <v>0.146850490632249</v>
      </c>
      <c r="AW14" s="19">
        <v>0.10866348463493899</v>
      </c>
      <c r="AX14" s="19">
        <v>3.75679027322166E-2</v>
      </c>
      <c r="AY14" s="19">
        <v>3.30110265635652E-2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1379</v>
      </c>
      <c r="D7" s="10">
        <v>710</v>
      </c>
      <c r="E7" s="10">
        <v>664</v>
      </c>
      <c r="F7" s="10"/>
      <c r="G7" s="10">
        <v>171</v>
      </c>
      <c r="H7" s="10">
        <v>226</v>
      </c>
      <c r="I7" s="10">
        <v>239</v>
      </c>
      <c r="J7" s="10">
        <v>227</v>
      </c>
      <c r="K7" s="10">
        <v>213</v>
      </c>
      <c r="L7" s="10">
        <v>303</v>
      </c>
      <c r="M7" s="10"/>
      <c r="N7" s="10">
        <v>382</v>
      </c>
      <c r="O7" s="10">
        <v>399</v>
      </c>
      <c r="P7" s="10">
        <v>264</v>
      </c>
      <c r="Q7" s="10">
        <v>330</v>
      </c>
      <c r="R7" s="10"/>
      <c r="S7" s="10">
        <v>186</v>
      </c>
      <c r="T7" s="10">
        <v>195</v>
      </c>
      <c r="U7" s="10">
        <v>114</v>
      </c>
      <c r="V7" s="10">
        <v>137</v>
      </c>
      <c r="W7" s="10">
        <v>100</v>
      </c>
      <c r="X7" s="10">
        <v>104</v>
      </c>
      <c r="Y7" s="10">
        <v>114</v>
      </c>
      <c r="Z7" s="10">
        <v>67</v>
      </c>
      <c r="AA7" s="10">
        <v>161</v>
      </c>
      <c r="AB7" s="10">
        <v>99</v>
      </c>
      <c r="AC7" s="10">
        <v>71</v>
      </c>
      <c r="AD7" s="10">
        <v>31</v>
      </c>
      <c r="AE7" s="10"/>
      <c r="AF7" s="10">
        <v>483</v>
      </c>
      <c r="AG7" s="10">
        <v>577</v>
      </c>
      <c r="AH7" s="10">
        <v>195</v>
      </c>
      <c r="AI7" s="10"/>
      <c r="AJ7" s="10">
        <v>466</v>
      </c>
      <c r="AK7" s="10">
        <v>411</v>
      </c>
      <c r="AL7" s="10">
        <v>89</v>
      </c>
      <c r="AM7" s="10">
        <v>21</v>
      </c>
      <c r="AN7" s="10">
        <v>193</v>
      </c>
      <c r="AO7" s="10"/>
      <c r="AP7" s="10">
        <v>271</v>
      </c>
      <c r="AQ7" s="10">
        <v>523</v>
      </c>
      <c r="AR7" s="10">
        <v>92</v>
      </c>
      <c r="AS7" s="10">
        <v>148</v>
      </c>
      <c r="AT7" s="10">
        <v>124</v>
      </c>
      <c r="AU7" s="10"/>
      <c r="AV7" s="10">
        <v>360</v>
      </c>
      <c r="AW7" s="10">
        <v>294</v>
      </c>
      <c r="AX7" s="10">
        <v>368</v>
      </c>
      <c r="AY7" s="10">
        <v>144</v>
      </c>
      <c r="AZ7" s="10">
        <v>19</v>
      </c>
    </row>
    <row r="8" spans="2:52" ht="30" customHeight="1">
      <c r="B8" s="11" t="s">
        <v>68</v>
      </c>
      <c r="C8" s="11">
        <v>1385</v>
      </c>
      <c r="D8" s="11">
        <v>702</v>
      </c>
      <c r="E8" s="11">
        <v>678</v>
      </c>
      <c r="F8" s="11"/>
      <c r="G8" s="11">
        <v>188</v>
      </c>
      <c r="H8" s="11">
        <v>232</v>
      </c>
      <c r="I8" s="11">
        <v>232</v>
      </c>
      <c r="J8" s="11">
        <v>227</v>
      </c>
      <c r="K8" s="11">
        <v>208</v>
      </c>
      <c r="L8" s="11">
        <v>298</v>
      </c>
      <c r="M8" s="11"/>
      <c r="N8" s="11">
        <v>344</v>
      </c>
      <c r="O8" s="11">
        <v>366</v>
      </c>
      <c r="P8" s="11">
        <v>312</v>
      </c>
      <c r="Q8" s="11">
        <v>359</v>
      </c>
      <c r="R8" s="11"/>
      <c r="S8" s="11">
        <v>192</v>
      </c>
      <c r="T8" s="11">
        <v>182</v>
      </c>
      <c r="U8" s="11">
        <v>109</v>
      </c>
      <c r="V8" s="11">
        <v>134</v>
      </c>
      <c r="W8" s="11">
        <v>95</v>
      </c>
      <c r="X8" s="11">
        <v>110</v>
      </c>
      <c r="Y8" s="11">
        <v>107</v>
      </c>
      <c r="Z8" s="11">
        <v>59</v>
      </c>
      <c r="AA8" s="11">
        <v>160</v>
      </c>
      <c r="AB8" s="11">
        <v>128</v>
      </c>
      <c r="AC8" s="11">
        <v>75</v>
      </c>
      <c r="AD8" s="11">
        <v>34</v>
      </c>
      <c r="AE8" s="11"/>
      <c r="AF8" s="11">
        <v>484</v>
      </c>
      <c r="AG8" s="11">
        <v>571</v>
      </c>
      <c r="AH8" s="11">
        <v>199</v>
      </c>
      <c r="AI8" s="11"/>
      <c r="AJ8" s="11">
        <v>455</v>
      </c>
      <c r="AK8" s="11">
        <v>411</v>
      </c>
      <c r="AL8" s="11">
        <v>85</v>
      </c>
      <c r="AM8" s="11">
        <v>21</v>
      </c>
      <c r="AN8" s="11">
        <v>199</v>
      </c>
      <c r="AO8" s="11"/>
      <c r="AP8" s="11">
        <v>261</v>
      </c>
      <c r="AQ8" s="11">
        <v>530</v>
      </c>
      <c r="AR8" s="11">
        <v>89</v>
      </c>
      <c r="AS8" s="11">
        <v>148</v>
      </c>
      <c r="AT8" s="11">
        <v>125</v>
      </c>
      <c r="AU8" s="11"/>
      <c r="AV8" s="11">
        <v>377</v>
      </c>
      <c r="AW8" s="11">
        <v>305</v>
      </c>
      <c r="AX8" s="11">
        <v>356</v>
      </c>
      <c r="AY8" s="11">
        <v>136</v>
      </c>
      <c r="AZ8" s="11">
        <v>15</v>
      </c>
    </row>
    <row r="9" spans="2:52">
      <c r="B9" s="18" t="s">
        <v>210</v>
      </c>
      <c r="C9" s="17">
        <v>0.157176597552737</v>
      </c>
      <c r="D9" s="17">
        <v>0.18302610567685401</v>
      </c>
      <c r="E9" s="17">
        <v>0.131547159477787</v>
      </c>
      <c r="F9" s="17"/>
      <c r="G9" s="17">
        <v>0.15910557368164299</v>
      </c>
      <c r="H9" s="17">
        <v>0.16678538595798001</v>
      </c>
      <c r="I9" s="17">
        <v>0.15763095697855301</v>
      </c>
      <c r="J9" s="17">
        <v>0.14491752073698899</v>
      </c>
      <c r="K9" s="17">
        <v>0.16756646938636599</v>
      </c>
      <c r="L9" s="17">
        <v>0.15020562202517901</v>
      </c>
      <c r="M9" s="17"/>
      <c r="N9" s="17">
        <v>0.23287983195044401</v>
      </c>
      <c r="O9" s="17">
        <v>0.16070831815693701</v>
      </c>
      <c r="P9" s="17">
        <v>0.14399640550206</v>
      </c>
      <c r="Q9" s="17">
        <v>9.4363680810371303E-2</v>
      </c>
      <c r="R9" s="17"/>
      <c r="S9" s="17">
        <v>0.14456788982340599</v>
      </c>
      <c r="T9" s="17">
        <v>0.17695703009883501</v>
      </c>
      <c r="U9" s="17">
        <v>0.17176259525956</v>
      </c>
      <c r="V9" s="17">
        <v>0.18713899232938</v>
      </c>
      <c r="W9" s="17">
        <v>0.120595568699552</v>
      </c>
      <c r="X9" s="17">
        <v>0.196835982626896</v>
      </c>
      <c r="Y9" s="17">
        <v>0.124405323493593</v>
      </c>
      <c r="Z9" s="17">
        <v>0.135989865181396</v>
      </c>
      <c r="AA9" s="17">
        <v>0.16535813839528499</v>
      </c>
      <c r="AB9" s="17">
        <v>0.101855286084877</v>
      </c>
      <c r="AC9" s="17">
        <v>0.124031448249392</v>
      </c>
      <c r="AD9" s="17">
        <v>0.31562385136377302</v>
      </c>
      <c r="AE9" s="17"/>
      <c r="AF9" s="17">
        <v>0.15322295499997601</v>
      </c>
      <c r="AG9" s="17">
        <v>0.16179608510086099</v>
      </c>
      <c r="AH9" s="17">
        <v>0.167944881100447</v>
      </c>
      <c r="AI9" s="17"/>
      <c r="AJ9" s="17">
        <v>0.15477989763448899</v>
      </c>
      <c r="AK9" s="17">
        <v>0.182429453933035</v>
      </c>
      <c r="AL9" s="17">
        <v>0.21355358616571901</v>
      </c>
      <c r="AM9" s="17">
        <v>5.26914840176314E-2</v>
      </c>
      <c r="AN9" s="17">
        <v>0.13134504188978</v>
      </c>
      <c r="AO9" s="17"/>
      <c r="AP9" s="17">
        <v>0.18932554625401599</v>
      </c>
      <c r="AQ9" s="17">
        <v>0.17930526735883801</v>
      </c>
      <c r="AR9" s="17">
        <v>0.24143582442664199</v>
      </c>
      <c r="AS9" s="17">
        <v>0.104034282201675</v>
      </c>
      <c r="AT9" s="17">
        <v>0.110914563403674</v>
      </c>
      <c r="AU9" s="17"/>
      <c r="AV9" s="17">
        <v>0.102310195823811</v>
      </c>
      <c r="AW9" s="17">
        <v>0.14598975970571701</v>
      </c>
      <c r="AX9" s="17">
        <v>0.18863966258509399</v>
      </c>
      <c r="AY9" s="17">
        <v>0.27945866625742199</v>
      </c>
      <c r="AZ9" s="17">
        <v>0.33070711313430801</v>
      </c>
    </row>
    <row r="10" spans="2:52">
      <c r="B10" s="18" t="s">
        <v>211</v>
      </c>
      <c r="C10" s="17">
        <v>0.45998921012183802</v>
      </c>
      <c r="D10" s="17">
        <v>0.46982726961257598</v>
      </c>
      <c r="E10" s="17">
        <v>0.44912916729026098</v>
      </c>
      <c r="F10" s="17"/>
      <c r="G10" s="17">
        <v>0.41227274452602902</v>
      </c>
      <c r="H10" s="17">
        <v>0.48901245685720102</v>
      </c>
      <c r="I10" s="17">
        <v>0.428020488685384</v>
      </c>
      <c r="J10" s="17">
        <v>0.46687712616405602</v>
      </c>
      <c r="K10" s="17">
        <v>0.43706946106037903</v>
      </c>
      <c r="L10" s="17">
        <v>0.50326113129612504</v>
      </c>
      <c r="M10" s="17"/>
      <c r="N10" s="17">
        <v>0.52946635255639596</v>
      </c>
      <c r="O10" s="17">
        <v>0.45194112179365398</v>
      </c>
      <c r="P10" s="17">
        <v>0.45146611800171699</v>
      </c>
      <c r="Q10" s="17">
        <v>0.40584073017554001</v>
      </c>
      <c r="R10" s="17"/>
      <c r="S10" s="17">
        <v>0.471785651557111</v>
      </c>
      <c r="T10" s="17">
        <v>0.442688108293876</v>
      </c>
      <c r="U10" s="17">
        <v>0.458342103588675</v>
      </c>
      <c r="V10" s="17">
        <v>0.44898505445543102</v>
      </c>
      <c r="W10" s="17">
        <v>0.49094758603107802</v>
      </c>
      <c r="X10" s="17">
        <v>0.30820788888274298</v>
      </c>
      <c r="Y10" s="17">
        <v>0.49303843275957798</v>
      </c>
      <c r="Z10" s="17">
        <v>0.50204131380933803</v>
      </c>
      <c r="AA10" s="17">
        <v>0.501412849023539</v>
      </c>
      <c r="AB10" s="17">
        <v>0.51447489692289305</v>
      </c>
      <c r="AC10" s="17">
        <v>0.49428940343081801</v>
      </c>
      <c r="AD10" s="17">
        <v>0.28650903980624898</v>
      </c>
      <c r="AE10" s="17"/>
      <c r="AF10" s="17">
        <v>0.44101046997685001</v>
      </c>
      <c r="AG10" s="17">
        <v>0.53164492320266898</v>
      </c>
      <c r="AH10" s="17">
        <v>0.34133770531394397</v>
      </c>
      <c r="AI10" s="17"/>
      <c r="AJ10" s="17">
        <v>0.52148046957564897</v>
      </c>
      <c r="AK10" s="17">
        <v>0.456044727749364</v>
      </c>
      <c r="AL10" s="17">
        <v>0.51065922146946496</v>
      </c>
      <c r="AM10" s="17">
        <v>0.38165848726947998</v>
      </c>
      <c r="AN10" s="17">
        <v>0.32455591679639001</v>
      </c>
      <c r="AO10" s="17"/>
      <c r="AP10" s="17">
        <v>0.53484629554429197</v>
      </c>
      <c r="AQ10" s="17">
        <v>0.47479896640441199</v>
      </c>
      <c r="AR10" s="17">
        <v>0.52845925250105796</v>
      </c>
      <c r="AS10" s="17">
        <v>0.431288057514078</v>
      </c>
      <c r="AT10" s="17">
        <v>0.370726552210071</v>
      </c>
      <c r="AU10" s="17"/>
      <c r="AV10" s="17">
        <v>0.41310941844617399</v>
      </c>
      <c r="AW10" s="17">
        <v>0.478665908438906</v>
      </c>
      <c r="AX10" s="17">
        <v>0.53101279045092298</v>
      </c>
      <c r="AY10" s="17">
        <v>0.46691213170228302</v>
      </c>
      <c r="AZ10" s="17">
        <v>0.46078657509316501</v>
      </c>
    </row>
    <row r="11" spans="2:52" ht="30">
      <c r="B11" s="18" t="s">
        <v>212</v>
      </c>
      <c r="C11" s="17">
        <v>0.22406622524700101</v>
      </c>
      <c r="D11" s="17">
        <v>0.22521216059645899</v>
      </c>
      <c r="E11" s="17">
        <v>0.22451141260902199</v>
      </c>
      <c r="F11" s="17"/>
      <c r="G11" s="17">
        <v>0.248458243205679</v>
      </c>
      <c r="H11" s="17">
        <v>0.195286669384206</v>
      </c>
      <c r="I11" s="17">
        <v>0.25371146185325</v>
      </c>
      <c r="J11" s="17">
        <v>0.24625479568560099</v>
      </c>
      <c r="K11" s="17">
        <v>0.21830318952730099</v>
      </c>
      <c r="L11" s="17">
        <v>0.19503253854595601</v>
      </c>
      <c r="M11" s="17"/>
      <c r="N11" s="17">
        <v>0.15897672199910201</v>
      </c>
      <c r="O11" s="17">
        <v>0.255248738277566</v>
      </c>
      <c r="P11" s="17">
        <v>0.21434921488446301</v>
      </c>
      <c r="Q11" s="17">
        <v>0.26559490285179999</v>
      </c>
      <c r="R11" s="17"/>
      <c r="S11" s="17">
        <v>0.22973304762830499</v>
      </c>
      <c r="T11" s="17">
        <v>0.199281001654526</v>
      </c>
      <c r="U11" s="17">
        <v>0.21970494282171599</v>
      </c>
      <c r="V11" s="17">
        <v>0.188439864727554</v>
      </c>
      <c r="W11" s="17">
        <v>0.18694378920520599</v>
      </c>
      <c r="X11" s="17">
        <v>0.27347714197684098</v>
      </c>
      <c r="Y11" s="17">
        <v>0.27212674315604601</v>
      </c>
      <c r="Z11" s="17">
        <v>0.21670830052058099</v>
      </c>
      <c r="AA11" s="17">
        <v>0.204766811076914</v>
      </c>
      <c r="AB11" s="17">
        <v>0.24477268095778201</v>
      </c>
      <c r="AC11" s="17">
        <v>0.24915099603701801</v>
      </c>
      <c r="AD11" s="17">
        <v>0.24104106522452601</v>
      </c>
      <c r="AE11" s="17"/>
      <c r="AF11" s="17">
        <v>0.25184465652651999</v>
      </c>
      <c r="AG11" s="17">
        <v>0.18319157570240599</v>
      </c>
      <c r="AH11" s="17">
        <v>0.25548096058195502</v>
      </c>
      <c r="AI11" s="17"/>
      <c r="AJ11" s="17">
        <v>0.20058980773514401</v>
      </c>
      <c r="AK11" s="17">
        <v>0.21969962241444899</v>
      </c>
      <c r="AL11" s="17">
        <v>0.19239913875227899</v>
      </c>
      <c r="AM11" s="17">
        <v>0.36632487947898601</v>
      </c>
      <c r="AN11" s="17">
        <v>0.26863336554612599</v>
      </c>
      <c r="AO11" s="17"/>
      <c r="AP11" s="17">
        <v>0.18271964546355399</v>
      </c>
      <c r="AQ11" s="17">
        <v>0.21621756167637701</v>
      </c>
      <c r="AR11" s="17">
        <v>0.17703316623224999</v>
      </c>
      <c r="AS11" s="17">
        <v>0.28928921247303002</v>
      </c>
      <c r="AT11" s="17">
        <v>0.21093806660352499</v>
      </c>
      <c r="AU11" s="17"/>
      <c r="AV11" s="17">
        <v>0.25381817347733099</v>
      </c>
      <c r="AW11" s="17">
        <v>0.198051726333416</v>
      </c>
      <c r="AX11" s="17">
        <v>0.18912804575342801</v>
      </c>
      <c r="AY11" s="17">
        <v>0.17716967078106199</v>
      </c>
      <c r="AZ11" s="17">
        <v>0.20850631177252699</v>
      </c>
    </row>
    <row r="12" spans="2:52">
      <c r="B12" s="18" t="s">
        <v>213</v>
      </c>
      <c r="C12" s="17">
        <v>4.3199718372332101E-2</v>
      </c>
      <c r="D12" s="17">
        <v>3.6888138355114702E-2</v>
      </c>
      <c r="E12" s="17">
        <v>4.8366487350088902E-2</v>
      </c>
      <c r="F12" s="17"/>
      <c r="G12" s="17">
        <v>8.0918271254371094E-2</v>
      </c>
      <c r="H12" s="17">
        <v>5.3089397195343203E-2</v>
      </c>
      <c r="I12" s="17">
        <v>3.8831238035398098E-2</v>
      </c>
      <c r="J12" s="17">
        <v>1.8863671443275901E-2</v>
      </c>
      <c r="K12" s="17">
        <v>3.9758222917969203E-2</v>
      </c>
      <c r="L12" s="17">
        <v>3.6004804564426701E-2</v>
      </c>
      <c r="M12" s="17"/>
      <c r="N12" s="17">
        <v>2.9586495078726301E-2</v>
      </c>
      <c r="O12" s="17">
        <v>2.5129574394227399E-2</v>
      </c>
      <c r="P12" s="17">
        <v>6.4116375565029998E-2</v>
      </c>
      <c r="Q12" s="17">
        <v>5.6987335904564798E-2</v>
      </c>
      <c r="R12" s="17"/>
      <c r="S12" s="17">
        <v>5.1647486647935698E-2</v>
      </c>
      <c r="T12" s="17">
        <v>4.5039208006818501E-2</v>
      </c>
      <c r="U12" s="17">
        <v>3.4171657867999902E-2</v>
      </c>
      <c r="V12" s="17">
        <v>1.7122180329401701E-2</v>
      </c>
      <c r="W12" s="17">
        <v>6.84876812768523E-2</v>
      </c>
      <c r="X12" s="17">
        <v>4.7566760003791002E-2</v>
      </c>
      <c r="Y12" s="17">
        <v>1.65271825762613E-2</v>
      </c>
      <c r="Z12" s="17">
        <v>3.4196955023407097E-2</v>
      </c>
      <c r="AA12" s="17">
        <v>5.3702778520215898E-2</v>
      </c>
      <c r="AB12" s="17">
        <v>5.7569083429762698E-2</v>
      </c>
      <c r="AC12" s="17">
        <v>3.79148331794932E-2</v>
      </c>
      <c r="AD12" s="17">
        <v>4.0584263858737597E-2</v>
      </c>
      <c r="AE12" s="17"/>
      <c r="AF12" s="17">
        <v>4.0446530407807997E-2</v>
      </c>
      <c r="AG12" s="17">
        <v>3.00092090424041E-2</v>
      </c>
      <c r="AH12" s="17">
        <v>6.1130802196073898E-2</v>
      </c>
      <c r="AI12" s="17"/>
      <c r="AJ12" s="17">
        <v>4.0273026714277002E-2</v>
      </c>
      <c r="AK12" s="17">
        <v>4.0211909660579803E-2</v>
      </c>
      <c r="AL12" s="17">
        <v>2.7123605183996698E-2</v>
      </c>
      <c r="AM12" s="17">
        <v>0</v>
      </c>
      <c r="AN12" s="17">
        <v>6.1664076655726999E-2</v>
      </c>
      <c r="AO12" s="17"/>
      <c r="AP12" s="17">
        <v>3.6685611363394398E-2</v>
      </c>
      <c r="AQ12" s="17">
        <v>3.5328960163565397E-2</v>
      </c>
      <c r="AR12" s="17">
        <v>1.2124402002597101E-2</v>
      </c>
      <c r="AS12" s="17">
        <v>3.0866587546461301E-2</v>
      </c>
      <c r="AT12" s="17">
        <v>8.3231357885865595E-2</v>
      </c>
      <c r="AU12" s="17"/>
      <c r="AV12" s="17">
        <v>7.3351369333291894E-2</v>
      </c>
      <c r="AW12" s="17">
        <v>2.7305121298804198E-2</v>
      </c>
      <c r="AX12" s="17">
        <v>3.2132797026631098E-2</v>
      </c>
      <c r="AY12" s="17">
        <v>2.1303187844199701E-2</v>
      </c>
      <c r="AZ12" s="17">
        <v>0</v>
      </c>
    </row>
    <row r="13" spans="2:52">
      <c r="B13" s="18" t="s">
        <v>214</v>
      </c>
      <c r="C13" s="17">
        <v>1.92418130413625E-2</v>
      </c>
      <c r="D13" s="17">
        <v>2.2283186849789E-2</v>
      </c>
      <c r="E13" s="17">
        <v>1.6231787039760501E-2</v>
      </c>
      <c r="F13" s="17"/>
      <c r="G13" s="17">
        <v>3.2741649443401299E-2</v>
      </c>
      <c r="H13" s="17">
        <v>1.38849912317545E-2</v>
      </c>
      <c r="I13" s="17">
        <v>3.11229537665253E-2</v>
      </c>
      <c r="J13" s="17">
        <v>2.3343251633940101E-2</v>
      </c>
      <c r="K13" s="17">
        <v>8.6113467992730997E-3</v>
      </c>
      <c r="L13" s="17">
        <v>9.9023244855596208E-3</v>
      </c>
      <c r="M13" s="17"/>
      <c r="N13" s="17">
        <v>7.4248705530145899E-3</v>
      </c>
      <c r="O13" s="17">
        <v>1.04921385171732E-2</v>
      </c>
      <c r="P13" s="17">
        <v>2.2791656900371399E-2</v>
      </c>
      <c r="Q13" s="17">
        <v>3.6623607640781999E-2</v>
      </c>
      <c r="R13" s="17"/>
      <c r="S13" s="17">
        <v>2.0785391822210401E-2</v>
      </c>
      <c r="T13" s="17">
        <v>2.1020283897188598E-2</v>
      </c>
      <c r="U13" s="17">
        <v>1.0108445366534701E-2</v>
      </c>
      <c r="V13" s="17">
        <v>3.0160332445845501E-2</v>
      </c>
      <c r="W13" s="17">
        <v>1.2634206326507099E-2</v>
      </c>
      <c r="X13" s="17">
        <v>5.2094164377686603E-2</v>
      </c>
      <c r="Y13" s="17">
        <v>2.0384350074668298E-2</v>
      </c>
      <c r="Z13" s="17">
        <v>1.6937838188710901E-2</v>
      </c>
      <c r="AA13" s="17">
        <v>1.49199454978758E-2</v>
      </c>
      <c r="AB13" s="17">
        <v>9.2111860863891299E-3</v>
      </c>
      <c r="AC13" s="17">
        <v>0</v>
      </c>
      <c r="AD13" s="17">
        <v>0</v>
      </c>
      <c r="AE13" s="17"/>
      <c r="AF13" s="17">
        <v>2.0738051012501198E-2</v>
      </c>
      <c r="AG13" s="17">
        <v>1.37645190115848E-2</v>
      </c>
      <c r="AH13" s="17">
        <v>3.1667259560296798E-2</v>
      </c>
      <c r="AI13" s="17"/>
      <c r="AJ13" s="17">
        <v>2.1378078759675699E-2</v>
      </c>
      <c r="AK13" s="17">
        <v>2.2646757446921399E-2</v>
      </c>
      <c r="AL13" s="17">
        <v>0</v>
      </c>
      <c r="AM13" s="17">
        <v>0.112770090575232</v>
      </c>
      <c r="AN13" s="17">
        <v>2.6443347617802999E-2</v>
      </c>
      <c r="AO13" s="17"/>
      <c r="AP13" s="17">
        <v>8.3701208450302506E-3</v>
      </c>
      <c r="AQ13" s="17">
        <v>1.25297384903361E-2</v>
      </c>
      <c r="AR13" s="17">
        <v>0</v>
      </c>
      <c r="AS13" s="17">
        <v>5.1341369247651598E-2</v>
      </c>
      <c r="AT13" s="17">
        <v>1.64232443079463E-2</v>
      </c>
      <c r="AU13" s="17"/>
      <c r="AV13" s="17">
        <v>2.0031329736501E-2</v>
      </c>
      <c r="AW13" s="17">
        <v>3.02691611902337E-2</v>
      </c>
      <c r="AX13" s="17">
        <v>1.54771581792548E-2</v>
      </c>
      <c r="AY13" s="17">
        <v>1.5952538517384499E-2</v>
      </c>
      <c r="AZ13" s="17">
        <v>0</v>
      </c>
    </row>
    <row r="14" spans="2:52">
      <c r="B14" s="18" t="s">
        <v>107</v>
      </c>
      <c r="C14" s="19">
        <v>9.6326435664730106E-2</v>
      </c>
      <c r="D14" s="19">
        <v>6.2763138909207206E-2</v>
      </c>
      <c r="E14" s="19">
        <v>0.13021398623308</v>
      </c>
      <c r="F14" s="19"/>
      <c r="G14" s="19">
        <v>6.6503517888876207E-2</v>
      </c>
      <c r="H14" s="19">
        <v>8.1941099373515597E-2</v>
      </c>
      <c r="I14" s="19">
        <v>9.0682900680889897E-2</v>
      </c>
      <c r="J14" s="19">
        <v>9.9743634336138698E-2</v>
      </c>
      <c r="K14" s="19">
        <v>0.128691310308712</v>
      </c>
      <c r="L14" s="19">
        <v>0.105593579082754</v>
      </c>
      <c r="M14" s="19"/>
      <c r="N14" s="19">
        <v>4.1665727862316503E-2</v>
      </c>
      <c r="O14" s="19">
        <v>9.6480108860442101E-2</v>
      </c>
      <c r="P14" s="19">
        <v>0.103280229146359</v>
      </c>
      <c r="Q14" s="19">
        <v>0.14058974261694199</v>
      </c>
      <c r="R14" s="19"/>
      <c r="S14" s="19">
        <v>8.1480532521032198E-2</v>
      </c>
      <c r="T14" s="19">
        <v>0.11501436804875501</v>
      </c>
      <c r="U14" s="19">
        <v>0.10591025509551499</v>
      </c>
      <c r="V14" s="19">
        <v>0.128153575712387</v>
      </c>
      <c r="W14" s="19">
        <v>0.120391168460805</v>
      </c>
      <c r="X14" s="19">
        <v>0.12181806213204301</v>
      </c>
      <c r="Y14" s="19">
        <v>7.3517967939853698E-2</v>
      </c>
      <c r="Z14" s="19">
        <v>9.4125727276566304E-2</v>
      </c>
      <c r="AA14" s="19">
        <v>5.9839477486170703E-2</v>
      </c>
      <c r="AB14" s="19">
        <v>7.21168665182957E-2</v>
      </c>
      <c r="AC14" s="19">
        <v>9.4613319103278803E-2</v>
      </c>
      <c r="AD14" s="19">
        <v>0.116241779746714</v>
      </c>
      <c r="AE14" s="19"/>
      <c r="AF14" s="19">
        <v>9.2737337076345003E-2</v>
      </c>
      <c r="AG14" s="19">
        <v>7.9593687940075694E-2</v>
      </c>
      <c r="AH14" s="19">
        <v>0.142438391247283</v>
      </c>
      <c r="AI14" s="19"/>
      <c r="AJ14" s="19">
        <v>6.1498719580765103E-2</v>
      </c>
      <c r="AK14" s="19">
        <v>7.8967528795650901E-2</v>
      </c>
      <c r="AL14" s="19">
        <v>5.6264448428540101E-2</v>
      </c>
      <c r="AM14" s="19">
        <v>8.6555058658670206E-2</v>
      </c>
      <c r="AN14" s="19">
        <v>0.18735825149417501</v>
      </c>
      <c r="AO14" s="19"/>
      <c r="AP14" s="19">
        <v>4.8052780529713998E-2</v>
      </c>
      <c r="AQ14" s="19">
        <v>8.1819505906471995E-2</v>
      </c>
      <c r="AR14" s="19">
        <v>4.0947354837452703E-2</v>
      </c>
      <c r="AS14" s="19">
        <v>9.3180491017103906E-2</v>
      </c>
      <c r="AT14" s="19">
        <v>0.207766215588918</v>
      </c>
      <c r="AU14" s="19"/>
      <c r="AV14" s="19">
        <v>0.13737951318289199</v>
      </c>
      <c r="AW14" s="19">
        <v>0.119718323032924</v>
      </c>
      <c r="AX14" s="19">
        <v>4.3609546004669902E-2</v>
      </c>
      <c r="AY14" s="19">
        <v>3.9203804897648603E-2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E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20.7109375" customWidth="1"/>
  </cols>
  <sheetData>
    <row r="2" spans="2:5" ht="39.950000000000003" customHeight="1">
      <c r="D2" s="29" t="s">
        <v>478</v>
      </c>
      <c r="E2" s="30"/>
    </row>
    <row r="6" spans="2:5" ht="50.1" customHeight="1">
      <c r="B6" s="20" t="s">
        <v>26</v>
      </c>
      <c r="C6" s="20" t="s">
        <v>475</v>
      </c>
      <c r="D6" s="20" t="s">
        <v>476</v>
      </c>
    </row>
    <row r="7" spans="2:5">
      <c r="B7" s="18" t="s">
        <v>210</v>
      </c>
      <c r="C7" s="17">
        <v>8.6447064121966899E-2</v>
      </c>
      <c r="D7" s="17">
        <v>0.17253719745531801</v>
      </c>
    </row>
    <row r="8" spans="2:5">
      <c r="B8" s="18" t="s">
        <v>211</v>
      </c>
      <c r="C8" s="17">
        <v>0.43038066852908602</v>
      </c>
      <c r="D8" s="17">
        <v>0.45757815333339902</v>
      </c>
    </row>
    <row r="9" spans="2:5" ht="30">
      <c r="B9" s="18" t="s">
        <v>212</v>
      </c>
      <c r="C9" s="17">
        <v>0.31932222893984902</v>
      </c>
      <c r="D9" s="17">
        <v>0.21879266994467</v>
      </c>
    </row>
    <row r="10" spans="2:5">
      <c r="B10" s="18" t="s">
        <v>213</v>
      </c>
      <c r="C10" s="17">
        <v>5.2176687287259001E-2</v>
      </c>
      <c r="D10" s="17">
        <v>3.64947737583909E-2</v>
      </c>
    </row>
    <row r="11" spans="2:5">
      <c r="B11" s="18" t="s">
        <v>214</v>
      </c>
      <c r="C11" s="17">
        <v>1.09427087112426E-2</v>
      </c>
      <c r="D11" s="17">
        <v>1.51521756687051E-2</v>
      </c>
    </row>
    <row r="12" spans="2:5">
      <c r="B12" s="18" t="s">
        <v>107</v>
      </c>
      <c r="C12" s="17">
        <v>0.100730642410596</v>
      </c>
      <c r="D12" s="17">
        <v>9.9445029839517404E-2</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Z22"/>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97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4100</v>
      </c>
      <c r="D7" s="10">
        <v>2051</v>
      </c>
      <c r="E7" s="10">
        <v>2036</v>
      </c>
      <c r="F7" s="10"/>
      <c r="G7" s="10">
        <v>523</v>
      </c>
      <c r="H7" s="10">
        <v>691</v>
      </c>
      <c r="I7" s="10">
        <v>719</v>
      </c>
      <c r="J7" s="10">
        <v>697</v>
      </c>
      <c r="K7" s="10">
        <v>590</v>
      </c>
      <c r="L7" s="10">
        <v>880</v>
      </c>
      <c r="M7" s="10"/>
      <c r="N7" s="10">
        <v>1226</v>
      </c>
      <c r="O7" s="10">
        <v>1160</v>
      </c>
      <c r="P7" s="10">
        <v>758</v>
      </c>
      <c r="Q7" s="10">
        <v>944</v>
      </c>
      <c r="R7" s="10"/>
      <c r="S7" s="10">
        <v>559</v>
      </c>
      <c r="T7" s="10">
        <v>573</v>
      </c>
      <c r="U7" s="10">
        <v>336</v>
      </c>
      <c r="V7" s="10">
        <v>378</v>
      </c>
      <c r="W7" s="10">
        <v>304</v>
      </c>
      <c r="X7" s="10">
        <v>357</v>
      </c>
      <c r="Y7" s="10">
        <v>352</v>
      </c>
      <c r="Z7" s="10">
        <v>182</v>
      </c>
      <c r="AA7" s="10">
        <v>466</v>
      </c>
      <c r="AB7" s="10">
        <v>286</v>
      </c>
      <c r="AC7" s="10">
        <v>196</v>
      </c>
      <c r="AD7" s="10">
        <v>111</v>
      </c>
      <c r="AE7" s="10"/>
      <c r="AF7" s="10">
        <v>1402</v>
      </c>
      <c r="AG7" s="10">
        <v>1680</v>
      </c>
      <c r="AH7" s="10">
        <v>633</v>
      </c>
      <c r="AI7" s="10"/>
      <c r="AJ7" s="10">
        <v>1401</v>
      </c>
      <c r="AK7" s="10">
        <v>1205</v>
      </c>
      <c r="AL7" s="10">
        <v>272</v>
      </c>
      <c r="AM7" s="10">
        <v>54</v>
      </c>
      <c r="AN7" s="10">
        <v>573</v>
      </c>
      <c r="AO7" s="10"/>
      <c r="AP7" s="10">
        <v>792</v>
      </c>
      <c r="AQ7" s="10">
        <v>1589</v>
      </c>
      <c r="AR7" s="10">
        <v>290</v>
      </c>
      <c r="AS7" s="10">
        <v>447</v>
      </c>
      <c r="AT7" s="10">
        <v>382</v>
      </c>
      <c r="AU7" s="10"/>
      <c r="AV7" s="10">
        <v>1057</v>
      </c>
      <c r="AW7" s="10">
        <v>858</v>
      </c>
      <c r="AX7" s="10">
        <v>1137</v>
      </c>
      <c r="AY7" s="10">
        <v>447</v>
      </c>
      <c r="AZ7" s="10">
        <v>69</v>
      </c>
    </row>
    <row r="8" spans="2:52" ht="30" customHeight="1">
      <c r="B8" s="11" t="s">
        <v>68</v>
      </c>
      <c r="C8" s="11">
        <v>4100</v>
      </c>
      <c r="D8" s="11">
        <v>2018</v>
      </c>
      <c r="E8" s="11">
        <v>2069</v>
      </c>
      <c r="F8" s="11"/>
      <c r="G8" s="11">
        <v>571</v>
      </c>
      <c r="H8" s="11">
        <v>700</v>
      </c>
      <c r="I8" s="11">
        <v>699</v>
      </c>
      <c r="J8" s="11">
        <v>697</v>
      </c>
      <c r="K8" s="11">
        <v>576</v>
      </c>
      <c r="L8" s="11">
        <v>858</v>
      </c>
      <c r="M8" s="11"/>
      <c r="N8" s="11">
        <v>1104</v>
      </c>
      <c r="O8" s="11">
        <v>1063</v>
      </c>
      <c r="P8" s="11">
        <v>899</v>
      </c>
      <c r="Q8" s="11">
        <v>1022</v>
      </c>
      <c r="R8" s="11"/>
      <c r="S8" s="11">
        <v>574</v>
      </c>
      <c r="T8" s="11">
        <v>533</v>
      </c>
      <c r="U8" s="11">
        <v>328</v>
      </c>
      <c r="V8" s="11">
        <v>369</v>
      </c>
      <c r="W8" s="11">
        <v>287</v>
      </c>
      <c r="X8" s="11">
        <v>369</v>
      </c>
      <c r="Y8" s="11">
        <v>328</v>
      </c>
      <c r="Z8" s="11">
        <v>164</v>
      </c>
      <c r="AA8" s="11">
        <v>451</v>
      </c>
      <c r="AB8" s="11">
        <v>369</v>
      </c>
      <c r="AC8" s="11">
        <v>205</v>
      </c>
      <c r="AD8" s="11">
        <v>123</v>
      </c>
      <c r="AE8" s="11"/>
      <c r="AF8" s="11">
        <v>1388</v>
      </c>
      <c r="AG8" s="11">
        <v>1656</v>
      </c>
      <c r="AH8" s="11">
        <v>648</v>
      </c>
      <c r="AI8" s="11"/>
      <c r="AJ8" s="11">
        <v>1357</v>
      </c>
      <c r="AK8" s="11">
        <v>1194</v>
      </c>
      <c r="AL8" s="11">
        <v>262</v>
      </c>
      <c r="AM8" s="11">
        <v>53</v>
      </c>
      <c r="AN8" s="11">
        <v>593</v>
      </c>
      <c r="AO8" s="11"/>
      <c r="AP8" s="11">
        <v>766</v>
      </c>
      <c r="AQ8" s="11">
        <v>1598</v>
      </c>
      <c r="AR8" s="11">
        <v>282</v>
      </c>
      <c r="AS8" s="11">
        <v>441</v>
      </c>
      <c r="AT8" s="11">
        <v>382</v>
      </c>
      <c r="AU8" s="11"/>
      <c r="AV8" s="11">
        <v>1092</v>
      </c>
      <c r="AW8" s="11">
        <v>884</v>
      </c>
      <c r="AX8" s="11">
        <v>1109</v>
      </c>
      <c r="AY8" s="11">
        <v>420</v>
      </c>
      <c r="AZ8" s="11">
        <v>57</v>
      </c>
    </row>
    <row r="9" spans="2:52">
      <c r="B9" s="18" t="s">
        <v>87</v>
      </c>
      <c r="C9" s="17">
        <v>9.1292620520464093E-2</v>
      </c>
      <c r="D9" s="17">
        <v>0.117225889589765</v>
      </c>
      <c r="E9" s="17">
        <v>6.6569600130858206E-2</v>
      </c>
      <c r="F9" s="17"/>
      <c r="G9" s="17">
        <v>9.5703175264269094E-2</v>
      </c>
      <c r="H9" s="17">
        <v>8.8012523413368196E-2</v>
      </c>
      <c r="I9" s="17">
        <v>8.2402143679498205E-2</v>
      </c>
      <c r="J9" s="17">
        <v>8.4332943635397797E-2</v>
      </c>
      <c r="K9" s="17">
        <v>8.1639005827536096E-2</v>
      </c>
      <c r="L9" s="17">
        <v>0.110415548959003</v>
      </c>
      <c r="M9" s="17"/>
      <c r="N9" s="17">
        <v>0.106868909678313</v>
      </c>
      <c r="O9" s="17">
        <v>8.4255063302544203E-2</v>
      </c>
      <c r="P9" s="17">
        <v>9.1758144786857399E-2</v>
      </c>
      <c r="Q9" s="17">
        <v>8.0530280269303006E-2</v>
      </c>
      <c r="R9" s="17"/>
      <c r="S9" s="17">
        <v>0.10297942959576099</v>
      </c>
      <c r="T9" s="17">
        <v>9.2533574163396998E-2</v>
      </c>
      <c r="U9" s="17">
        <v>8.2249371992771297E-2</v>
      </c>
      <c r="V9" s="17">
        <v>7.6333330843845304E-2</v>
      </c>
      <c r="W9" s="17">
        <v>7.6979545484532994E-2</v>
      </c>
      <c r="X9" s="17">
        <v>0.11019010103583</v>
      </c>
      <c r="Y9" s="17">
        <v>9.3084152714653298E-2</v>
      </c>
      <c r="Z9" s="17">
        <v>8.06775580903214E-2</v>
      </c>
      <c r="AA9" s="17">
        <v>0.105810776625822</v>
      </c>
      <c r="AB9" s="17">
        <v>7.0243538171073497E-2</v>
      </c>
      <c r="AC9" s="17">
        <v>0.102585974033146</v>
      </c>
      <c r="AD9" s="17">
        <v>7.7539775864393895E-2</v>
      </c>
      <c r="AE9" s="17"/>
      <c r="AF9" s="17">
        <v>9.8504536627189096E-2</v>
      </c>
      <c r="AG9" s="17">
        <v>0.11318878120984401</v>
      </c>
      <c r="AH9" s="17">
        <v>3.5775753359066499E-2</v>
      </c>
      <c r="AI9" s="17"/>
      <c r="AJ9" s="17">
        <v>0.109354805130382</v>
      </c>
      <c r="AK9" s="17">
        <v>0.124898996165832</v>
      </c>
      <c r="AL9" s="17">
        <v>8.2356708925091796E-2</v>
      </c>
      <c r="AM9" s="17">
        <v>0.12392364153199401</v>
      </c>
      <c r="AN9" s="17">
        <v>2.5415215772155001E-2</v>
      </c>
      <c r="AO9" s="17"/>
      <c r="AP9" s="17">
        <v>0.13910453987920501</v>
      </c>
      <c r="AQ9" s="17">
        <v>0.11121198083360501</v>
      </c>
      <c r="AR9" s="17">
        <v>6.7008596745477697E-2</v>
      </c>
      <c r="AS9" s="17">
        <v>0.10528390088808499</v>
      </c>
      <c r="AT9" s="17">
        <v>5.7217963284224398E-3</v>
      </c>
      <c r="AU9" s="17"/>
      <c r="AV9" s="17">
        <v>8.8732333169968203E-2</v>
      </c>
      <c r="AW9" s="17">
        <v>7.8832506114425993E-2</v>
      </c>
      <c r="AX9" s="17">
        <v>8.3894749985673894E-2</v>
      </c>
      <c r="AY9" s="17">
        <v>0.122986872862104</v>
      </c>
      <c r="AZ9" s="17">
        <v>0.16276052877789099</v>
      </c>
    </row>
    <row r="10" spans="2:52">
      <c r="B10" s="18" t="s">
        <v>88</v>
      </c>
      <c r="C10" s="17">
        <v>0.33591332608083302</v>
      </c>
      <c r="D10" s="17">
        <v>0.36720270561367302</v>
      </c>
      <c r="E10" s="17">
        <v>0.30663742041414999</v>
      </c>
      <c r="F10" s="17"/>
      <c r="G10" s="17">
        <v>0.35396769997760602</v>
      </c>
      <c r="H10" s="17">
        <v>0.35569263601199602</v>
      </c>
      <c r="I10" s="17">
        <v>0.33474507015245802</v>
      </c>
      <c r="J10" s="17">
        <v>0.30128237394979801</v>
      </c>
      <c r="K10" s="17">
        <v>0.312716117439233</v>
      </c>
      <c r="L10" s="17">
        <v>0.35242403039247799</v>
      </c>
      <c r="M10" s="17"/>
      <c r="N10" s="17">
        <v>0.346616226798517</v>
      </c>
      <c r="O10" s="17">
        <v>0.35700484866534499</v>
      </c>
      <c r="P10" s="17">
        <v>0.34705434960667197</v>
      </c>
      <c r="Q10" s="17">
        <v>0.29379427200740998</v>
      </c>
      <c r="R10" s="17"/>
      <c r="S10" s="17">
        <v>0.38586483107533898</v>
      </c>
      <c r="T10" s="17">
        <v>0.28946088079975402</v>
      </c>
      <c r="U10" s="17">
        <v>0.33023334474080801</v>
      </c>
      <c r="V10" s="17">
        <v>0.39161194286016998</v>
      </c>
      <c r="W10" s="17">
        <v>0.32493729346702399</v>
      </c>
      <c r="X10" s="17">
        <v>0.365133153406699</v>
      </c>
      <c r="Y10" s="17">
        <v>0.28285808686194802</v>
      </c>
      <c r="Z10" s="17">
        <v>0.32947709573739498</v>
      </c>
      <c r="AA10" s="17">
        <v>0.35211147499296502</v>
      </c>
      <c r="AB10" s="17">
        <v>0.273523845705056</v>
      </c>
      <c r="AC10" s="17">
        <v>0.391443976051354</v>
      </c>
      <c r="AD10" s="17">
        <v>0.27537839443914103</v>
      </c>
      <c r="AE10" s="17"/>
      <c r="AF10" s="17">
        <v>0.329840246703544</v>
      </c>
      <c r="AG10" s="17">
        <v>0.36198332948162099</v>
      </c>
      <c r="AH10" s="17">
        <v>0.291941916323395</v>
      </c>
      <c r="AI10" s="17"/>
      <c r="AJ10" s="17">
        <v>0.34872289956152902</v>
      </c>
      <c r="AK10" s="17">
        <v>0.44276706546017902</v>
      </c>
      <c r="AL10" s="17">
        <v>0.317551300964521</v>
      </c>
      <c r="AM10" s="17">
        <v>0.16118352686718801</v>
      </c>
      <c r="AN10" s="17">
        <v>0.21694779151552299</v>
      </c>
      <c r="AO10" s="17"/>
      <c r="AP10" s="17">
        <v>0.44898484614957801</v>
      </c>
      <c r="AQ10" s="17">
        <v>0.44594408213747599</v>
      </c>
      <c r="AR10" s="17">
        <v>0.293175837005899</v>
      </c>
      <c r="AS10" s="17">
        <v>0.26217368914795097</v>
      </c>
      <c r="AT10" s="17">
        <v>5.1658391693670098E-2</v>
      </c>
      <c r="AU10" s="17"/>
      <c r="AV10" s="17">
        <v>0.309663905629456</v>
      </c>
      <c r="AW10" s="17">
        <v>0.32686480664274697</v>
      </c>
      <c r="AX10" s="17">
        <v>0.37702748609001302</v>
      </c>
      <c r="AY10" s="17">
        <v>0.35131495297052401</v>
      </c>
      <c r="AZ10" s="17">
        <v>0.36861260875692098</v>
      </c>
    </row>
    <row r="11" spans="2:52">
      <c r="B11" s="18" t="s">
        <v>89</v>
      </c>
      <c r="C11" s="17">
        <v>0.27042146761698299</v>
      </c>
      <c r="D11" s="17">
        <v>0.23866604083687701</v>
      </c>
      <c r="E11" s="17">
        <v>0.30176288677546498</v>
      </c>
      <c r="F11" s="17"/>
      <c r="G11" s="17">
        <v>0.27541301160569698</v>
      </c>
      <c r="H11" s="17">
        <v>0.293234811994949</v>
      </c>
      <c r="I11" s="17">
        <v>0.27791295752815198</v>
      </c>
      <c r="J11" s="17">
        <v>0.26458989283315099</v>
      </c>
      <c r="K11" s="17">
        <v>0.246072499209853</v>
      </c>
      <c r="L11" s="17">
        <v>0.26346594857197198</v>
      </c>
      <c r="M11" s="17"/>
      <c r="N11" s="17">
        <v>0.265011007878382</v>
      </c>
      <c r="O11" s="17">
        <v>0.25935068623046598</v>
      </c>
      <c r="P11" s="17">
        <v>0.26746005386148503</v>
      </c>
      <c r="Q11" s="17">
        <v>0.29053881990344799</v>
      </c>
      <c r="R11" s="17"/>
      <c r="S11" s="17">
        <v>0.26291922224317599</v>
      </c>
      <c r="T11" s="17">
        <v>0.306613241668309</v>
      </c>
      <c r="U11" s="17">
        <v>0.273397441602935</v>
      </c>
      <c r="V11" s="17">
        <v>0.25788067822598898</v>
      </c>
      <c r="W11" s="17">
        <v>0.25402180600395302</v>
      </c>
      <c r="X11" s="17">
        <v>0.25505730809021399</v>
      </c>
      <c r="Y11" s="17">
        <v>0.29536333375817603</v>
      </c>
      <c r="Z11" s="17">
        <v>0.23577811838065199</v>
      </c>
      <c r="AA11" s="17">
        <v>0.263590880571974</v>
      </c>
      <c r="AB11" s="17">
        <v>0.31823979214051101</v>
      </c>
      <c r="AC11" s="17">
        <v>0.22925778462574201</v>
      </c>
      <c r="AD11" s="17">
        <v>0.19253293396339699</v>
      </c>
      <c r="AE11" s="17"/>
      <c r="AF11" s="17">
        <v>0.267005001676134</v>
      </c>
      <c r="AG11" s="17">
        <v>0.25682543741980002</v>
      </c>
      <c r="AH11" s="17">
        <v>0.29841605999312398</v>
      </c>
      <c r="AI11" s="17"/>
      <c r="AJ11" s="17">
        <v>0.286254408762391</v>
      </c>
      <c r="AK11" s="17">
        <v>0.224982971192416</v>
      </c>
      <c r="AL11" s="17">
        <v>0.28964819841241102</v>
      </c>
      <c r="AM11" s="17">
        <v>0.35439085651899599</v>
      </c>
      <c r="AN11" s="17">
        <v>0.29383959840934998</v>
      </c>
      <c r="AO11" s="17"/>
      <c r="AP11" s="17">
        <v>0.273648232925497</v>
      </c>
      <c r="AQ11" s="17">
        <v>0.272931413222746</v>
      </c>
      <c r="AR11" s="17">
        <v>0.326104305007266</v>
      </c>
      <c r="AS11" s="17">
        <v>0.24069038824887101</v>
      </c>
      <c r="AT11" s="17">
        <v>0.31623223786446603</v>
      </c>
      <c r="AU11" s="17"/>
      <c r="AV11" s="17">
        <v>0.305104039045071</v>
      </c>
      <c r="AW11" s="17">
        <v>0.27543279753211403</v>
      </c>
      <c r="AX11" s="17">
        <v>0.24334479955288699</v>
      </c>
      <c r="AY11" s="17">
        <v>0.27089722641387998</v>
      </c>
      <c r="AZ11" s="17">
        <v>0.13598600879726699</v>
      </c>
    </row>
    <row r="12" spans="2:52">
      <c r="B12" s="18" t="s">
        <v>90</v>
      </c>
      <c r="C12" s="17">
        <v>0.16380674922883101</v>
      </c>
      <c r="D12" s="17">
        <v>0.14633831384333501</v>
      </c>
      <c r="E12" s="17">
        <v>0.17982018379506301</v>
      </c>
      <c r="F12" s="17"/>
      <c r="G12" s="17">
        <v>0.15307661168488501</v>
      </c>
      <c r="H12" s="17">
        <v>0.133677918767341</v>
      </c>
      <c r="I12" s="17">
        <v>0.15716973933570499</v>
      </c>
      <c r="J12" s="17">
        <v>0.175243953514432</v>
      </c>
      <c r="K12" s="17">
        <v>0.209615625126813</v>
      </c>
      <c r="L12" s="17">
        <v>0.16089048259849201</v>
      </c>
      <c r="M12" s="17"/>
      <c r="N12" s="17">
        <v>0.16233118479311701</v>
      </c>
      <c r="O12" s="17">
        <v>0.167343077835615</v>
      </c>
      <c r="P12" s="17">
        <v>0.17715401993716201</v>
      </c>
      <c r="Q12" s="17">
        <v>0.14988171477197901</v>
      </c>
      <c r="R12" s="17"/>
      <c r="S12" s="17">
        <v>0.13341572916223099</v>
      </c>
      <c r="T12" s="17">
        <v>0.173644750126459</v>
      </c>
      <c r="U12" s="17">
        <v>0.17302636027694901</v>
      </c>
      <c r="V12" s="17">
        <v>0.13523805060272001</v>
      </c>
      <c r="W12" s="17">
        <v>0.16099124929810599</v>
      </c>
      <c r="X12" s="17">
        <v>0.13400191316858501</v>
      </c>
      <c r="Y12" s="17">
        <v>0.19890228108380001</v>
      </c>
      <c r="Z12" s="17">
        <v>0.250601284349317</v>
      </c>
      <c r="AA12" s="17">
        <v>0.158208721704508</v>
      </c>
      <c r="AB12" s="17">
        <v>0.15489657826592601</v>
      </c>
      <c r="AC12" s="17">
        <v>0.16143486983838401</v>
      </c>
      <c r="AD12" s="17">
        <v>0.26199723137115799</v>
      </c>
      <c r="AE12" s="17"/>
      <c r="AF12" s="17">
        <v>0.166625981749597</v>
      </c>
      <c r="AG12" s="17">
        <v>0.17016110915735599</v>
      </c>
      <c r="AH12" s="17">
        <v>0.15133776797369899</v>
      </c>
      <c r="AI12" s="17"/>
      <c r="AJ12" s="17">
        <v>0.14393061296768001</v>
      </c>
      <c r="AK12" s="17">
        <v>0.13469507146621901</v>
      </c>
      <c r="AL12" s="17">
        <v>0.22045118764878099</v>
      </c>
      <c r="AM12" s="17">
        <v>5.3316895261453702E-2</v>
      </c>
      <c r="AN12" s="17">
        <v>0.18216028946014701</v>
      </c>
      <c r="AO12" s="17"/>
      <c r="AP12" s="17">
        <v>9.7868838419341103E-2</v>
      </c>
      <c r="AQ12" s="17">
        <v>0.11387721196374601</v>
      </c>
      <c r="AR12" s="17">
        <v>0.21984288770582699</v>
      </c>
      <c r="AS12" s="17">
        <v>0.196690778787178</v>
      </c>
      <c r="AT12" s="17">
        <v>0.31735389642176098</v>
      </c>
      <c r="AU12" s="17"/>
      <c r="AV12" s="17">
        <v>0.15696568094105101</v>
      </c>
      <c r="AW12" s="17">
        <v>0.174360633061031</v>
      </c>
      <c r="AX12" s="17">
        <v>0.17536657554701701</v>
      </c>
      <c r="AY12" s="17">
        <v>0.132390991291056</v>
      </c>
      <c r="AZ12" s="17">
        <v>0.16730181278783199</v>
      </c>
    </row>
    <row r="13" spans="2:52">
      <c r="B13" s="18" t="s">
        <v>91</v>
      </c>
      <c r="C13" s="17">
        <v>9.7476411809721594E-2</v>
      </c>
      <c r="D13" s="17">
        <v>0.104221600939804</v>
      </c>
      <c r="E13" s="17">
        <v>9.1054746393554806E-2</v>
      </c>
      <c r="F13" s="17"/>
      <c r="G13" s="17">
        <v>7.4236776069824498E-2</v>
      </c>
      <c r="H13" s="17">
        <v>7.1594406926226997E-2</v>
      </c>
      <c r="I13" s="17">
        <v>0.105529412131088</v>
      </c>
      <c r="J13" s="17">
        <v>0.124430492065361</v>
      </c>
      <c r="K13" s="17">
        <v>0.116014318963798</v>
      </c>
      <c r="L13" s="17">
        <v>9.3148307468380806E-2</v>
      </c>
      <c r="M13" s="17"/>
      <c r="N13" s="17">
        <v>8.9865682680225697E-2</v>
      </c>
      <c r="O13" s="17">
        <v>0.10064253339705601</v>
      </c>
      <c r="P13" s="17">
        <v>8.7649158035123395E-2</v>
      </c>
      <c r="Q13" s="17">
        <v>0.11122691893954199</v>
      </c>
      <c r="R13" s="17"/>
      <c r="S13" s="17">
        <v>7.1078277984677293E-2</v>
      </c>
      <c r="T13" s="17">
        <v>8.5176347684055603E-2</v>
      </c>
      <c r="U13" s="17">
        <v>9.2950159088597606E-2</v>
      </c>
      <c r="V13" s="17">
        <v>8.5657526396316894E-2</v>
      </c>
      <c r="W13" s="17">
        <v>0.12873654600242501</v>
      </c>
      <c r="X13" s="17">
        <v>8.9696485813372001E-2</v>
      </c>
      <c r="Y13" s="17">
        <v>9.3283071429446293E-2</v>
      </c>
      <c r="Z13" s="17">
        <v>8.2072577369740204E-2</v>
      </c>
      <c r="AA13" s="17">
        <v>9.7782217315632802E-2</v>
      </c>
      <c r="AB13" s="17">
        <v>0.148724820669284</v>
      </c>
      <c r="AC13" s="17">
        <v>9.3383565226769799E-2</v>
      </c>
      <c r="AD13" s="17">
        <v>0.155573769240164</v>
      </c>
      <c r="AE13" s="17"/>
      <c r="AF13" s="17">
        <v>0.113043674844704</v>
      </c>
      <c r="AG13" s="17">
        <v>7.5089591717833096E-2</v>
      </c>
      <c r="AH13" s="17">
        <v>0.125025388154796</v>
      </c>
      <c r="AI13" s="17"/>
      <c r="AJ13" s="17">
        <v>9.2298885712308903E-2</v>
      </c>
      <c r="AK13" s="17">
        <v>5.5967839587897299E-2</v>
      </c>
      <c r="AL13" s="17">
        <v>6.7980333686062003E-2</v>
      </c>
      <c r="AM13" s="17">
        <v>0.24367758767959799</v>
      </c>
      <c r="AN13" s="17">
        <v>0.15666653081429499</v>
      </c>
      <c r="AO13" s="17"/>
      <c r="AP13" s="17">
        <v>2.7567066154459301E-2</v>
      </c>
      <c r="AQ13" s="17">
        <v>3.8935282544036699E-2</v>
      </c>
      <c r="AR13" s="17">
        <v>6.9961429651581294E-2</v>
      </c>
      <c r="AS13" s="17">
        <v>0.18450386160700999</v>
      </c>
      <c r="AT13" s="17">
        <v>0.149616251628338</v>
      </c>
      <c r="AU13" s="17"/>
      <c r="AV13" s="17">
        <v>9.4141020224073502E-2</v>
      </c>
      <c r="AW13" s="17">
        <v>0.101746431892764</v>
      </c>
      <c r="AX13" s="17">
        <v>8.6314640475401799E-2</v>
      </c>
      <c r="AY13" s="17">
        <v>0.10289453763152299</v>
      </c>
      <c r="AZ13" s="17">
        <v>0.134161835967957</v>
      </c>
    </row>
    <row r="14" spans="2:52">
      <c r="B14" s="18" t="s">
        <v>61</v>
      </c>
      <c r="C14" s="17">
        <v>4.1089424743167097E-2</v>
      </c>
      <c r="D14" s="17">
        <v>2.6345449176545101E-2</v>
      </c>
      <c r="E14" s="17">
        <v>5.4155162490907897E-2</v>
      </c>
      <c r="F14" s="17"/>
      <c r="G14" s="17">
        <v>4.7602725397718398E-2</v>
      </c>
      <c r="H14" s="17">
        <v>5.77877028861188E-2</v>
      </c>
      <c r="I14" s="17">
        <v>4.2240677173099199E-2</v>
      </c>
      <c r="J14" s="17">
        <v>5.01203440018596E-2</v>
      </c>
      <c r="K14" s="17">
        <v>3.39424334327652E-2</v>
      </c>
      <c r="L14" s="17">
        <v>1.9655682009673599E-2</v>
      </c>
      <c r="M14" s="17"/>
      <c r="N14" s="17">
        <v>2.9306988171444299E-2</v>
      </c>
      <c r="O14" s="17">
        <v>3.1403790568974098E-2</v>
      </c>
      <c r="P14" s="17">
        <v>2.8924273772699901E-2</v>
      </c>
      <c r="Q14" s="17">
        <v>7.4027994108316897E-2</v>
      </c>
      <c r="R14" s="17"/>
      <c r="S14" s="17">
        <v>4.3742509938815399E-2</v>
      </c>
      <c r="T14" s="17">
        <v>5.25712055580254E-2</v>
      </c>
      <c r="U14" s="17">
        <v>4.8143322297939002E-2</v>
      </c>
      <c r="V14" s="17">
        <v>5.3278471070958101E-2</v>
      </c>
      <c r="W14" s="17">
        <v>5.4333559743959703E-2</v>
      </c>
      <c r="X14" s="17">
        <v>4.5921038485299999E-2</v>
      </c>
      <c r="Y14" s="17">
        <v>3.6509074151976802E-2</v>
      </c>
      <c r="Z14" s="17">
        <v>2.1393366072574801E-2</v>
      </c>
      <c r="AA14" s="17">
        <v>2.2495928789098701E-2</v>
      </c>
      <c r="AB14" s="17">
        <v>3.4371425048149197E-2</v>
      </c>
      <c r="AC14" s="17">
        <v>2.18938302246048E-2</v>
      </c>
      <c r="AD14" s="17">
        <v>3.6977895121746103E-2</v>
      </c>
      <c r="AE14" s="17"/>
      <c r="AF14" s="17">
        <v>2.49805583988317E-2</v>
      </c>
      <c r="AG14" s="17">
        <v>2.2751751013547001E-2</v>
      </c>
      <c r="AH14" s="17">
        <v>9.7503114195920407E-2</v>
      </c>
      <c r="AI14" s="17"/>
      <c r="AJ14" s="17">
        <v>1.9438387865708898E-2</v>
      </c>
      <c r="AK14" s="17">
        <v>1.66880561274559E-2</v>
      </c>
      <c r="AL14" s="17">
        <v>2.20122703631331E-2</v>
      </c>
      <c r="AM14" s="17">
        <v>6.3507492140769894E-2</v>
      </c>
      <c r="AN14" s="17">
        <v>0.12497057402853</v>
      </c>
      <c r="AO14" s="17"/>
      <c r="AP14" s="17">
        <v>1.2826476471919099E-2</v>
      </c>
      <c r="AQ14" s="17">
        <v>1.7100029298390999E-2</v>
      </c>
      <c r="AR14" s="17">
        <v>2.3906943883948598E-2</v>
      </c>
      <c r="AS14" s="17">
        <v>1.0657381320906101E-2</v>
      </c>
      <c r="AT14" s="17">
        <v>0.159417426063343</v>
      </c>
      <c r="AU14" s="17"/>
      <c r="AV14" s="17">
        <v>4.53930209903795E-2</v>
      </c>
      <c r="AW14" s="17">
        <v>4.27628247569177E-2</v>
      </c>
      <c r="AX14" s="17">
        <v>3.4051748349007302E-2</v>
      </c>
      <c r="AY14" s="17">
        <v>1.95154188309134E-2</v>
      </c>
      <c r="AZ14" s="17">
        <v>3.11772049121312E-2</v>
      </c>
    </row>
    <row r="15" spans="2:52">
      <c r="B15" s="18" t="s">
        <v>92</v>
      </c>
      <c r="C15" s="21">
        <v>0.42720594660129702</v>
      </c>
      <c r="D15" s="21">
        <v>0.48442859520343801</v>
      </c>
      <c r="E15" s="21">
        <v>0.37320702054500898</v>
      </c>
      <c r="F15" s="21"/>
      <c r="G15" s="21">
        <v>0.44967087524187599</v>
      </c>
      <c r="H15" s="21">
        <v>0.44370515942536398</v>
      </c>
      <c r="I15" s="21">
        <v>0.41714721383195602</v>
      </c>
      <c r="J15" s="21">
        <v>0.38561531758519602</v>
      </c>
      <c r="K15" s="21">
        <v>0.39435512326677002</v>
      </c>
      <c r="L15" s="21">
        <v>0.46283957935148101</v>
      </c>
      <c r="M15" s="21"/>
      <c r="N15" s="21">
        <v>0.45348513647682998</v>
      </c>
      <c r="O15" s="21">
        <v>0.44125991196789</v>
      </c>
      <c r="P15" s="21">
        <v>0.43881249439352898</v>
      </c>
      <c r="Q15" s="21">
        <v>0.37432455227671302</v>
      </c>
      <c r="R15" s="21"/>
      <c r="S15" s="21">
        <v>0.48884426067109998</v>
      </c>
      <c r="T15" s="21">
        <v>0.38199445496315099</v>
      </c>
      <c r="U15" s="21">
        <v>0.41248271673358</v>
      </c>
      <c r="V15" s="21">
        <v>0.46794527370401501</v>
      </c>
      <c r="W15" s="21">
        <v>0.401916838951557</v>
      </c>
      <c r="X15" s="21">
        <v>0.47532325444252899</v>
      </c>
      <c r="Y15" s="21">
        <v>0.375942239576601</v>
      </c>
      <c r="Z15" s="21">
        <v>0.41015465382771599</v>
      </c>
      <c r="AA15" s="21">
        <v>0.45792225161878702</v>
      </c>
      <c r="AB15" s="21">
        <v>0.34376738387612898</v>
      </c>
      <c r="AC15" s="21">
        <v>0.49402995008450001</v>
      </c>
      <c r="AD15" s="21">
        <v>0.35291817030353501</v>
      </c>
      <c r="AE15" s="21"/>
      <c r="AF15" s="21">
        <v>0.428344783330733</v>
      </c>
      <c r="AG15" s="21">
        <v>0.47517211069146398</v>
      </c>
      <c r="AH15" s="21">
        <v>0.32771766968246102</v>
      </c>
      <c r="AI15" s="21"/>
      <c r="AJ15" s="21">
        <v>0.458077704691911</v>
      </c>
      <c r="AK15" s="21">
        <v>0.56766606162601096</v>
      </c>
      <c r="AL15" s="21">
        <v>0.399908009889613</v>
      </c>
      <c r="AM15" s="21">
        <v>0.28510716839918199</v>
      </c>
      <c r="AN15" s="21">
        <v>0.24236300728767801</v>
      </c>
      <c r="AO15" s="21"/>
      <c r="AP15" s="21">
        <v>0.58808938602878302</v>
      </c>
      <c r="AQ15" s="21">
        <v>0.55715606297108</v>
      </c>
      <c r="AR15" s="21">
        <v>0.36018443375137699</v>
      </c>
      <c r="AS15" s="21">
        <v>0.36745759003603501</v>
      </c>
      <c r="AT15" s="21">
        <v>5.73801880220925E-2</v>
      </c>
      <c r="AU15" s="21"/>
      <c r="AV15" s="21">
        <v>0.39839623879942498</v>
      </c>
      <c r="AW15" s="21">
        <v>0.40569731275717302</v>
      </c>
      <c r="AX15" s="21">
        <v>0.460922236075687</v>
      </c>
      <c r="AY15" s="21">
        <v>0.47430182583262698</v>
      </c>
      <c r="AZ15" s="21">
        <v>0.53137313753481197</v>
      </c>
    </row>
    <row r="16" spans="2:52">
      <c r="B16" s="18" t="s">
        <v>93</v>
      </c>
      <c r="C16" s="21">
        <v>0.26128316103855298</v>
      </c>
      <c r="D16" s="21">
        <v>0.25055991478313899</v>
      </c>
      <c r="E16" s="21">
        <v>0.27087493018861802</v>
      </c>
      <c r="F16" s="21"/>
      <c r="G16" s="21">
        <v>0.227313387754709</v>
      </c>
      <c r="H16" s="21">
        <v>0.20527232569356799</v>
      </c>
      <c r="I16" s="21">
        <v>0.26269915146679401</v>
      </c>
      <c r="J16" s="21">
        <v>0.299674445579793</v>
      </c>
      <c r="K16" s="21">
        <v>0.32562994409061202</v>
      </c>
      <c r="L16" s="21">
        <v>0.25403879006687302</v>
      </c>
      <c r="M16" s="21"/>
      <c r="N16" s="21">
        <v>0.25219686747334302</v>
      </c>
      <c r="O16" s="21">
        <v>0.26798561123267001</v>
      </c>
      <c r="P16" s="21">
        <v>0.26480317797228597</v>
      </c>
      <c r="Q16" s="21">
        <v>0.26110863371152099</v>
      </c>
      <c r="R16" s="21"/>
      <c r="S16" s="21">
        <v>0.20449400714690899</v>
      </c>
      <c r="T16" s="21">
        <v>0.25882109781051399</v>
      </c>
      <c r="U16" s="21">
        <v>0.265976519365547</v>
      </c>
      <c r="V16" s="21">
        <v>0.220895576999037</v>
      </c>
      <c r="W16" s="21">
        <v>0.289727795300531</v>
      </c>
      <c r="X16" s="21">
        <v>0.22369839898195701</v>
      </c>
      <c r="Y16" s="21">
        <v>0.29218535251324601</v>
      </c>
      <c r="Z16" s="21">
        <v>0.332673861719057</v>
      </c>
      <c r="AA16" s="21">
        <v>0.25599093902013997</v>
      </c>
      <c r="AB16" s="21">
        <v>0.30362139893521001</v>
      </c>
      <c r="AC16" s="21">
        <v>0.254818435065154</v>
      </c>
      <c r="AD16" s="21">
        <v>0.41757100061132202</v>
      </c>
      <c r="AE16" s="21"/>
      <c r="AF16" s="21">
        <v>0.27966965659430099</v>
      </c>
      <c r="AG16" s="21">
        <v>0.24525070087518899</v>
      </c>
      <c r="AH16" s="21">
        <v>0.27636315612849499</v>
      </c>
      <c r="AI16" s="21"/>
      <c r="AJ16" s="21">
        <v>0.23622949867998899</v>
      </c>
      <c r="AK16" s="21">
        <v>0.19066291105411601</v>
      </c>
      <c r="AL16" s="21">
        <v>0.28843152133484301</v>
      </c>
      <c r="AM16" s="21">
        <v>0.29699448294105202</v>
      </c>
      <c r="AN16" s="21">
        <v>0.338826820274441</v>
      </c>
      <c r="AO16" s="21"/>
      <c r="AP16" s="21">
        <v>0.12543590457379999</v>
      </c>
      <c r="AQ16" s="21">
        <v>0.152812494507782</v>
      </c>
      <c r="AR16" s="21">
        <v>0.28980431735740803</v>
      </c>
      <c r="AS16" s="21">
        <v>0.38119464039418799</v>
      </c>
      <c r="AT16" s="21">
        <v>0.46697014805009901</v>
      </c>
      <c r="AU16" s="21"/>
      <c r="AV16" s="21">
        <v>0.25110670116512501</v>
      </c>
      <c r="AW16" s="21">
        <v>0.276107064953795</v>
      </c>
      <c r="AX16" s="21">
        <v>0.26168121602241801</v>
      </c>
      <c r="AY16" s="21">
        <v>0.23528552892257901</v>
      </c>
      <c r="AZ16" s="21">
        <v>0.30146364875579001</v>
      </c>
    </row>
    <row r="17" spans="2:52">
      <c r="B17" s="18" t="s">
        <v>94</v>
      </c>
      <c r="C17" s="22">
        <v>0.16592278556274401</v>
      </c>
      <c r="D17" s="22">
        <v>0.23386868042029901</v>
      </c>
      <c r="E17" s="22">
        <v>0.10233209035639</v>
      </c>
      <c r="F17" s="22"/>
      <c r="G17" s="22">
        <v>0.22235748748716599</v>
      </c>
      <c r="H17" s="22">
        <v>0.238432833731796</v>
      </c>
      <c r="I17" s="22">
        <v>0.15444806236516201</v>
      </c>
      <c r="J17" s="22">
        <v>8.5940872005402597E-2</v>
      </c>
      <c r="K17" s="22">
        <v>6.8725179176157905E-2</v>
      </c>
      <c r="L17" s="22">
        <v>0.20880078928460899</v>
      </c>
      <c r="M17" s="22"/>
      <c r="N17" s="22">
        <v>0.20128826900348801</v>
      </c>
      <c r="O17" s="22">
        <v>0.17327430073521899</v>
      </c>
      <c r="P17" s="22">
        <v>0.17400931642124401</v>
      </c>
      <c r="Q17" s="22">
        <v>0.113215918565192</v>
      </c>
      <c r="R17" s="22"/>
      <c r="S17" s="22">
        <v>0.28435025352419202</v>
      </c>
      <c r="T17" s="22">
        <v>0.123173357152637</v>
      </c>
      <c r="U17" s="22">
        <v>0.146506197368033</v>
      </c>
      <c r="V17" s="22">
        <v>0.24704969670497801</v>
      </c>
      <c r="W17" s="22">
        <v>0.112189043651026</v>
      </c>
      <c r="X17" s="22">
        <v>0.25162485546057101</v>
      </c>
      <c r="Y17" s="22">
        <v>8.3756887063355198E-2</v>
      </c>
      <c r="Z17" s="22">
        <v>7.7480792108659199E-2</v>
      </c>
      <c r="AA17" s="22">
        <v>0.201931312598646</v>
      </c>
      <c r="AB17" s="22">
        <v>4.0145984940918901E-2</v>
      </c>
      <c r="AC17" s="22">
        <v>0.23921151501934601</v>
      </c>
      <c r="AD17" s="22">
        <v>-6.4652830307786693E-2</v>
      </c>
      <c r="AE17" s="22"/>
      <c r="AF17" s="22">
        <v>0.14867512673643099</v>
      </c>
      <c r="AG17" s="22">
        <v>0.22992140981627601</v>
      </c>
      <c r="AH17" s="22">
        <v>5.1354513553966301E-2</v>
      </c>
      <c r="AI17" s="22"/>
      <c r="AJ17" s="22">
        <v>0.22184820601192201</v>
      </c>
      <c r="AK17" s="22">
        <v>0.37700315057189498</v>
      </c>
      <c r="AL17" s="22">
        <v>0.11147648855477001</v>
      </c>
      <c r="AM17" s="22">
        <v>-1.1887314541870199E-2</v>
      </c>
      <c r="AN17" s="22">
        <v>-9.6463812986763001E-2</v>
      </c>
      <c r="AO17" s="22"/>
      <c r="AP17" s="22">
        <v>0.46265348145498297</v>
      </c>
      <c r="AQ17" s="22">
        <v>0.404343568463298</v>
      </c>
      <c r="AR17" s="22">
        <v>7.0380116393968503E-2</v>
      </c>
      <c r="AS17" s="22">
        <v>-1.3737050358152999E-2</v>
      </c>
      <c r="AT17" s="22">
        <v>-0.40958996002800702</v>
      </c>
      <c r="AU17" s="22"/>
      <c r="AV17" s="22">
        <v>0.1472895376343</v>
      </c>
      <c r="AW17" s="22">
        <v>0.12959024780337799</v>
      </c>
      <c r="AX17" s="22">
        <v>0.19924102005326899</v>
      </c>
      <c r="AY17" s="22">
        <v>0.239016296910049</v>
      </c>
      <c r="AZ17" s="22">
        <v>0.22990948877902201</v>
      </c>
    </row>
    <row r="18" spans="2:52">
      <c r="B18" s="16"/>
    </row>
    <row r="19" spans="2:52">
      <c r="B19" t="s">
        <v>433</v>
      </c>
    </row>
    <row r="20" spans="2:52">
      <c r="B20" t="s">
        <v>434</v>
      </c>
    </row>
    <row r="22" spans="2:52">
      <c r="B22"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1388</v>
      </c>
      <c r="D7" s="10">
        <v>679</v>
      </c>
      <c r="E7" s="10">
        <v>705</v>
      </c>
      <c r="F7" s="10"/>
      <c r="G7" s="10">
        <v>166</v>
      </c>
      <c r="H7" s="10">
        <v>249</v>
      </c>
      <c r="I7" s="10">
        <v>248</v>
      </c>
      <c r="J7" s="10">
        <v>226</v>
      </c>
      <c r="K7" s="10">
        <v>199</v>
      </c>
      <c r="L7" s="10">
        <v>300</v>
      </c>
      <c r="M7" s="10"/>
      <c r="N7" s="10">
        <v>428</v>
      </c>
      <c r="O7" s="10">
        <v>372</v>
      </c>
      <c r="P7" s="10">
        <v>262</v>
      </c>
      <c r="Q7" s="10">
        <v>321</v>
      </c>
      <c r="R7" s="10"/>
      <c r="S7" s="10">
        <v>181</v>
      </c>
      <c r="T7" s="10">
        <v>209</v>
      </c>
      <c r="U7" s="10">
        <v>122</v>
      </c>
      <c r="V7" s="10">
        <v>134</v>
      </c>
      <c r="W7" s="10">
        <v>107</v>
      </c>
      <c r="X7" s="10">
        <v>108</v>
      </c>
      <c r="Y7" s="10">
        <v>111</v>
      </c>
      <c r="Z7" s="10">
        <v>60</v>
      </c>
      <c r="AA7" s="10">
        <v>146</v>
      </c>
      <c r="AB7" s="10">
        <v>95</v>
      </c>
      <c r="AC7" s="10">
        <v>67</v>
      </c>
      <c r="AD7" s="10">
        <v>48</v>
      </c>
      <c r="AE7" s="10"/>
      <c r="AF7" s="10">
        <v>462</v>
      </c>
      <c r="AG7" s="10">
        <v>588</v>
      </c>
      <c r="AH7" s="10">
        <v>222</v>
      </c>
      <c r="AI7" s="10"/>
      <c r="AJ7" s="10">
        <v>474</v>
      </c>
      <c r="AK7" s="10">
        <v>397</v>
      </c>
      <c r="AL7" s="10">
        <v>98</v>
      </c>
      <c r="AM7" s="10">
        <v>21</v>
      </c>
      <c r="AN7" s="10">
        <v>194</v>
      </c>
      <c r="AO7" s="10"/>
      <c r="AP7" s="10">
        <v>269</v>
      </c>
      <c r="AQ7" s="10">
        <v>513</v>
      </c>
      <c r="AR7" s="10">
        <v>117</v>
      </c>
      <c r="AS7" s="10">
        <v>161</v>
      </c>
      <c r="AT7" s="10">
        <v>118</v>
      </c>
      <c r="AU7" s="10"/>
      <c r="AV7" s="10">
        <v>345</v>
      </c>
      <c r="AW7" s="10">
        <v>294</v>
      </c>
      <c r="AX7" s="10">
        <v>375</v>
      </c>
      <c r="AY7" s="10">
        <v>163</v>
      </c>
      <c r="AZ7" s="10">
        <v>24</v>
      </c>
    </row>
    <row r="8" spans="2:52" ht="30" customHeight="1">
      <c r="B8" s="11" t="s">
        <v>68</v>
      </c>
      <c r="C8" s="11">
        <v>1393</v>
      </c>
      <c r="D8" s="11">
        <v>674</v>
      </c>
      <c r="E8" s="11">
        <v>715</v>
      </c>
      <c r="F8" s="11"/>
      <c r="G8" s="11">
        <v>182</v>
      </c>
      <c r="H8" s="11">
        <v>253</v>
      </c>
      <c r="I8" s="11">
        <v>244</v>
      </c>
      <c r="J8" s="11">
        <v>226</v>
      </c>
      <c r="K8" s="11">
        <v>194</v>
      </c>
      <c r="L8" s="11">
        <v>294</v>
      </c>
      <c r="M8" s="11"/>
      <c r="N8" s="11">
        <v>388</v>
      </c>
      <c r="O8" s="11">
        <v>341</v>
      </c>
      <c r="P8" s="11">
        <v>310</v>
      </c>
      <c r="Q8" s="11">
        <v>348</v>
      </c>
      <c r="R8" s="11"/>
      <c r="S8" s="11">
        <v>188</v>
      </c>
      <c r="T8" s="11">
        <v>193</v>
      </c>
      <c r="U8" s="11">
        <v>121</v>
      </c>
      <c r="V8" s="11">
        <v>132</v>
      </c>
      <c r="W8" s="11">
        <v>102</v>
      </c>
      <c r="X8" s="11">
        <v>111</v>
      </c>
      <c r="Y8" s="11">
        <v>103</v>
      </c>
      <c r="Z8" s="11">
        <v>55</v>
      </c>
      <c r="AA8" s="11">
        <v>141</v>
      </c>
      <c r="AB8" s="11">
        <v>123</v>
      </c>
      <c r="AC8" s="11">
        <v>70</v>
      </c>
      <c r="AD8" s="11">
        <v>54</v>
      </c>
      <c r="AE8" s="11"/>
      <c r="AF8" s="11">
        <v>460</v>
      </c>
      <c r="AG8" s="11">
        <v>582</v>
      </c>
      <c r="AH8" s="11">
        <v>228</v>
      </c>
      <c r="AI8" s="11"/>
      <c r="AJ8" s="11">
        <v>464</v>
      </c>
      <c r="AK8" s="11">
        <v>396</v>
      </c>
      <c r="AL8" s="11">
        <v>92</v>
      </c>
      <c r="AM8" s="11">
        <v>20</v>
      </c>
      <c r="AN8" s="11">
        <v>201</v>
      </c>
      <c r="AO8" s="11"/>
      <c r="AP8" s="11">
        <v>263</v>
      </c>
      <c r="AQ8" s="11">
        <v>519</v>
      </c>
      <c r="AR8" s="11">
        <v>112</v>
      </c>
      <c r="AS8" s="11">
        <v>160</v>
      </c>
      <c r="AT8" s="11">
        <v>117</v>
      </c>
      <c r="AU8" s="11"/>
      <c r="AV8" s="11">
        <v>356</v>
      </c>
      <c r="AW8" s="11">
        <v>306</v>
      </c>
      <c r="AX8" s="11">
        <v>370</v>
      </c>
      <c r="AY8" s="11">
        <v>154</v>
      </c>
      <c r="AZ8" s="11">
        <v>20</v>
      </c>
    </row>
    <row r="9" spans="2:52">
      <c r="B9" s="18" t="s">
        <v>210</v>
      </c>
      <c r="C9" s="17">
        <v>8.6447064121966899E-2</v>
      </c>
      <c r="D9" s="17">
        <v>0.100185102604058</v>
      </c>
      <c r="E9" s="17">
        <v>7.3974310575448704E-2</v>
      </c>
      <c r="F9" s="17"/>
      <c r="G9" s="17">
        <v>8.70317950721438E-2</v>
      </c>
      <c r="H9" s="17">
        <v>0.12723623044499299</v>
      </c>
      <c r="I9" s="17">
        <v>8.9350298289979493E-2</v>
      </c>
      <c r="J9" s="17">
        <v>8.1457125870157104E-2</v>
      </c>
      <c r="K9" s="17">
        <v>6.5720978691884993E-2</v>
      </c>
      <c r="L9" s="17">
        <v>6.6056469738482199E-2</v>
      </c>
      <c r="M9" s="17"/>
      <c r="N9" s="17">
        <v>0.11800694792340501</v>
      </c>
      <c r="O9" s="17">
        <v>8.7038867294477795E-2</v>
      </c>
      <c r="P9" s="17">
        <v>7.1854908964262998E-2</v>
      </c>
      <c r="Q9" s="17">
        <v>6.4884542943963203E-2</v>
      </c>
      <c r="R9" s="17"/>
      <c r="S9" s="17">
        <v>0.140393286530552</v>
      </c>
      <c r="T9" s="17">
        <v>6.3630212831274693E-2</v>
      </c>
      <c r="U9" s="17">
        <v>7.1832874183629394E-2</v>
      </c>
      <c r="V9" s="17">
        <v>5.3728804008836097E-2</v>
      </c>
      <c r="W9" s="17">
        <v>6.9227266030245302E-2</v>
      </c>
      <c r="X9" s="17">
        <v>0.16083421263422101</v>
      </c>
      <c r="Y9" s="17">
        <v>7.8564091598183103E-2</v>
      </c>
      <c r="Z9" s="17">
        <v>5.0095266545889902E-2</v>
      </c>
      <c r="AA9" s="17">
        <v>8.9249348569665599E-2</v>
      </c>
      <c r="AB9" s="17">
        <v>4.01049721425921E-2</v>
      </c>
      <c r="AC9" s="17">
        <v>7.8139539143571204E-2</v>
      </c>
      <c r="AD9" s="17">
        <v>0.132161407887642</v>
      </c>
      <c r="AE9" s="17"/>
      <c r="AF9" s="17">
        <v>7.4531934116495099E-2</v>
      </c>
      <c r="AG9" s="17">
        <v>0.105719230453773</v>
      </c>
      <c r="AH9" s="17">
        <v>6.5999982666166704E-2</v>
      </c>
      <c r="AI9" s="17"/>
      <c r="AJ9" s="17">
        <v>8.8882882473070995E-2</v>
      </c>
      <c r="AK9" s="17">
        <v>0.112969486687585</v>
      </c>
      <c r="AL9" s="17">
        <v>9.3958451167479806E-2</v>
      </c>
      <c r="AM9" s="17">
        <v>8.3215840108399705E-2</v>
      </c>
      <c r="AN9" s="17">
        <v>4.3029552912921702E-2</v>
      </c>
      <c r="AO9" s="17"/>
      <c r="AP9" s="17">
        <v>0.13373876846344801</v>
      </c>
      <c r="AQ9" s="17">
        <v>0.100541210392517</v>
      </c>
      <c r="AR9" s="17">
        <v>0.100455453930512</v>
      </c>
      <c r="AS9" s="17">
        <v>6.5009723254551094E-2</v>
      </c>
      <c r="AT9" s="17">
        <v>3.5196651005010897E-2</v>
      </c>
      <c r="AU9" s="17"/>
      <c r="AV9" s="17">
        <v>7.1049865297129894E-2</v>
      </c>
      <c r="AW9" s="17">
        <v>5.8227655071697602E-2</v>
      </c>
      <c r="AX9" s="17">
        <v>9.8380043174771503E-2</v>
      </c>
      <c r="AY9" s="17">
        <v>0.117600739217844</v>
      </c>
      <c r="AZ9" s="17">
        <v>0.25865719795306402</v>
      </c>
    </row>
    <row r="10" spans="2:52">
      <c r="B10" s="18" t="s">
        <v>211</v>
      </c>
      <c r="C10" s="17">
        <v>0.43038066852908602</v>
      </c>
      <c r="D10" s="17">
        <v>0.45994251545763698</v>
      </c>
      <c r="E10" s="17">
        <v>0.40221564552516997</v>
      </c>
      <c r="F10" s="17"/>
      <c r="G10" s="17">
        <v>0.42303541990784999</v>
      </c>
      <c r="H10" s="17">
        <v>0.43523913553431098</v>
      </c>
      <c r="I10" s="17">
        <v>0.42467605490239502</v>
      </c>
      <c r="J10" s="17">
        <v>0.44730899112893002</v>
      </c>
      <c r="K10" s="17">
        <v>0.41873354832731502</v>
      </c>
      <c r="L10" s="17">
        <v>0.430156920171543</v>
      </c>
      <c r="M10" s="17"/>
      <c r="N10" s="17">
        <v>0.51747169176423002</v>
      </c>
      <c r="O10" s="17">
        <v>0.43342358429385702</v>
      </c>
      <c r="P10" s="17">
        <v>0.41346680352980703</v>
      </c>
      <c r="Q10" s="17">
        <v>0.34567304060047799</v>
      </c>
      <c r="R10" s="17"/>
      <c r="S10" s="17">
        <v>0.40659206639857198</v>
      </c>
      <c r="T10" s="17">
        <v>0.43672569348479101</v>
      </c>
      <c r="U10" s="17">
        <v>0.44894905089574999</v>
      </c>
      <c r="V10" s="17">
        <v>0.50245809758718996</v>
      </c>
      <c r="W10" s="17">
        <v>0.41117573380552003</v>
      </c>
      <c r="X10" s="17">
        <v>0.44819997738008199</v>
      </c>
      <c r="Y10" s="17">
        <v>0.36410286259055402</v>
      </c>
      <c r="Z10" s="17">
        <v>0.43225405226518998</v>
      </c>
      <c r="AA10" s="17">
        <v>0.41055145851447</v>
      </c>
      <c r="AB10" s="17">
        <v>0.49220447254366501</v>
      </c>
      <c r="AC10" s="17">
        <v>0.40718418407460699</v>
      </c>
      <c r="AD10" s="17">
        <v>0.33830741648768298</v>
      </c>
      <c r="AE10" s="17"/>
      <c r="AF10" s="17">
        <v>0.39407153939005002</v>
      </c>
      <c r="AG10" s="17">
        <v>0.490748478767982</v>
      </c>
      <c r="AH10" s="17">
        <v>0.37470969124346998</v>
      </c>
      <c r="AI10" s="17"/>
      <c r="AJ10" s="17">
        <v>0.46044975600893501</v>
      </c>
      <c r="AK10" s="17">
        <v>0.441162860206045</v>
      </c>
      <c r="AL10" s="17">
        <v>0.480828798341004</v>
      </c>
      <c r="AM10" s="17">
        <v>0.220869955681121</v>
      </c>
      <c r="AN10" s="17">
        <v>0.366924279294917</v>
      </c>
      <c r="AO10" s="17"/>
      <c r="AP10" s="17">
        <v>0.47052902385670298</v>
      </c>
      <c r="AQ10" s="17">
        <v>0.48001962796589598</v>
      </c>
      <c r="AR10" s="17">
        <v>0.495240894913832</v>
      </c>
      <c r="AS10" s="17">
        <v>0.33646904805059402</v>
      </c>
      <c r="AT10" s="17">
        <v>0.30103516139171799</v>
      </c>
      <c r="AU10" s="17"/>
      <c r="AV10" s="17">
        <v>0.35425372911267</v>
      </c>
      <c r="AW10" s="17">
        <v>0.43894977924669698</v>
      </c>
      <c r="AX10" s="17">
        <v>0.47255507740073699</v>
      </c>
      <c r="AY10" s="17">
        <v>0.52044967599617098</v>
      </c>
      <c r="AZ10" s="17">
        <v>0.47387782378888399</v>
      </c>
    </row>
    <row r="11" spans="2:52" ht="30">
      <c r="B11" s="18" t="s">
        <v>212</v>
      </c>
      <c r="C11" s="17">
        <v>0.31932222893984902</v>
      </c>
      <c r="D11" s="17">
        <v>0.30950421975770498</v>
      </c>
      <c r="E11" s="17">
        <v>0.32898986308761302</v>
      </c>
      <c r="F11" s="17"/>
      <c r="G11" s="17">
        <v>0.33295072424048999</v>
      </c>
      <c r="H11" s="17">
        <v>0.27641733677289698</v>
      </c>
      <c r="I11" s="17">
        <v>0.27692575484329401</v>
      </c>
      <c r="J11" s="17">
        <v>0.30353733513377201</v>
      </c>
      <c r="K11" s="17">
        <v>0.357421313318802</v>
      </c>
      <c r="L11" s="17">
        <v>0.37003734270029998</v>
      </c>
      <c r="M11" s="17"/>
      <c r="N11" s="17">
        <v>0.26116934066662101</v>
      </c>
      <c r="O11" s="17">
        <v>0.33635774118584799</v>
      </c>
      <c r="P11" s="17">
        <v>0.34264254735945199</v>
      </c>
      <c r="Q11" s="17">
        <v>0.34277055566690401</v>
      </c>
      <c r="R11" s="17"/>
      <c r="S11" s="17">
        <v>0.300356065354974</v>
      </c>
      <c r="T11" s="17">
        <v>0.32354040894722702</v>
      </c>
      <c r="U11" s="17">
        <v>0.29392754355013001</v>
      </c>
      <c r="V11" s="17">
        <v>0.27831826527930598</v>
      </c>
      <c r="W11" s="17">
        <v>0.344843329753931</v>
      </c>
      <c r="X11" s="17">
        <v>0.27937939548842</v>
      </c>
      <c r="Y11" s="17">
        <v>0.37577222018312001</v>
      </c>
      <c r="Z11" s="17">
        <v>0.39372454821774</v>
      </c>
      <c r="AA11" s="17">
        <v>0.35038164582119902</v>
      </c>
      <c r="AB11" s="17">
        <v>0.32909099064856601</v>
      </c>
      <c r="AC11" s="17">
        <v>0.28443194466453497</v>
      </c>
      <c r="AD11" s="17">
        <v>0.32089793150065898</v>
      </c>
      <c r="AE11" s="17"/>
      <c r="AF11" s="17">
        <v>0.37057705393810703</v>
      </c>
      <c r="AG11" s="17">
        <v>0.275189085901138</v>
      </c>
      <c r="AH11" s="17">
        <v>0.30628841338221902</v>
      </c>
      <c r="AI11" s="17"/>
      <c r="AJ11" s="17">
        <v>0.31314684394728698</v>
      </c>
      <c r="AK11" s="17">
        <v>0.30907104254046802</v>
      </c>
      <c r="AL11" s="17">
        <v>0.23879593517308301</v>
      </c>
      <c r="AM11" s="17">
        <v>0.468254593550818</v>
      </c>
      <c r="AN11" s="17">
        <v>0.28949437527186</v>
      </c>
      <c r="AO11" s="17"/>
      <c r="AP11" s="17">
        <v>0.28311440525632398</v>
      </c>
      <c r="AQ11" s="17">
        <v>0.29418593320841102</v>
      </c>
      <c r="AR11" s="17">
        <v>0.25537434722581298</v>
      </c>
      <c r="AS11" s="17">
        <v>0.40799942580970699</v>
      </c>
      <c r="AT11" s="17">
        <v>0.36310622979194701</v>
      </c>
      <c r="AU11" s="17"/>
      <c r="AV11" s="17">
        <v>0.35150619095989999</v>
      </c>
      <c r="AW11" s="17">
        <v>0.32729583916659999</v>
      </c>
      <c r="AX11" s="17">
        <v>0.297122800540641</v>
      </c>
      <c r="AY11" s="17">
        <v>0.28391521754023602</v>
      </c>
      <c r="AZ11" s="17">
        <v>0.126083133457565</v>
      </c>
    </row>
    <row r="12" spans="2:52">
      <c r="B12" s="18" t="s">
        <v>213</v>
      </c>
      <c r="C12" s="17">
        <v>5.2176687287259001E-2</v>
      </c>
      <c r="D12" s="17">
        <v>4.2841772230339102E-2</v>
      </c>
      <c r="E12" s="17">
        <v>6.1254155775138298E-2</v>
      </c>
      <c r="F12" s="17"/>
      <c r="G12" s="17">
        <v>6.8271115331332802E-2</v>
      </c>
      <c r="H12" s="17">
        <v>6.5852334883715197E-2</v>
      </c>
      <c r="I12" s="17">
        <v>4.6231962826683903E-2</v>
      </c>
      <c r="J12" s="17">
        <v>4.2289428610056003E-2</v>
      </c>
      <c r="K12" s="17">
        <v>6.9470899786422194E-2</v>
      </c>
      <c r="L12" s="17">
        <v>3.15810500365706E-2</v>
      </c>
      <c r="M12" s="17"/>
      <c r="N12" s="17">
        <v>3.0974584486779099E-2</v>
      </c>
      <c r="O12" s="17">
        <v>3.9316184628831803E-2</v>
      </c>
      <c r="P12" s="17">
        <v>6.7497948911024702E-2</v>
      </c>
      <c r="Q12" s="17">
        <v>7.5524890311663498E-2</v>
      </c>
      <c r="R12" s="17"/>
      <c r="S12" s="17">
        <v>4.0966162376271903E-2</v>
      </c>
      <c r="T12" s="17">
        <v>7.3815864314578206E-2</v>
      </c>
      <c r="U12" s="17">
        <v>0.100890679466318</v>
      </c>
      <c r="V12" s="17">
        <v>2.42681006372161E-2</v>
      </c>
      <c r="W12" s="17">
        <v>5.55661421665581E-2</v>
      </c>
      <c r="X12" s="17">
        <v>5.2466083585646799E-2</v>
      </c>
      <c r="Y12" s="17">
        <v>4.4346311814604703E-2</v>
      </c>
      <c r="Z12" s="17">
        <v>5.17024447338875E-2</v>
      </c>
      <c r="AA12" s="17">
        <v>4.0871113852607499E-2</v>
      </c>
      <c r="AB12" s="17">
        <v>3.7899904822353302E-2</v>
      </c>
      <c r="AC12" s="17">
        <v>5.1142177510589901E-2</v>
      </c>
      <c r="AD12" s="17">
        <v>4.4860681835869803E-2</v>
      </c>
      <c r="AE12" s="17"/>
      <c r="AF12" s="17">
        <v>5.6357625524450998E-2</v>
      </c>
      <c r="AG12" s="17">
        <v>4.1568346228410602E-2</v>
      </c>
      <c r="AH12" s="17">
        <v>7.1863276496289999E-2</v>
      </c>
      <c r="AI12" s="17"/>
      <c r="AJ12" s="17">
        <v>5.5897596179121802E-2</v>
      </c>
      <c r="AK12" s="17">
        <v>4.3908611240907801E-2</v>
      </c>
      <c r="AL12" s="17">
        <v>4.2396079082734101E-2</v>
      </c>
      <c r="AM12" s="17">
        <v>0</v>
      </c>
      <c r="AN12" s="17">
        <v>9.5829098662215395E-2</v>
      </c>
      <c r="AO12" s="17"/>
      <c r="AP12" s="17">
        <v>4.7135324962275203E-2</v>
      </c>
      <c r="AQ12" s="17">
        <v>4.2429602149430201E-2</v>
      </c>
      <c r="AR12" s="17">
        <v>7.0762371485018502E-2</v>
      </c>
      <c r="AS12" s="17">
        <v>6.6287473006861705E-2</v>
      </c>
      <c r="AT12" s="17">
        <v>5.5073875842416797E-2</v>
      </c>
      <c r="AU12" s="17"/>
      <c r="AV12" s="17">
        <v>6.5270170038115194E-2</v>
      </c>
      <c r="AW12" s="17">
        <v>6.1677282031916997E-2</v>
      </c>
      <c r="AX12" s="17">
        <v>4.3554864129637501E-2</v>
      </c>
      <c r="AY12" s="17">
        <v>1.41287392256769E-2</v>
      </c>
      <c r="AZ12" s="17">
        <v>0</v>
      </c>
    </row>
    <row r="13" spans="2:52">
      <c r="B13" s="18" t="s">
        <v>214</v>
      </c>
      <c r="C13" s="17">
        <v>1.09427087112426E-2</v>
      </c>
      <c r="D13" s="17">
        <v>1.1790866099256E-2</v>
      </c>
      <c r="E13" s="17">
        <v>1.0203107426645701E-2</v>
      </c>
      <c r="F13" s="17"/>
      <c r="G13" s="17">
        <v>6.3033666160035298E-3</v>
      </c>
      <c r="H13" s="17">
        <v>8.1042828215895108E-3</v>
      </c>
      <c r="I13" s="17">
        <v>2.1273541527310501E-2</v>
      </c>
      <c r="J13" s="17">
        <v>8.1507412368574499E-3</v>
      </c>
      <c r="K13" s="17">
        <v>1.9375128581584401E-2</v>
      </c>
      <c r="L13" s="17">
        <v>4.2748438029870999E-3</v>
      </c>
      <c r="M13" s="17"/>
      <c r="N13" s="17">
        <v>4.8717595114361901E-3</v>
      </c>
      <c r="O13" s="17">
        <v>1.49968314319971E-2</v>
      </c>
      <c r="P13" s="17">
        <v>1.1051771225011799E-2</v>
      </c>
      <c r="Q13" s="17">
        <v>1.37941949343854E-2</v>
      </c>
      <c r="R13" s="17"/>
      <c r="S13" s="17">
        <v>5.0071750812436099E-3</v>
      </c>
      <c r="T13" s="17">
        <v>1.7224925316535099E-2</v>
      </c>
      <c r="U13" s="17">
        <v>1.52391774122286E-2</v>
      </c>
      <c r="V13" s="17">
        <v>6.6772014670413698E-3</v>
      </c>
      <c r="W13" s="17">
        <v>8.8711053278949705E-3</v>
      </c>
      <c r="X13" s="17">
        <v>1.6499833747334301E-2</v>
      </c>
      <c r="Y13" s="17">
        <v>0</v>
      </c>
      <c r="Z13" s="17">
        <v>0</v>
      </c>
      <c r="AA13" s="17">
        <v>6.5921635895046602E-3</v>
      </c>
      <c r="AB13" s="17">
        <v>1.9066660596292601E-2</v>
      </c>
      <c r="AC13" s="17">
        <v>3.1942912661150603E-2</v>
      </c>
      <c r="AD13" s="17">
        <v>0</v>
      </c>
      <c r="AE13" s="17"/>
      <c r="AF13" s="17">
        <v>1.0974287251496099E-2</v>
      </c>
      <c r="AG13" s="17">
        <v>1.3521704997153701E-2</v>
      </c>
      <c r="AH13" s="17">
        <v>5.1700306320076302E-3</v>
      </c>
      <c r="AI13" s="17"/>
      <c r="AJ13" s="17">
        <v>4.6921300777768397E-3</v>
      </c>
      <c r="AK13" s="17">
        <v>1.7488999823119099E-2</v>
      </c>
      <c r="AL13" s="17">
        <v>1.02353090288155E-2</v>
      </c>
      <c r="AM13" s="17">
        <v>4.51421836443434E-2</v>
      </c>
      <c r="AN13" s="17">
        <v>1.09931856690822E-2</v>
      </c>
      <c r="AO13" s="17"/>
      <c r="AP13" s="17">
        <v>0</v>
      </c>
      <c r="AQ13" s="17">
        <v>8.0431005861135701E-3</v>
      </c>
      <c r="AR13" s="17">
        <v>0</v>
      </c>
      <c r="AS13" s="17">
        <v>1.3558663172334401E-2</v>
      </c>
      <c r="AT13" s="17">
        <v>3.3322533493396499E-2</v>
      </c>
      <c r="AU13" s="17"/>
      <c r="AV13" s="17">
        <v>8.4057550947449905E-3</v>
      </c>
      <c r="AW13" s="17">
        <v>1.10759622301449E-2</v>
      </c>
      <c r="AX13" s="17">
        <v>1.51221404070573E-2</v>
      </c>
      <c r="AY13" s="17">
        <v>5.9809555296382703E-3</v>
      </c>
      <c r="AZ13" s="17">
        <v>0</v>
      </c>
    </row>
    <row r="14" spans="2:52">
      <c r="B14" s="18" t="s">
        <v>107</v>
      </c>
      <c r="C14" s="19">
        <v>0.100730642410596</v>
      </c>
      <c r="D14" s="19">
        <v>7.5735523851005307E-2</v>
      </c>
      <c r="E14" s="19">
        <v>0.123362917609984</v>
      </c>
      <c r="F14" s="19"/>
      <c r="G14" s="19">
        <v>8.2407578832179806E-2</v>
      </c>
      <c r="H14" s="19">
        <v>8.7150679542494794E-2</v>
      </c>
      <c r="I14" s="19">
        <v>0.141542387610336</v>
      </c>
      <c r="J14" s="19">
        <v>0.11725637802022799</v>
      </c>
      <c r="K14" s="19">
        <v>6.9278131293991199E-2</v>
      </c>
      <c r="L14" s="19">
        <v>9.7893373550117194E-2</v>
      </c>
      <c r="M14" s="19"/>
      <c r="N14" s="19">
        <v>6.7505675647528601E-2</v>
      </c>
      <c r="O14" s="19">
        <v>8.8866791164988093E-2</v>
      </c>
      <c r="P14" s="19">
        <v>9.3486020010441803E-2</v>
      </c>
      <c r="Q14" s="19">
        <v>0.15735277554260599</v>
      </c>
      <c r="R14" s="19"/>
      <c r="S14" s="19">
        <v>0.106685244258387</v>
      </c>
      <c r="T14" s="19">
        <v>8.5062895105594005E-2</v>
      </c>
      <c r="U14" s="19">
        <v>6.9160674491943894E-2</v>
      </c>
      <c r="V14" s="19">
        <v>0.13454953102041101</v>
      </c>
      <c r="W14" s="19">
        <v>0.110316422915851</v>
      </c>
      <c r="X14" s="19">
        <v>4.2620497164295598E-2</v>
      </c>
      <c r="Y14" s="19">
        <v>0.137214513813538</v>
      </c>
      <c r="Z14" s="19">
        <v>7.2223688237293401E-2</v>
      </c>
      <c r="AA14" s="19">
        <v>0.102354269652553</v>
      </c>
      <c r="AB14" s="19">
        <v>8.1632999246530696E-2</v>
      </c>
      <c r="AC14" s="19">
        <v>0.147159241945546</v>
      </c>
      <c r="AD14" s="19">
        <v>0.16377256228814599</v>
      </c>
      <c r="AE14" s="19"/>
      <c r="AF14" s="19">
        <v>9.3487559779401E-2</v>
      </c>
      <c r="AG14" s="19">
        <v>7.3253153651542197E-2</v>
      </c>
      <c r="AH14" s="19">
        <v>0.175968605579846</v>
      </c>
      <c r="AI14" s="19"/>
      <c r="AJ14" s="19">
        <v>7.6930791313808894E-2</v>
      </c>
      <c r="AK14" s="19">
        <v>7.5398999501874897E-2</v>
      </c>
      <c r="AL14" s="19">
        <v>0.133785427206883</v>
      </c>
      <c r="AM14" s="19">
        <v>0.18251742701531701</v>
      </c>
      <c r="AN14" s="19">
        <v>0.193729508189004</v>
      </c>
      <c r="AO14" s="19"/>
      <c r="AP14" s="19">
        <v>6.5482477461250202E-2</v>
      </c>
      <c r="AQ14" s="19">
        <v>7.4780525697632202E-2</v>
      </c>
      <c r="AR14" s="19">
        <v>7.8166932444825796E-2</v>
      </c>
      <c r="AS14" s="19">
        <v>0.110675666705952</v>
      </c>
      <c r="AT14" s="19">
        <v>0.21226554847550999</v>
      </c>
      <c r="AU14" s="19"/>
      <c r="AV14" s="19">
        <v>0.149514289497439</v>
      </c>
      <c r="AW14" s="19">
        <v>0.102773482252943</v>
      </c>
      <c r="AX14" s="19">
        <v>7.3265074347156095E-2</v>
      </c>
      <c r="AY14" s="19">
        <v>5.7924672490434301E-2</v>
      </c>
      <c r="AZ14" s="19">
        <v>0.14138184480048699</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219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1388</v>
      </c>
      <c r="D7" s="10">
        <v>679</v>
      </c>
      <c r="E7" s="10">
        <v>705</v>
      </c>
      <c r="F7" s="10"/>
      <c r="G7" s="10">
        <v>166</v>
      </c>
      <c r="H7" s="10">
        <v>249</v>
      </c>
      <c r="I7" s="10">
        <v>248</v>
      </c>
      <c r="J7" s="10">
        <v>226</v>
      </c>
      <c r="K7" s="10">
        <v>199</v>
      </c>
      <c r="L7" s="10">
        <v>300</v>
      </c>
      <c r="M7" s="10"/>
      <c r="N7" s="10">
        <v>428</v>
      </c>
      <c r="O7" s="10">
        <v>372</v>
      </c>
      <c r="P7" s="10">
        <v>262</v>
      </c>
      <c r="Q7" s="10">
        <v>321</v>
      </c>
      <c r="R7" s="10"/>
      <c r="S7" s="10">
        <v>181</v>
      </c>
      <c r="T7" s="10">
        <v>209</v>
      </c>
      <c r="U7" s="10">
        <v>122</v>
      </c>
      <c r="V7" s="10">
        <v>134</v>
      </c>
      <c r="W7" s="10">
        <v>107</v>
      </c>
      <c r="X7" s="10">
        <v>108</v>
      </c>
      <c r="Y7" s="10">
        <v>111</v>
      </c>
      <c r="Z7" s="10">
        <v>60</v>
      </c>
      <c r="AA7" s="10">
        <v>146</v>
      </c>
      <c r="AB7" s="10">
        <v>95</v>
      </c>
      <c r="AC7" s="10">
        <v>67</v>
      </c>
      <c r="AD7" s="10">
        <v>48</v>
      </c>
      <c r="AE7" s="10"/>
      <c r="AF7" s="10">
        <v>462</v>
      </c>
      <c r="AG7" s="10">
        <v>588</v>
      </c>
      <c r="AH7" s="10">
        <v>222</v>
      </c>
      <c r="AI7" s="10"/>
      <c r="AJ7" s="10">
        <v>474</v>
      </c>
      <c r="AK7" s="10">
        <v>397</v>
      </c>
      <c r="AL7" s="10">
        <v>98</v>
      </c>
      <c r="AM7" s="10">
        <v>21</v>
      </c>
      <c r="AN7" s="10">
        <v>194</v>
      </c>
      <c r="AO7" s="10"/>
      <c r="AP7" s="10">
        <v>269</v>
      </c>
      <c r="AQ7" s="10">
        <v>513</v>
      </c>
      <c r="AR7" s="10">
        <v>117</v>
      </c>
      <c r="AS7" s="10">
        <v>161</v>
      </c>
      <c r="AT7" s="10">
        <v>118</v>
      </c>
      <c r="AU7" s="10"/>
      <c r="AV7" s="10">
        <v>345</v>
      </c>
      <c r="AW7" s="10">
        <v>294</v>
      </c>
      <c r="AX7" s="10">
        <v>375</v>
      </c>
      <c r="AY7" s="10">
        <v>163</v>
      </c>
      <c r="AZ7" s="10">
        <v>24</v>
      </c>
    </row>
    <row r="8" spans="2:52" ht="30" customHeight="1">
      <c r="B8" s="11" t="s">
        <v>68</v>
      </c>
      <c r="C8" s="11">
        <v>1393</v>
      </c>
      <c r="D8" s="11">
        <v>674</v>
      </c>
      <c r="E8" s="11">
        <v>715</v>
      </c>
      <c r="F8" s="11"/>
      <c r="G8" s="11">
        <v>182</v>
      </c>
      <c r="H8" s="11">
        <v>253</v>
      </c>
      <c r="I8" s="11">
        <v>244</v>
      </c>
      <c r="J8" s="11">
        <v>226</v>
      </c>
      <c r="K8" s="11">
        <v>194</v>
      </c>
      <c r="L8" s="11">
        <v>294</v>
      </c>
      <c r="M8" s="11"/>
      <c r="N8" s="11">
        <v>388</v>
      </c>
      <c r="O8" s="11">
        <v>341</v>
      </c>
      <c r="P8" s="11">
        <v>310</v>
      </c>
      <c r="Q8" s="11">
        <v>348</v>
      </c>
      <c r="R8" s="11"/>
      <c r="S8" s="11">
        <v>188</v>
      </c>
      <c r="T8" s="11">
        <v>193</v>
      </c>
      <c r="U8" s="11">
        <v>121</v>
      </c>
      <c r="V8" s="11">
        <v>132</v>
      </c>
      <c r="W8" s="11">
        <v>102</v>
      </c>
      <c r="X8" s="11">
        <v>111</v>
      </c>
      <c r="Y8" s="11">
        <v>103</v>
      </c>
      <c r="Z8" s="11">
        <v>55</v>
      </c>
      <c r="AA8" s="11">
        <v>141</v>
      </c>
      <c r="AB8" s="11">
        <v>123</v>
      </c>
      <c r="AC8" s="11">
        <v>70</v>
      </c>
      <c r="AD8" s="11">
        <v>54</v>
      </c>
      <c r="AE8" s="11"/>
      <c r="AF8" s="11">
        <v>460</v>
      </c>
      <c r="AG8" s="11">
        <v>582</v>
      </c>
      <c r="AH8" s="11">
        <v>228</v>
      </c>
      <c r="AI8" s="11"/>
      <c r="AJ8" s="11">
        <v>464</v>
      </c>
      <c r="AK8" s="11">
        <v>396</v>
      </c>
      <c r="AL8" s="11">
        <v>92</v>
      </c>
      <c r="AM8" s="11">
        <v>20</v>
      </c>
      <c r="AN8" s="11">
        <v>201</v>
      </c>
      <c r="AO8" s="11"/>
      <c r="AP8" s="11">
        <v>263</v>
      </c>
      <c r="AQ8" s="11">
        <v>519</v>
      </c>
      <c r="AR8" s="11">
        <v>112</v>
      </c>
      <c r="AS8" s="11">
        <v>160</v>
      </c>
      <c r="AT8" s="11">
        <v>117</v>
      </c>
      <c r="AU8" s="11"/>
      <c r="AV8" s="11">
        <v>356</v>
      </c>
      <c r="AW8" s="11">
        <v>306</v>
      </c>
      <c r="AX8" s="11">
        <v>370</v>
      </c>
      <c r="AY8" s="11">
        <v>154</v>
      </c>
      <c r="AZ8" s="11">
        <v>20</v>
      </c>
    </row>
    <row r="9" spans="2:52">
      <c r="B9" s="18" t="s">
        <v>210</v>
      </c>
      <c r="C9" s="17">
        <v>0.17253719745531801</v>
      </c>
      <c r="D9" s="17">
        <v>0.21089691933600899</v>
      </c>
      <c r="E9" s="17">
        <v>0.13604870322811699</v>
      </c>
      <c r="F9" s="17"/>
      <c r="G9" s="17">
        <v>0.191490648905635</v>
      </c>
      <c r="H9" s="17">
        <v>0.16776744112674</v>
      </c>
      <c r="I9" s="17">
        <v>0.16940995440583401</v>
      </c>
      <c r="J9" s="17">
        <v>0.151148875352415</v>
      </c>
      <c r="K9" s="17">
        <v>0.178434684924512</v>
      </c>
      <c r="L9" s="17">
        <v>0.180033732808903</v>
      </c>
      <c r="M9" s="17"/>
      <c r="N9" s="17">
        <v>0.248263968371945</v>
      </c>
      <c r="O9" s="17">
        <v>0.17718558444714899</v>
      </c>
      <c r="P9" s="17">
        <v>0.121880339541485</v>
      </c>
      <c r="Q9" s="17">
        <v>0.131106379571515</v>
      </c>
      <c r="R9" s="17"/>
      <c r="S9" s="17">
        <v>0.21355229429617201</v>
      </c>
      <c r="T9" s="17">
        <v>0.126354052859695</v>
      </c>
      <c r="U9" s="17">
        <v>0.17352321925656899</v>
      </c>
      <c r="V9" s="17">
        <v>0.18532383662289101</v>
      </c>
      <c r="W9" s="17">
        <v>0.160550299649693</v>
      </c>
      <c r="X9" s="17">
        <v>0.26956900717561799</v>
      </c>
      <c r="Y9" s="17">
        <v>0.197130497454031</v>
      </c>
      <c r="Z9" s="17">
        <v>0.126774593225747</v>
      </c>
      <c r="AA9" s="17">
        <v>0.15269376756963801</v>
      </c>
      <c r="AB9" s="17">
        <v>0.105728003240163</v>
      </c>
      <c r="AC9" s="17">
        <v>0.193952095215811</v>
      </c>
      <c r="AD9" s="17">
        <v>0.15882145555906799</v>
      </c>
      <c r="AE9" s="17"/>
      <c r="AF9" s="17">
        <v>0.14503760505079999</v>
      </c>
      <c r="AG9" s="17">
        <v>0.203847109618738</v>
      </c>
      <c r="AH9" s="17">
        <v>0.15299445203509199</v>
      </c>
      <c r="AI9" s="17"/>
      <c r="AJ9" s="17">
        <v>0.18003611396976599</v>
      </c>
      <c r="AK9" s="17">
        <v>0.208660754592466</v>
      </c>
      <c r="AL9" s="17">
        <v>0.212322050361714</v>
      </c>
      <c r="AM9" s="17">
        <v>5.2534759421713997E-2</v>
      </c>
      <c r="AN9" s="17">
        <v>0.13130406199502101</v>
      </c>
      <c r="AO9" s="17"/>
      <c r="AP9" s="17">
        <v>0.238277512325134</v>
      </c>
      <c r="AQ9" s="17">
        <v>0.20254181880491401</v>
      </c>
      <c r="AR9" s="17">
        <v>0.174826369140788</v>
      </c>
      <c r="AS9" s="17">
        <v>0.10536710311841201</v>
      </c>
      <c r="AT9" s="17">
        <v>9.7609444077741303E-2</v>
      </c>
      <c r="AU9" s="17"/>
      <c r="AV9" s="17">
        <v>0.11055574246651199</v>
      </c>
      <c r="AW9" s="17">
        <v>0.13539821837278701</v>
      </c>
      <c r="AX9" s="17">
        <v>0.194645426196282</v>
      </c>
      <c r="AY9" s="17">
        <v>0.28768051189448002</v>
      </c>
      <c r="AZ9" s="17">
        <v>0.30718788378086798</v>
      </c>
    </row>
    <row r="10" spans="2:52">
      <c r="B10" s="18" t="s">
        <v>211</v>
      </c>
      <c r="C10" s="17">
        <v>0.45757815333339902</v>
      </c>
      <c r="D10" s="17">
        <v>0.47739114390190501</v>
      </c>
      <c r="E10" s="17">
        <v>0.43871720906644601</v>
      </c>
      <c r="F10" s="17"/>
      <c r="G10" s="17">
        <v>0.39843226907728502</v>
      </c>
      <c r="H10" s="17">
        <v>0.47887824661704398</v>
      </c>
      <c r="I10" s="17">
        <v>0.42948494914881902</v>
      </c>
      <c r="J10" s="17">
        <v>0.493100691034487</v>
      </c>
      <c r="K10" s="17">
        <v>0.43841635518251099</v>
      </c>
      <c r="L10" s="17">
        <v>0.48457353938701903</v>
      </c>
      <c r="M10" s="17"/>
      <c r="N10" s="17">
        <v>0.51460384987083996</v>
      </c>
      <c r="O10" s="17">
        <v>0.47514676324993599</v>
      </c>
      <c r="P10" s="17">
        <v>0.440276874648313</v>
      </c>
      <c r="Q10" s="17">
        <v>0.39016008939110902</v>
      </c>
      <c r="R10" s="17"/>
      <c r="S10" s="17">
        <v>0.46657694196486099</v>
      </c>
      <c r="T10" s="17">
        <v>0.50409031395427095</v>
      </c>
      <c r="U10" s="17">
        <v>0.49109672173056501</v>
      </c>
      <c r="V10" s="17">
        <v>0.460376979662874</v>
      </c>
      <c r="W10" s="17">
        <v>0.45946949712375801</v>
      </c>
      <c r="X10" s="17">
        <v>0.474138862515943</v>
      </c>
      <c r="Y10" s="17">
        <v>0.30694312003713697</v>
      </c>
      <c r="Z10" s="17">
        <v>0.48103456452717602</v>
      </c>
      <c r="AA10" s="17">
        <v>0.432259559264905</v>
      </c>
      <c r="AB10" s="17">
        <v>0.55538167944273198</v>
      </c>
      <c r="AC10" s="17">
        <v>0.32131350031815198</v>
      </c>
      <c r="AD10" s="17">
        <v>0.424604184066663</v>
      </c>
      <c r="AE10" s="17"/>
      <c r="AF10" s="17">
        <v>0.45048730624769401</v>
      </c>
      <c r="AG10" s="17">
        <v>0.50528178257705902</v>
      </c>
      <c r="AH10" s="17">
        <v>0.37308337482444998</v>
      </c>
      <c r="AI10" s="17"/>
      <c r="AJ10" s="17">
        <v>0.50171977683309399</v>
      </c>
      <c r="AK10" s="17">
        <v>0.46313745271434797</v>
      </c>
      <c r="AL10" s="17">
        <v>0.43008208984975199</v>
      </c>
      <c r="AM10" s="17">
        <v>0.39954567591997198</v>
      </c>
      <c r="AN10" s="17">
        <v>0.38676404535895298</v>
      </c>
      <c r="AO10" s="17"/>
      <c r="AP10" s="17">
        <v>0.47155917219505</v>
      </c>
      <c r="AQ10" s="17">
        <v>0.50426740867881403</v>
      </c>
      <c r="AR10" s="17">
        <v>0.50271107586201502</v>
      </c>
      <c r="AS10" s="17">
        <v>0.427717652969833</v>
      </c>
      <c r="AT10" s="17">
        <v>0.39042146172599201</v>
      </c>
      <c r="AU10" s="17"/>
      <c r="AV10" s="17">
        <v>0.444945808809659</v>
      </c>
      <c r="AW10" s="17">
        <v>0.47217505176479002</v>
      </c>
      <c r="AX10" s="17">
        <v>0.496986006043244</v>
      </c>
      <c r="AY10" s="17">
        <v>0.43468371991691201</v>
      </c>
      <c r="AZ10" s="17">
        <v>0.54024580443155101</v>
      </c>
    </row>
    <row r="11" spans="2:52" ht="30">
      <c r="B11" s="18" t="s">
        <v>212</v>
      </c>
      <c r="C11" s="17">
        <v>0.21879266994467</v>
      </c>
      <c r="D11" s="17">
        <v>0.194797826527909</v>
      </c>
      <c r="E11" s="17">
        <v>0.24258557212924001</v>
      </c>
      <c r="F11" s="17"/>
      <c r="G11" s="17">
        <v>0.25036536309003898</v>
      </c>
      <c r="H11" s="17">
        <v>0.19275648824136299</v>
      </c>
      <c r="I11" s="17">
        <v>0.204454114735131</v>
      </c>
      <c r="J11" s="17">
        <v>0.217290657693402</v>
      </c>
      <c r="K11" s="17">
        <v>0.25318227397521298</v>
      </c>
      <c r="L11" s="17">
        <v>0.21204674033138499</v>
      </c>
      <c r="M11" s="17"/>
      <c r="N11" s="17">
        <v>0.15297891094868701</v>
      </c>
      <c r="O11" s="17">
        <v>0.221430119354106</v>
      </c>
      <c r="P11" s="17">
        <v>0.26461261585971901</v>
      </c>
      <c r="Q11" s="17">
        <v>0.246159700953929</v>
      </c>
      <c r="R11" s="17"/>
      <c r="S11" s="17">
        <v>0.196625958567371</v>
      </c>
      <c r="T11" s="17">
        <v>0.19385583143294299</v>
      </c>
      <c r="U11" s="17">
        <v>0.201789007507398</v>
      </c>
      <c r="V11" s="17">
        <v>0.16820404910061301</v>
      </c>
      <c r="W11" s="17">
        <v>0.22045311180539601</v>
      </c>
      <c r="X11" s="17">
        <v>0.152972407201522</v>
      </c>
      <c r="Y11" s="17">
        <v>0.28949811996612901</v>
      </c>
      <c r="Z11" s="17">
        <v>0.28595514165057201</v>
      </c>
      <c r="AA11" s="17">
        <v>0.26416460502329597</v>
      </c>
      <c r="AB11" s="17">
        <v>0.22381619483874901</v>
      </c>
      <c r="AC11" s="17">
        <v>0.31480051381844898</v>
      </c>
      <c r="AD11" s="17">
        <v>0.22222522854045201</v>
      </c>
      <c r="AE11" s="17"/>
      <c r="AF11" s="17">
        <v>0.27142104961123098</v>
      </c>
      <c r="AG11" s="17">
        <v>0.16672159204980699</v>
      </c>
      <c r="AH11" s="17">
        <v>0.22796853621504501</v>
      </c>
      <c r="AI11" s="17"/>
      <c r="AJ11" s="17">
        <v>0.20154965383975901</v>
      </c>
      <c r="AK11" s="17">
        <v>0.19654060342287399</v>
      </c>
      <c r="AL11" s="17">
        <v>0.191446109499843</v>
      </c>
      <c r="AM11" s="17">
        <v>0.37037710424446402</v>
      </c>
      <c r="AN11" s="17">
        <v>0.21956536735193299</v>
      </c>
      <c r="AO11" s="17"/>
      <c r="AP11" s="17">
        <v>0.20999149173764101</v>
      </c>
      <c r="AQ11" s="17">
        <v>0.18121393638277999</v>
      </c>
      <c r="AR11" s="17">
        <v>0.192821964544166</v>
      </c>
      <c r="AS11" s="17">
        <v>0.290884222718515</v>
      </c>
      <c r="AT11" s="17">
        <v>0.21538360412520299</v>
      </c>
      <c r="AU11" s="17"/>
      <c r="AV11" s="17">
        <v>0.23332333645348599</v>
      </c>
      <c r="AW11" s="17">
        <v>0.23854901352414201</v>
      </c>
      <c r="AX11" s="17">
        <v>0.192699047982299</v>
      </c>
      <c r="AY11" s="17">
        <v>0.17039322746581201</v>
      </c>
      <c r="AZ11" s="17">
        <v>6.3739664317004202E-2</v>
      </c>
    </row>
    <row r="12" spans="2:52">
      <c r="B12" s="18" t="s">
        <v>213</v>
      </c>
      <c r="C12" s="17">
        <v>3.64947737583909E-2</v>
      </c>
      <c r="D12" s="17">
        <v>3.2451019124713598E-2</v>
      </c>
      <c r="E12" s="17">
        <v>4.0502446254068999E-2</v>
      </c>
      <c r="F12" s="17"/>
      <c r="G12" s="17">
        <v>5.9171547213295997E-2</v>
      </c>
      <c r="H12" s="17">
        <v>6.3686552824415599E-2</v>
      </c>
      <c r="I12" s="17">
        <v>3.6693183099929201E-2</v>
      </c>
      <c r="J12" s="17">
        <v>1.30718665587035E-2</v>
      </c>
      <c r="K12" s="17">
        <v>3.2693914742266399E-2</v>
      </c>
      <c r="L12" s="17">
        <v>1.93706510609905E-2</v>
      </c>
      <c r="M12" s="17"/>
      <c r="N12" s="17">
        <v>1.6723201591461501E-2</v>
      </c>
      <c r="O12" s="17">
        <v>2.6505439564558898E-2</v>
      </c>
      <c r="P12" s="17">
        <v>6.8743295014163597E-2</v>
      </c>
      <c r="Q12" s="17">
        <v>4.0090982913854302E-2</v>
      </c>
      <c r="R12" s="17"/>
      <c r="S12" s="17">
        <v>2.0025189042716999E-2</v>
      </c>
      <c r="T12" s="17">
        <v>4.7333281089834797E-2</v>
      </c>
      <c r="U12" s="17">
        <v>3.4036124819745599E-2</v>
      </c>
      <c r="V12" s="17">
        <v>3.2107260599615502E-2</v>
      </c>
      <c r="W12" s="17">
        <v>5.7581387286844303E-2</v>
      </c>
      <c r="X12" s="17">
        <v>5.5323913085945801E-2</v>
      </c>
      <c r="Y12" s="17">
        <v>2.0253235641921798E-2</v>
      </c>
      <c r="Z12" s="17">
        <v>3.9064910504741E-2</v>
      </c>
      <c r="AA12" s="17">
        <v>3.85569247789294E-2</v>
      </c>
      <c r="AB12" s="17">
        <v>2.38220667036598E-2</v>
      </c>
      <c r="AC12" s="17">
        <v>1.78918935057319E-2</v>
      </c>
      <c r="AD12" s="17">
        <v>6.8443717404479895E-2</v>
      </c>
      <c r="AE12" s="17"/>
      <c r="AF12" s="17">
        <v>2.3455677243825399E-2</v>
      </c>
      <c r="AG12" s="17">
        <v>3.9811757349243297E-2</v>
      </c>
      <c r="AH12" s="17">
        <v>5.4264164773881303E-2</v>
      </c>
      <c r="AI12" s="17"/>
      <c r="AJ12" s="17">
        <v>3.1408067903339602E-2</v>
      </c>
      <c r="AK12" s="17">
        <v>4.00673615354325E-2</v>
      </c>
      <c r="AL12" s="17">
        <v>2.4038034143359598E-2</v>
      </c>
      <c r="AM12" s="17">
        <v>0</v>
      </c>
      <c r="AN12" s="17">
        <v>6.1965337331778399E-2</v>
      </c>
      <c r="AO12" s="17"/>
      <c r="AP12" s="17">
        <v>2.3786289761636902E-2</v>
      </c>
      <c r="AQ12" s="17">
        <v>2.66465101658219E-2</v>
      </c>
      <c r="AR12" s="17">
        <v>2.9413986615639601E-2</v>
      </c>
      <c r="AS12" s="17">
        <v>5.8826316872856901E-2</v>
      </c>
      <c r="AT12" s="17">
        <v>6.7480268794691697E-2</v>
      </c>
      <c r="AU12" s="17"/>
      <c r="AV12" s="17">
        <v>4.2803701340890801E-2</v>
      </c>
      <c r="AW12" s="17">
        <v>3.64273581643915E-2</v>
      </c>
      <c r="AX12" s="17">
        <v>2.7603164065305399E-2</v>
      </c>
      <c r="AY12" s="17">
        <v>4.1875638654768697E-2</v>
      </c>
      <c r="AZ12" s="17">
        <v>0</v>
      </c>
    </row>
    <row r="13" spans="2:52">
      <c r="B13" s="18" t="s">
        <v>214</v>
      </c>
      <c r="C13" s="17">
        <v>1.51521756687051E-2</v>
      </c>
      <c r="D13" s="17">
        <v>1.3717540931140901E-2</v>
      </c>
      <c r="E13" s="17">
        <v>1.6585980994833601E-2</v>
      </c>
      <c r="F13" s="17"/>
      <c r="G13" s="17">
        <v>3.2795352034548503E-2</v>
      </c>
      <c r="H13" s="17">
        <v>0</v>
      </c>
      <c r="I13" s="17">
        <v>2.2888201064123499E-2</v>
      </c>
      <c r="J13" s="17">
        <v>1.7190525418171201E-2</v>
      </c>
      <c r="K13" s="17">
        <v>2.9224909656494699E-2</v>
      </c>
      <c r="L13" s="17">
        <v>0</v>
      </c>
      <c r="M13" s="17"/>
      <c r="N13" s="17">
        <v>2.7150049753497099E-3</v>
      </c>
      <c r="O13" s="17">
        <v>1.7081672779896698E-2</v>
      </c>
      <c r="P13" s="17">
        <v>2.6213527133354599E-2</v>
      </c>
      <c r="Q13" s="17">
        <v>1.7475553942790802E-2</v>
      </c>
      <c r="R13" s="17"/>
      <c r="S13" s="17">
        <v>1.24451901070611E-2</v>
      </c>
      <c r="T13" s="17">
        <v>2.2726347375253801E-2</v>
      </c>
      <c r="U13" s="17">
        <v>2.4800426561491E-2</v>
      </c>
      <c r="V13" s="17">
        <v>1.50615363752032E-2</v>
      </c>
      <c r="W13" s="17">
        <v>0</v>
      </c>
      <c r="X13" s="17">
        <v>1.6499833747334301E-2</v>
      </c>
      <c r="Y13" s="17">
        <v>1.0459770808663201E-2</v>
      </c>
      <c r="Z13" s="17">
        <v>1.36874377427635E-2</v>
      </c>
      <c r="AA13" s="17">
        <v>2.4085335360800798E-2</v>
      </c>
      <c r="AB13" s="17">
        <v>1.9066660596292601E-2</v>
      </c>
      <c r="AC13" s="17">
        <v>0</v>
      </c>
      <c r="AD13" s="17">
        <v>0</v>
      </c>
      <c r="AE13" s="17"/>
      <c r="AF13" s="17">
        <v>1.78980046438274E-2</v>
      </c>
      <c r="AG13" s="17">
        <v>8.5182944723230201E-3</v>
      </c>
      <c r="AH13" s="17">
        <v>1.94202819201801E-2</v>
      </c>
      <c r="AI13" s="17"/>
      <c r="AJ13" s="17">
        <v>9.4378925205299002E-3</v>
      </c>
      <c r="AK13" s="17">
        <v>2.1268283111580601E-2</v>
      </c>
      <c r="AL13" s="17">
        <v>8.1695694137526205E-3</v>
      </c>
      <c r="AM13" s="17">
        <v>4.51421836443434E-2</v>
      </c>
      <c r="AN13" s="17">
        <v>1.09931856690822E-2</v>
      </c>
      <c r="AO13" s="17"/>
      <c r="AP13" s="17">
        <v>0</v>
      </c>
      <c r="AQ13" s="17">
        <v>1.52763018552395E-2</v>
      </c>
      <c r="AR13" s="17">
        <v>6.7281387681464204E-3</v>
      </c>
      <c r="AS13" s="17">
        <v>1.28250685799278E-2</v>
      </c>
      <c r="AT13" s="17">
        <v>2.55861694038459E-2</v>
      </c>
      <c r="AU13" s="17"/>
      <c r="AV13" s="17">
        <v>1.4145961052188599E-2</v>
      </c>
      <c r="AW13" s="17">
        <v>3.77243479487101E-3</v>
      </c>
      <c r="AX13" s="17">
        <v>2.2729200764059501E-2</v>
      </c>
      <c r="AY13" s="17">
        <v>1.40572717864327E-2</v>
      </c>
      <c r="AZ13" s="17">
        <v>0</v>
      </c>
    </row>
    <row r="14" spans="2:52">
      <c r="B14" s="18" t="s">
        <v>107</v>
      </c>
      <c r="C14" s="19">
        <v>9.9445029839517404E-2</v>
      </c>
      <c r="D14" s="19">
        <v>7.0745550178323194E-2</v>
      </c>
      <c r="E14" s="19">
        <v>0.12556008832729401</v>
      </c>
      <c r="F14" s="19"/>
      <c r="G14" s="19">
        <v>6.7744819679195795E-2</v>
      </c>
      <c r="H14" s="19">
        <v>9.6911271190438297E-2</v>
      </c>
      <c r="I14" s="19">
        <v>0.13706959754616399</v>
      </c>
      <c r="J14" s="19">
        <v>0.108197383942821</v>
      </c>
      <c r="K14" s="19">
        <v>6.8047861519003994E-2</v>
      </c>
      <c r="L14" s="19">
        <v>0.10397533641170301</v>
      </c>
      <c r="M14" s="19"/>
      <c r="N14" s="19">
        <v>6.4715064241717093E-2</v>
      </c>
      <c r="O14" s="19">
        <v>8.2650420604353805E-2</v>
      </c>
      <c r="P14" s="19">
        <v>7.8273347802965298E-2</v>
      </c>
      <c r="Q14" s="19">
        <v>0.175007293226802</v>
      </c>
      <c r="R14" s="19"/>
      <c r="S14" s="19">
        <v>9.0774426021818899E-2</v>
      </c>
      <c r="T14" s="19">
        <v>0.105640173288003</v>
      </c>
      <c r="U14" s="19">
        <v>7.4754500124231904E-2</v>
      </c>
      <c r="V14" s="19">
        <v>0.13892633763880299</v>
      </c>
      <c r="W14" s="19">
        <v>0.10194570413430799</v>
      </c>
      <c r="X14" s="19">
        <v>3.14959762736369E-2</v>
      </c>
      <c r="Y14" s="19">
        <v>0.17571525609211899</v>
      </c>
      <c r="Z14" s="19">
        <v>5.3483352349000098E-2</v>
      </c>
      <c r="AA14" s="19">
        <v>8.8239808002431197E-2</v>
      </c>
      <c r="AB14" s="19">
        <v>7.2185395178404402E-2</v>
      </c>
      <c r="AC14" s="19">
        <v>0.15204199714185701</v>
      </c>
      <c r="AD14" s="19">
        <v>0.125905414429337</v>
      </c>
      <c r="AE14" s="19"/>
      <c r="AF14" s="19">
        <v>9.1700357202621804E-2</v>
      </c>
      <c r="AG14" s="19">
        <v>7.5819463932829401E-2</v>
      </c>
      <c r="AH14" s="19">
        <v>0.17226919023135201</v>
      </c>
      <c r="AI14" s="19"/>
      <c r="AJ14" s="19">
        <v>7.5848494933511298E-2</v>
      </c>
      <c r="AK14" s="19">
        <v>7.0325544623299305E-2</v>
      </c>
      <c r="AL14" s="19">
        <v>0.133942146731578</v>
      </c>
      <c r="AM14" s="19">
        <v>0.132400276769507</v>
      </c>
      <c r="AN14" s="19">
        <v>0.18940800229323199</v>
      </c>
      <c r="AO14" s="19"/>
      <c r="AP14" s="19">
        <v>5.6385533980538298E-2</v>
      </c>
      <c r="AQ14" s="19">
        <v>7.0054024112430197E-2</v>
      </c>
      <c r="AR14" s="19">
        <v>9.3498465069244793E-2</v>
      </c>
      <c r="AS14" s="19">
        <v>0.104379635740455</v>
      </c>
      <c r="AT14" s="19">
        <v>0.203519051872527</v>
      </c>
      <c r="AU14" s="19"/>
      <c r="AV14" s="19">
        <v>0.154225449877264</v>
      </c>
      <c r="AW14" s="19">
        <v>0.113677923379018</v>
      </c>
      <c r="AX14" s="19">
        <v>6.5337154948810094E-2</v>
      </c>
      <c r="AY14" s="19">
        <v>5.13096302815945E-2</v>
      </c>
      <c r="AZ14" s="19">
        <v>8.8826647470577003E-2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E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20.7109375" customWidth="1"/>
  </cols>
  <sheetData>
    <row r="2" spans="2:5" ht="39.950000000000003" customHeight="1">
      <c r="D2" s="29" t="s">
        <v>479</v>
      </c>
      <c r="E2" s="30"/>
    </row>
    <row r="6" spans="2:5" ht="50.1" customHeight="1">
      <c r="B6" s="20" t="s">
        <v>26</v>
      </c>
      <c r="C6" s="20" t="s">
        <v>475</v>
      </c>
      <c r="D6" s="20" t="s">
        <v>476</v>
      </c>
    </row>
    <row r="7" spans="2:5">
      <c r="B7" s="18" t="s">
        <v>210</v>
      </c>
      <c r="C7" s="17">
        <v>8.9148971485626394E-2</v>
      </c>
      <c r="D7" s="17">
        <v>0.16511960516697999</v>
      </c>
    </row>
    <row r="8" spans="2:5">
      <c r="B8" s="18" t="s">
        <v>211</v>
      </c>
      <c r="C8" s="17">
        <v>0.40861137622593302</v>
      </c>
      <c r="D8" s="17">
        <v>0.45126907012706902</v>
      </c>
    </row>
    <row r="9" spans="2:5" ht="30">
      <c r="B9" s="18" t="s">
        <v>212</v>
      </c>
      <c r="C9" s="17">
        <v>0.32382230580328902</v>
      </c>
      <c r="D9" s="17">
        <v>0.224126943537622</v>
      </c>
    </row>
    <row r="10" spans="2:5">
      <c r="B10" s="18" t="s">
        <v>213</v>
      </c>
      <c r="C10" s="17">
        <v>6.1220203202864601E-2</v>
      </c>
      <c r="D10" s="17">
        <v>4.1409784710043203E-2</v>
      </c>
    </row>
    <row r="11" spans="2:5">
      <c r="B11" s="18" t="s">
        <v>214</v>
      </c>
      <c r="C11" s="17">
        <v>1.3064223352138801E-2</v>
      </c>
      <c r="D11" s="17">
        <v>1.32584937196682E-2</v>
      </c>
    </row>
    <row r="12" spans="2:5">
      <c r="B12" s="18" t="s">
        <v>107</v>
      </c>
      <c r="C12" s="17">
        <v>0.104132919930148</v>
      </c>
      <c r="D12" s="17">
        <v>0.10481610273861799</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1367</v>
      </c>
      <c r="D7" s="10">
        <v>673</v>
      </c>
      <c r="E7" s="10">
        <v>690</v>
      </c>
      <c r="F7" s="10"/>
      <c r="G7" s="10">
        <v>179</v>
      </c>
      <c r="H7" s="10">
        <v>222</v>
      </c>
      <c r="I7" s="10">
        <v>246</v>
      </c>
      <c r="J7" s="10">
        <v>226</v>
      </c>
      <c r="K7" s="10">
        <v>213</v>
      </c>
      <c r="L7" s="10">
        <v>281</v>
      </c>
      <c r="M7" s="10"/>
      <c r="N7" s="10">
        <v>381</v>
      </c>
      <c r="O7" s="10">
        <v>417</v>
      </c>
      <c r="P7" s="10">
        <v>243</v>
      </c>
      <c r="Q7" s="10">
        <v>321</v>
      </c>
      <c r="R7" s="10"/>
      <c r="S7" s="10">
        <v>190</v>
      </c>
      <c r="T7" s="10">
        <v>193</v>
      </c>
      <c r="U7" s="10">
        <v>103</v>
      </c>
      <c r="V7" s="10">
        <v>115</v>
      </c>
      <c r="W7" s="10">
        <v>112</v>
      </c>
      <c r="X7" s="10">
        <v>142</v>
      </c>
      <c r="Y7" s="10">
        <v>106</v>
      </c>
      <c r="Z7" s="10">
        <v>62</v>
      </c>
      <c r="AA7" s="10">
        <v>146</v>
      </c>
      <c r="AB7" s="10">
        <v>92</v>
      </c>
      <c r="AC7" s="10">
        <v>68</v>
      </c>
      <c r="AD7" s="10">
        <v>38</v>
      </c>
      <c r="AE7" s="10"/>
      <c r="AF7" s="10">
        <v>486</v>
      </c>
      <c r="AG7" s="10">
        <v>532</v>
      </c>
      <c r="AH7" s="10">
        <v>223</v>
      </c>
      <c r="AI7" s="10"/>
      <c r="AJ7" s="10">
        <v>472</v>
      </c>
      <c r="AK7" s="10">
        <v>403</v>
      </c>
      <c r="AL7" s="10">
        <v>85</v>
      </c>
      <c r="AM7" s="10">
        <v>14</v>
      </c>
      <c r="AN7" s="10">
        <v>198</v>
      </c>
      <c r="AO7" s="10"/>
      <c r="AP7" s="10">
        <v>259</v>
      </c>
      <c r="AQ7" s="10">
        <v>535</v>
      </c>
      <c r="AR7" s="10">
        <v>90</v>
      </c>
      <c r="AS7" s="10">
        <v>137</v>
      </c>
      <c r="AT7" s="10">
        <v>127</v>
      </c>
      <c r="AU7" s="10"/>
      <c r="AV7" s="10">
        <v>359</v>
      </c>
      <c r="AW7" s="10">
        <v>288</v>
      </c>
      <c r="AX7" s="10">
        <v>374</v>
      </c>
      <c r="AY7" s="10">
        <v>163</v>
      </c>
      <c r="AZ7" s="10">
        <v>26</v>
      </c>
    </row>
    <row r="8" spans="2:52" ht="30" customHeight="1">
      <c r="B8" s="11" t="s">
        <v>68</v>
      </c>
      <c r="C8" s="11">
        <v>1363</v>
      </c>
      <c r="D8" s="11">
        <v>663</v>
      </c>
      <c r="E8" s="11">
        <v>695</v>
      </c>
      <c r="F8" s="11"/>
      <c r="G8" s="11">
        <v>194</v>
      </c>
      <c r="H8" s="11">
        <v>222</v>
      </c>
      <c r="I8" s="11">
        <v>237</v>
      </c>
      <c r="J8" s="11">
        <v>227</v>
      </c>
      <c r="K8" s="11">
        <v>209</v>
      </c>
      <c r="L8" s="11">
        <v>274</v>
      </c>
      <c r="M8" s="11"/>
      <c r="N8" s="11">
        <v>341</v>
      </c>
      <c r="O8" s="11">
        <v>382</v>
      </c>
      <c r="P8" s="11">
        <v>288</v>
      </c>
      <c r="Q8" s="11">
        <v>346</v>
      </c>
      <c r="R8" s="11"/>
      <c r="S8" s="11">
        <v>196</v>
      </c>
      <c r="T8" s="11">
        <v>178</v>
      </c>
      <c r="U8" s="11">
        <v>101</v>
      </c>
      <c r="V8" s="11">
        <v>112</v>
      </c>
      <c r="W8" s="11">
        <v>105</v>
      </c>
      <c r="X8" s="11">
        <v>146</v>
      </c>
      <c r="Y8" s="11">
        <v>98</v>
      </c>
      <c r="Z8" s="11">
        <v>56</v>
      </c>
      <c r="AA8" s="11">
        <v>142</v>
      </c>
      <c r="AB8" s="11">
        <v>118</v>
      </c>
      <c r="AC8" s="11">
        <v>70</v>
      </c>
      <c r="AD8" s="11">
        <v>41</v>
      </c>
      <c r="AE8" s="11"/>
      <c r="AF8" s="11">
        <v>481</v>
      </c>
      <c r="AG8" s="11">
        <v>524</v>
      </c>
      <c r="AH8" s="11">
        <v>227</v>
      </c>
      <c r="AI8" s="11"/>
      <c r="AJ8" s="11">
        <v>458</v>
      </c>
      <c r="AK8" s="11">
        <v>396</v>
      </c>
      <c r="AL8" s="11">
        <v>84</v>
      </c>
      <c r="AM8" s="11">
        <v>14</v>
      </c>
      <c r="AN8" s="11">
        <v>205</v>
      </c>
      <c r="AO8" s="11"/>
      <c r="AP8" s="11">
        <v>253</v>
      </c>
      <c r="AQ8" s="11">
        <v>536</v>
      </c>
      <c r="AR8" s="11">
        <v>88</v>
      </c>
      <c r="AS8" s="11">
        <v>132</v>
      </c>
      <c r="AT8" s="11">
        <v>127</v>
      </c>
      <c r="AU8" s="11"/>
      <c r="AV8" s="11">
        <v>371</v>
      </c>
      <c r="AW8" s="11">
        <v>292</v>
      </c>
      <c r="AX8" s="11">
        <v>366</v>
      </c>
      <c r="AY8" s="11">
        <v>152</v>
      </c>
      <c r="AZ8" s="11">
        <v>22</v>
      </c>
    </row>
    <row r="9" spans="2:52">
      <c r="B9" s="18" t="s">
        <v>210</v>
      </c>
      <c r="C9" s="17">
        <v>8.9148971485626394E-2</v>
      </c>
      <c r="D9" s="17">
        <v>0.102014976896665</v>
      </c>
      <c r="E9" s="17">
        <v>7.7465003267192495E-2</v>
      </c>
      <c r="F9" s="17"/>
      <c r="G9" s="17">
        <v>0.17317245051372099</v>
      </c>
      <c r="H9" s="17">
        <v>0.12548502207522</v>
      </c>
      <c r="I9" s="17">
        <v>9.0713134544350205E-2</v>
      </c>
      <c r="J9" s="17">
        <v>4.8907030369867398E-2</v>
      </c>
      <c r="K9" s="17">
        <v>7.4363411847512495E-2</v>
      </c>
      <c r="L9" s="17">
        <v>4.3619534149637797E-2</v>
      </c>
      <c r="M9" s="17"/>
      <c r="N9" s="17">
        <v>0.113762299735174</v>
      </c>
      <c r="O9" s="17">
        <v>8.0370411582996196E-2</v>
      </c>
      <c r="P9" s="17">
        <v>0.113077070747702</v>
      </c>
      <c r="Q9" s="17">
        <v>5.31169272886571E-2</v>
      </c>
      <c r="R9" s="17"/>
      <c r="S9" s="17">
        <v>0.13227843377153001</v>
      </c>
      <c r="T9" s="17">
        <v>3.7100836591232499E-2</v>
      </c>
      <c r="U9" s="17">
        <v>5.0102531492687202E-2</v>
      </c>
      <c r="V9" s="17">
        <v>6.1623402701922597E-2</v>
      </c>
      <c r="W9" s="17">
        <v>9.1249651438484097E-2</v>
      </c>
      <c r="X9" s="17">
        <v>0.15367232592881</v>
      </c>
      <c r="Y9" s="17">
        <v>6.0776337276020199E-2</v>
      </c>
      <c r="Z9" s="17">
        <v>0.12813026627198501</v>
      </c>
      <c r="AA9" s="17">
        <v>8.1640696303454496E-2</v>
      </c>
      <c r="AB9" s="17">
        <v>7.1459176287648501E-2</v>
      </c>
      <c r="AC9" s="17">
        <v>0.123677648845489</v>
      </c>
      <c r="AD9" s="17">
        <v>7.7787661010596296E-2</v>
      </c>
      <c r="AE9" s="17"/>
      <c r="AF9" s="17">
        <v>8.1591203638459106E-2</v>
      </c>
      <c r="AG9" s="17">
        <v>0.105149142447083</v>
      </c>
      <c r="AH9" s="17">
        <v>5.9068234824421598E-2</v>
      </c>
      <c r="AI9" s="17"/>
      <c r="AJ9" s="17">
        <v>9.1270699199729105E-2</v>
      </c>
      <c r="AK9" s="17">
        <v>0.120908813284164</v>
      </c>
      <c r="AL9" s="17">
        <v>0.101150157155331</v>
      </c>
      <c r="AM9" s="17">
        <v>7.49387969840489E-2</v>
      </c>
      <c r="AN9" s="17">
        <v>3.8714776938273E-2</v>
      </c>
      <c r="AO9" s="17"/>
      <c r="AP9" s="17">
        <v>0.11827327717885</v>
      </c>
      <c r="AQ9" s="17">
        <v>0.109677552711663</v>
      </c>
      <c r="AR9" s="17">
        <v>0.109749529302841</v>
      </c>
      <c r="AS9" s="17">
        <v>8.6834508161727095E-2</v>
      </c>
      <c r="AT9" s="17">
        <v>3.6382105062329799E-2</v>
      </c>
      <c r="AU9" s="17"/>
      <c r="AV9" s="17">
        <v>7.0482416926250999E-2</v>
      </c>
      <c r="AW9" s="17">
        <v>7.8558908590583301E-2</v>
      </c>
      <c r="AX9" s="17">
        <v>9.9147984097907205E-2</v>
      </c>
      <c r="AY9" s="17">
        <v>0.13229608325005601</v>
      </c>
      <c r="AZ9" s="17">
        <v>0.189733919745454</v>
      </c>
    </row>
    <row r="10" spans="2:52">
      <c r="B10" s="18" t="s">
        <v>211</v>
      </c>
      <c r="C10" s="17">
        <v>0.40861137622593302</v>
      </c>
      <c r="D10" s="17">
        <v>0.45045423577947002</v>
      </c>
      <c r="E10" s="17">
        <v>0.37139528069122901</v>
      </c>
      <c r="F10" s="17"/>
      <c r="G10" s="17">
        <v>0.40115540931185201</v>
      </c>
      <c r="H10" s="17">
        <v>0.38900178866604901</v>
      </c>
      <c r="I10" s="17">
        <v>0.43789738468560602</v>
      </c>
      <c r="J10" s="17">
        <v>0.3986123985874</v>
      </c>
      <c r="K10" s="17">
        <v>0.37507587375784301</v>
      </c>
      <c r="L10" s="17">
        <v>0.438228376103802</v>
      </c>
      <c r="M10" s="17"/>
      <c r="N10" s="17">
        <v>0.48901421001241402</v>
      </c>
      <c r="O10" s="17">
        <v>0.40971602910829702</v>
      </c>
      <c r="P10" s="17">
        <v>0.39873992790992802</v>
      </c>
      <c r="Q10" s="17">
        <v>0.33952126768180901</v>
      </c>
      <c r="R10" s="17"/>
      <c r="S10" s="17">
        <v>0.43559006034992898</v>
      </c>
      <c r="T10" s="17">
        <v>0.38448345235142301</v>
      </c>
      <c r="U10" s="17">
        <v>0.41979341782351898</v>
      </c>
      <c r="V10" s="17">
        <v>0.368483930147532</v>
      </c>
      <c r="W10" s="17">
        <v>0.362566513136024</v>
      </c>
      <c r="X10" s="17">
        <v>0.38295464355063302</v>
      </c>
      <c r="Y10" s="17">
        <v>0.42131243434359</v>
      </c>
      <c r="Z10" s="17">
        <v>0.41100336704651202</v>
      </c>
      <c r="AA10" s="17">
        <v>0.40561104550127902</v>
      </c>
      <c r="AB10" s="17">
        <v>0.44392550059045</v>
      </c>
      <c r="AC10" s="17">
        <v>0.41026708771515102</v>
      </c>
      <c r="AD10" s="17">
        <v>0.54710999914309399</v>
      </c>
      <c r="AE10" s="17"/>
      <c r="AF10" s="17">
        <v>0.37587465368317702</v>
      </c>
      <c r="AG10" s="17">
        <v>0.46904607722862401</v>
      </c>
      <c r="AH10" s="17">
        <v>0.37089175035919703</v>
      </c>
      <c r="AI10" s="17"/>
      <c r="AJ10" s="17">
        <v>0.42934329204311</v>
      </c>
      <c r="AK10" s="17">
        <v>0.44398470702346798</v>
      </c>
      <c r="AL10" s="17">
        <v>0.44000978220973902</v>
      </c>
      <c r="AM10" s="17">
        <v>0.43101562807372501</v>
      </c>
      <c r="AN10" s="17">
        <v>0.31141693127268399</v>
      </c>
      <c r="AO10" s="17"/>
      <c r="AP10" s="17">
        <v>0.45062260040480101</v>
      </c>
      <c r="AQ10" s="17">
        <v>0.46077988452476598</v>
      </c>
      <c r="AR10" s="17">
        <v>0.43796120196104299</v>
      </c>
      <c r="AS10" s="17">
        <v>0.28719787322344797</v>
      </c>
      <c r="AT10" s="17">
        <v>0.346658634869772</v>
      </c>
      <c r="AU10" s="17"/>
      <c r="AV10" s="17">
        <v>0.34288409214034499</v>
      </c>
      <c r="AW10" s="17">
        <v>0.39668455184824197</v>
      </c>
      <c r="AX10" s="17">
        <v>0.45213926838274199</v>
      </c>
      <c r="AY10" s="17">
        <v>0.52218825182783901</v>
      </c>
      <c r="AZ10" s="17">
        <v>0.37659563493524201</v>
      </c>
    </row>
    <row r="11" spans="2:52" ht="30">
      <c r="B11" s="18" t="s">
        <v>212</v>
      </c>
      <c r="C11" s="17">
        <v>0.32382230580328902</v>
      </c>
      <c r="D11" s="17">
        <v>0.29419345471730401</v>
      </c>
      <c r="E11" s="17">
        <v>0.35421790828521099</v>
      </c>
      <c r="F11" s="17"/>
      <c r="G11" s="17">
        <v>0.271615671506169</v>
      </c>
      <c r="H11" s="17">
        <v>0.30657213898148999</v>
      </c>
      <c r="I11" s="17">
        <v>0.23547653995958101</v>
      </c>
      <c r="J11" s="17">
        <v>0.34893668336483202</v>
      </c>
      <c r="K11" s="17">
        <v>0.390988406482419</v>
      </c>
      <c r="L11" s="17">
        <v>0.37926434137474102</v>
      </c>
      <c r="M11" s="17"/>
      <c r="N11" s="17">
        <v>0.28712039752292501</v>
      </c>
      <c r="O11" s="17">
        <v>0.33044534168565498</v>
      </c>
      <c r="P11" s="17">
        <v>0.318818064488266</v>
      </c>
      <c r="Q11" s="17">
        <v>0.355807682337901</v>
      </c>
      <c r="R11" s="17"/>
      <c r="S11" s="17">
        <v>0.25718270416969202</v>
      </c>
      <c r="T11" s="17">
        <v>0.39835409686050599</v>
      </c>
      <c r="U11" s="17">
        <v>0.35528582264733499</v>
      </c>
      <c r="V11" s="17">
        <v>0.330085841493863</v>
      </c>
      <c r="W11" s="17">
        <v>0.34565898164502101</v>
      </c>
      <c r="X11" s="17">
        <v>0.28803606503003898</v>
      </c>
      <c r="Y11" s="17">
        <v>0.36396016100613598</v>
      </c>
      <c r="Z11" s="17">
        <v>0.29031681626803502</v>
      </c>
      <c r="AA11" s="17">
        <v>0.33538179136061902</v>
      </c>
      <c r="AB11" s="17">
        <v>0.34925622218994201</v>
      </c>
      <c r="AC11" s="17">
        <v>0.28215198606893299</v>
      </c>
      <c r="AD11" s="17">
        <v>0.20456648653095799</v>
      </c>
      <c r="AE11" s="17"/>
      <c r="AF11" s="17">
        <v>0.368639679705342</v>
      </c>
      <c r="AG11" s="17">
        <v>0.287515664948086</v>
      </c>
      <c r="AH11" s="17">
        <v>0.318745877772661</v>
      </c>
      <c r="AI11" s="17"/>
      <c r="AJ11" s="17">
        <v>0.34041754714551598</v>
      </c>
      <c r="AK11" s="17">
        <v>0.28059600208233199</v>
      </c>
      <c r="AL11" s="17">
        <v>0.32493153762692301</v>
      </c>
      <c r="AM11" s="17">
        <v>0.35847361019245899</v>
      </c>
      <c r="AN11" s="17">
        <v>0.35052133863274898</v>
      </c>
      <c r="AO11" s="17"/>
      <c r="AP11" s="17">
        <v>0.31997702539980299</v>
      </c>
      <c r="AQ11" s="17">
        <v>0.29040462743415701</v>
      </c>
      <c r="AR11" s="17">
        <v>0.28768834938365001</v>
      </c>
      <c r="AS11" s="17">
        <v>0.43687252938502702</v>
      </c>
      <c r="AT11" s="17">
        <v>0.286554405834336</v>
      </c>
      <c r="AU11" s="17"/>
      <c r="AV11" s="17">
        <v>0.355666160926498</v>
      </c>
      <c r="AW11" s="17">
        <v>0.33107628646312998</v>
      </c>
      <c r="AX11" s="17">
        <v>0.32439510439978902</v>
      </c>
      <c r="AY11" s="17">
        <v>0.23656422648938599</v>
      </c>
      <c r="AZ11" s="17">
        <v>0.250688637333914</v>
      </c>
    </row>
    <row r="12" spans="2:52">
      <c r="B12" s="18" t="s">
        <v>213</v>
      </c>
      <c r="C12" s="17">
        <v>6.1220203202864601E-2</v>
      </c>
      <c r="D12" s="17">
        <v>6.5400594770060202E-2</v>
      </c>
      <c r="E12" s="17">
        <v>5.7636548621562998E-2</v>
      </c>
      <c r="F12" s="17"/>
      <c r="G12" s="17">
        <v>6.51115484555084E-2</v>
      </c>
      <c r="H12" s="17">
        <v>6.5396165866505193E-2</v>
      </c>
      <c r="I12" s="17">
        <v>6.5954173571292796E-2</v>
      </c>
      <c r="J12" s="17">
        <v>8.8260203119087693E-2</v>
      </c>
      <c r="K12" s="17">
        <v>5.0847091405497799E-2</v>
      </c>
      <c r="L12" s="17">
        <v>3.6447592186857398E-2</v>
      </c>
      <c r="M12" s="17"/>
      <c r="N12" s="17">
        <v>4.7548948952072699E-2</v>
      </c>
      <c r="O12" s="17">
        <v>6.6519929296869298E-2</v>
      </c>
      <c r="P12" s="17">
        <v>6.9560280037018599E-2</v>
      </c>
      <c r="Q12" s="17">
        <v>6.2764510816674904E-2</v>
      </c>
      <c r="R12" s="17"/>
      <c r="S12" s="17">
        <v>4.3201234986048803E-2</v>
      </c>
      <c r="T12" s="17">
        <v>6.9164393082293302E-2</v>
      </c>
      <c r="U12" s="17">
        <v>8.4011638806277503E-2</v>
      </c>
      <c r="V12" s="17">
        <v>8.6673282042317501E-2</v>
      </c>
      <c r="W12" s="17">
        <v>4.7964157065402802E-2</v>
      </c>
      <c r="X12" s="17">
        <v>6.6806864088478704E-2</v>
      </c>
      <c r="Y12" s="17">
        <v>5.4507836301870602E-2</v>
      </c>
      <c r="Z12" s="17">
        <v>8.3735714284441695E-2</v>
      </c>
      <c r="AA12" s="17">
        <v>7.9206404574179406E-2</v>
      </c>
      <c r="AB12" s="17">
        <v>4.3182503382339602E-2</v>
      </c>
      <c r="AC12" s="17">
        <v>2.84198719649989E-2</v>
      </c>
      <c r="AD12" s="17">
        <v>3.31157315894283E-2</v>
      </c>
      <c r="AE12" s="17"/>
      <c r="AF12" s="17">
        <v>6.4925078052217103E-2</v>
      </c>
      <c r="AG12" s="17">
        <v>5.4745033024794103E-2</v>
      </c>
      <c r="AH12" s="17">
        <v>5.7225594480757799E-2</v>
      </c>
      <c r="AI12" s="17"/>
      <c r="AJ12" s="17">
        <v>4.9423793708493098E-2</v>
      </c>
      <c r="AK12" s="17">
        <v>5.8703849794737098E-2</v>
      </c>
      <c r="AL12" s="17">
        <v>6.1145045916976198E-2</v>
      </c>
      <c r="AM12" s="17">
        <v>6.8509837847518004E-2</v>
      </c>
      <c r="AN12" s="17">
        <v>9.3029212091656599E-2</v>
      </c>
      <c r="AO12" s="17"/>
      <c r="AP12" s="17">
        <v>5.52996144401985E-2</v>
      </c>
      <c r="AQ12" s="17">
        <v>5.8067297592533602E-2</v>
      </c>
      <c r="AR12" s="17">
        <v>7.0112008507708504E-2</v>
      </c>
      <c r="AS12" s="17">
        <v>7.5883978745634795E-2</v>
      </c>
      <c r="AT12" s="17">
        <v>4.5408141976314501E-2</v>
      </c>
      <c r="AU12" s="17"/>
      <c r="AV12" s="17">
        <v>6.7826862868366394E-2</v>
      </c>
      <c r="AW12" s="17">
        <v>6.6874725359213294E-2</v>
      </c>
      <c r="AX12" s="17">
        <v>4.5413333321222701E-2</v>
      </c>
      <c r="AY12" s="17">
        <v>5.9027864225150703E-2</v>
      </c>
      <c r="AZ12" s="17">
        <v>0</v>
      </c>
    </row>
    <row r="13" spans="2:52">
      <c r="B13" s="18" t="s">
        <v>214</v>
      </c>
      <c r="C13" s="17">
        <v>1.3064223352138801E-2</v>
      </c>
      <c r="D13" s="17">
        <v>1.5076441259039199E-2</v>
      </c>
      <c r="E13" s="17">
        <v>1.12310812157836E-2</v>
      </c>
      <c r="F13" s="17"/>
      <c r="G13" s="17">
        <v>2.5796922804244799E-2</v>
      </c>
      <c r="H13" s="17">
        <v>1.1788446522773201E-2</v>
      </c>
      <c r="I13" s="17">
        <v>3.0022199717351698E-2</v>
      </c>
      <c r="J13" s="17">
        <v>4.0515091586923102E-3</v>
      </c>
      <c r="K13" s="17">
        <v>4.4062023038654698E-3</v>
      </c>
      <c r="L13" s="17">
        <v>4.4818105484072104E-3</v>
      </c>
      <c r="M13" s="17"/>
      <c r="N13" s="17">
        <v>1.6813128420330999E-2</v>
      </c>
      <c r="O13" s="17">
        <v>9.4189586343615996E-3</v>
      </c>
      <c r="P13" s="17">
        <v>7.8000287274283897E-3</v>
      </c>
      <c r="Q13" s="17">
        <v>1.7968833447111001E-2</v>
      </c>
      <c r="R13" s="17"/>
      <c r="S13" s="17">
        <v>2.2952737238641E-2</v>
      </c>
      <c r="T13" s="17">
        <v>1.51233139399241E-2</v>
      </c>
      <c r="U13" s="17">
        <v>9.0798570621430704E-3</v>
      </c>
      <c r="V13" s="17">
        <v>2.6639806877166501E-2</v>
      </c>
      <c r="W13" s="17">
        <v>0</v>
      </c>
      <c r="X13" s="17">
        <v>2.1224414416163798E-2</v>
      </c>
      <c r="Y13" s="17">
        <v>2.1656101340534799E-2</v>
      </c>
      <c r="Z13" s="17">
        <v>0</v>
      </c>
      <c r="AA13" s="17">
        <v>5.9742733488793503E-3</v>
      </c>
      <c r="AB13" s="17">
        <v>0</v>
      </c>
      <c r="AC13" s="17">
        <v>9.2202194878228602E-3</v>
      </c>
      <c r="AD13" s="17">
        <v>0</v>
      </c>
      <c r="AE13" s="17"/>
      <c r="AF13" s="17">
        <v>9.9863784957729892E-3</v>
      </c>
      <c r="AG13" s="17">
        <v>9.9682321161894492E-3</v>
      </c>
      <c r="AH13" s="17">
        <v>2.0105889529905299E-2</v>
      </c>
      <c r="AI13" s="17"/>
      <c r="AJ13" s="17">
        <v>5.8306917773305001E-3</v>
      </c>
      <c r="AK13" s="17">
        <v>1.7754039062528301E-2</v>
      </c>
      <c r="AL13" s="17">
        <v>1.124777721715E-2</v>
      </c>
      <c r="AM13" s="17">
        <v>0</v>
      </c>
      <c r="AN13" s="17">
        <v>1.3566778740056001E-2</v>
      </c>
      <c r="AO13" s="17"/>
      <c r="AP13" s="17">
        <v>0</v>
      </c>
      <c r="AQ13" s="17">
        <v>1.36263089547415E-2</v>
      </c>
      <c r="AR13" s="17">
        <v>0</v>
      </c>
      <c r="AS13" s="17">
        <v>2.0162098421211999E-2</v>
      </c>
      <c r="AT13" s="17">
        <v>1.27921236075819E-2</v>
      </c>
      <c r="AU13" s="17"/>
      <c r="AV13" s="17">
        <v>1.6902058101521501E-2</v>
      </c>
      <c r="AW13" s="17">
        <v>1.38965774917593E-2</v>
      </c>
      <c r="AX13" s="17">
        <v>7.5237931889393503E-3</v>
      </c>
      <c r="AY13" s="17">
        <v>1.5881299415495102E-2</v>
      </c>
      <c r="AZ13" s="17">
        <v>5.9360749207269803E-2</v>
      </c>
    </row>
    <row r="14" spans="2:52">
      <c r="B14" s="18" t="s">
        <v>107</v>
      </c>
      <c r="C14" s="19">
        <v>0.104132919930148</v>
      </c>
      <c r="D14" s="19">
        <v>7.2860296577461403E-2</v>
      </c>
      <c r="E14" s="19">
        <v>0.12805417791902099</v>
      </c>
      <c r="F14" s="19"/>
      <c r="G14" s="19">
        <v>6.3147997408504505E-2</v>
      </c>
      <c r="H14" s="19">
        <v>0.101756437887963</v>
      </c>
      <c r="I14" s="19">
        <v>0.13993656752181899</v>
      </c>
      <c r="J14" s="19">
        <v>0.11123217540012099</v>
      </c>
      <c r="K14" s="19">
        <v>0.10431901420286201</v>
      </c>
      <c r="L14" s="19">
        <v>9.7958345636554506E-2</v>
      </c>
      <c r="M14" s="19"/>
      <c r="N14" s="19">
        <v>4.5741015357083803E-2</v>
      </c>
      <c r="O14" s="19">
        <v>0.10352932969182101</v>
      </c>
      <c r="P14" s="19">
        <v>9.2004628089657398E-2</v>
      </c>
      <c r="Q14" s="19">
        <v>0.17082077842784699</v>
      </c>
      <c r="R14" s="19"/>
      <c r="S14" s="19">
        <v>0.108794829484159</v>
      </c>
      <c r="T14" s="19">
        <v>9.5773907174620407E-2</v>
      </c>
      <c r="U14" s="19">
        <v>8.1726732168038704E-2</v>
      </c>
      <c r="V14" s="19">
        <v>0.12649373673719899</v>
      </c>
      <c r="W14" s="19">
        <v>0.152560696715068</v>
      </c>
      <c r="X14" s="19">
        <v>8.7305686985875597E-2</v>
      </c>
      <c r="Y14" s="19">
        <v>7.7787129731847704E-2</v>
      </c>
      <c r="Z14" s="19">
        <v>8.6813836129026795E-2</v>
      </c>
      <c r="AA14" s="19">
        <v>9.2185788911588504E-2</v>
      </c>
      <c r="AB14" s="19">
        <v>9.2176597549620196E-2</v>
      </c>
      <c r="AC14" s="19">
        <v>0.14626318591760501</v>
      </c>
      <c r="AD14" s="19">
        <v>0.13742012172592399</v>
      </c>
      <c r="AE14" s="19"/>
      <c r="AF14" s="19">
        <v>9.8983006425031606E-2</v>
      </c>
      <c r="AG14" s="19">
        <v>7.3575850235224199E-2</v>
      </c>
      <c r="AH14" s="19">
        <v>0.173962653033057</v>
      </c>
      <c r="AI14" s="19"/>
      <c r="AJ14" s="19">
        <v>8.3713976125820794E-2</v>
      </c>
      <c r="AK14" s="19">
        <v>7.8052588752771795E-2</v>
      </c>
      <c r="AL14" s="19">
        <v>6.1515699873881398E-2</v>
      </c>
      <c r="AM14" s="19">
        <v>6.7062126902248401E-2</v>
      </c>
      <c r="AN14" s="19">
        <v>0.192750962324581</v>
      </c>
      <c r="AO14" s="19"/>
      <c r="AP14" s="19">
        <v>5.5827482576347801E-2</v>
      </c>
      <c r="AQ14" s="19">
        <v>6.7444328782138893E-2</v>
      </c>
      <c r="AR14" s="19">
        <v>9.4488910844757995E-2</v>
      </c>
      <c r="AS14" s="19">
        <v>9.3049012062951506E-2</v>
      </c>
      <c r="AT14" s="19">
        <v>0.27220458864966601</v>
      </c>
      <c r="AU14" s="19"/>
      <c r="AV14" s="19">
        <v>0.14623840903701901</v>
      </c>
      <c r="AW14" s="19">
        <v>0.112908950247072</v>
      </c>
      <c r="AX14" s="19">
        <v>7.1380516609399494E-2</v>
      </c>
      <c r="AY14" s="19">
        <v>3.4042274792073002E-2</v>
      </c>
      <c r="AZ14" s="19">
        <v>0.12362105877812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1367</v>
      </c>
      <c r="D7" s="10">
        <v>673</v>
      </c>
      <c r="E7" s="10">
        <v>690</v>
      </c>
      <c r="F7" s="10"/>
      <c r="G7" s="10">
        <v>179</v>
      </c>
      <c r="H7" s="10">
        <v>222</v>
      </c>
      <c r="I7" s="10">
        <v>246</v>
      </c>
      <c r="J7" s="10">
        <v>226</v>
      </c>
      <c r="K7" s="10">
        <v>213</v>
      </c>
      <c r="L7" s="10">
        <v>281</v>
      </c>
      <c r="M7" s="10"/>
      <c r="N7" s="10">
        <v>381</v>
      </c>
      <c r="O7" s="10">
        <v>417</v>
      </c>
      <c r="P7" s="10">
        <v>243</v>
      </c>
      <c r="Q7" s="10">
        <v>321</v>
      </c>
      <c r="R7" s="10"/>
      <c r="S7" s="10">
        <v>190</v>
      </c>
      <c r="T7" s="10">
        <v>193</v>
      </c>
      <c r="U7" s="10">
        <v>103</v>
      </c>
      <c r="V7" s="10">
        <v>115</v>
      </c>
      <c r="W7" s="10">
        <v>112</v>
      </c>
      <c r="X7" s="10">
        <v>142</v>
      </c>
      <c r="Y7" s="10">
        <v>106</v>
      </c>
      <c r="Z7" s="10">
        <v>62</v>
      </c>
      <c r="AA7" s="10">
        <v>146</v>
      </c>
      <c r="AB7" s="10">
        <v>92</v>
      </c>
      <c r="AC7" s="10">
        <v>68</v>
      </c>
      <c r="AD7" s="10">
        <v>38</v>
      </c>
      <c r="AE7" s="10"/>
      <c r="AF7" s="10">
        <v>486</v>
      </c>
      <c r="AG7" s="10">
        <v>532</v>
      </c>
      <c r="AH7" s="10">
        <v>223</v>
      </c>
      <c r="AI7" s="10"/>
      <c r="AJ7" s="10">
        <v>472</v>
      </c>
      <c r="AK7" s="10">
        <v>403</v>
      </c>
      <c r="AL7" s="10">
        <v>85</v>
      </c>
      <c r="AM7" s="10">
        <v>14</v>
      </c>
      <c r="AN7" s="10">
        <v>198</v>
      </c>
      <c r="AO7" s="10"/>
      <c r="AP7" s="10">
        <v>259</v>
      </c>
      <c r="AQ7" s="10">
        <v>535</v>
      </c>
      <c r="AR7" s="10">
        <v>90</v>
      </c>
      <c r="AS7" s="10">
        <v>137</v>
      </c>
      <c r="AT7" s="10">
        <v>127</v>
      </c>
      <c r="AU7" s="10"/>
      <c r="AV7" s="10">
        <v>359</v>
      </c>
      <c r="AW7" s="10">
        <v>288</v>
      </c>
      <c r="AX7" s="10">
        <v>374</v>
      </c>
      <c r="AY7" s="10">
        <v>163</v>
      </c>
      <c r="AZ7" s="10">
        <v>26</v>
      </c>
    </row>
    <row r="8" spans="2:52" ht="30" customHeight="1">
      <c r="B8" s="11" t="s">
        <v>68</v>
      </c>
      <c r="C8" s="11">
        <v>1363</v>
      </c>
      <c r="D8" s="11">
        <v>663</v>
      </c>
      <c r="E8" s="11">
        <v>695</v>
      </c>
      <c r="F8" s="11"/>
      <c r="G8" s="11">
        <v>194</v>
      </c>
      <c r="H8" s="11">
        <v>222</v>
      </c>
      <c r="I8" s="11">
        <v>237</v>
      </c>
      <c r="J8" s="11">
        <v>227</v>
      </c>
      <c r="K8" s="11">
        <v>209</v>
      </c>
      <c r="L8" s="11">
        <v>274</v>
      </c>
      <c r="M8" s="11"/>
      <c r="N8" s="11">
        <v>341</v>
      </c>
      <c r="O8" s="11">
        <v>382</v>
      </c>
      <c r="P8" s="11">
        <v>288</v>
      </c>
      <c r="Q8" s="11">
        <v>346</v>
      </c>
      <c r="R8" s="11"/>
      <c r="S8" s="11">
        <v>196</v>
      </c>
      <c r="T8" s="11">
        <v>178</v>
      </c>
      <c r="U8" s="11">
        <v>101</v>
      </c>
      <c r="V8" s="11">
        <v>112</v>
      </c>
      <c r="W8" s="11">
        <v>105</v>
      </c>
      <c r="X8" s="11">
        <v>146</v>
      </c>
      <c r="Y8" s="11">
        <v>98</v>
      </c>
      <c r="Z8" s="11">
        <v>56</v>
      </c>
      <c r="AA8" s="11">
        <v>142</v>
      </c>
      <c r="AB8" s="11">
        <v>118</v>
      </c>
      <c r="AC8" s="11">
        <v>70</v>
      </c>
      <c r="AD8" s="11">
        <v>41</v>
      </c>
      <c r="AE8" s="11"/>
      <c r="AF8" s="11">
        <v>481</v>
      </c>
      <c r="AG8" s="11">
        <v>524</v>
      </c>
      <c r="AH8" s="11">
        <v>227</v>
      </c>
      <c r="AI8" s="11"/>
      <c r="AJ8" s="11">
        <v>458</v>
      </c>
      <c r="AK8" s="11">
        <v>396</v>
      </c>
      <c r="AL8" s="11">
        <v>84</v>
      </c>
      <c r="AM8" s="11">
        <v>14</v>
      </c>
      <c r="AN8" s="11">
        <v>205</v>
      </c>
      <c r="AO8" s="11"/>
      <c r="AP8" s="11">
        <v>253</v>
      </c>
      <c r="AQ8" s="11">
        <v>536</v>
      </c>
      <c r="AR8" s="11">
        <v>88</v>
      </c>
      <c r="AS8" s="11">
        <v>132</v>
      </c>
      <c r="AT8" s="11">
        <v>127</v>
      </c>
      <c r="AU8" s="11"/>
      <c r="AV8" s="11">
        <v>371</v>
      </c>
      <c r="AW8" s="11">
        <v>292</v>
      </c>
      <c r="AX8" s="11">
        <v>366</v>
      </c>
      <c r="AY8" s="11">
        <v>152</v>
      </c>
      <c r="AZ8" s="11">
        <v>22</v>
      </c>
    </row>
    <row r="9" spans="2:52">
      <c r="B9" s="18" t="s">
        <v>210</v>
      </c>
      <c r="C9" s="17">
        <v>0.16511960516697999</v>
      </c>
      <c r="D9" s="17">
        <v>0.206699400223643</v>
      </c>
      <c r="E9" s="17">
        <v>0.126548926153943</v>
      </c>
      <c r="F9" s="17"/>
      <c r="G9" s="17">
        <v>0.193866105041887</v>
      </c>
      <c r="H9" s="17">
        <v>0.146416526474833</v>
      </c>
      <c r="I9" s="17">
        <v>0.15729696282817099</v>
      </c>
      <c r="J9" s="17">
        <v>0.14915679093200099</v>
      </c>
      <c r="K9" s="17">
        <v>0.15807920440041701</v>
      </c>
      <c r="L9" s="17">
        <v>0.18536299635935399</v>
      </c>
      <c r="M9" s="17"/>
      <c r="N9" s="17">
        <v>0.188493833813527</v>
      </c>
      <c r="O9" s="17">
        <v>0.16760354100292299</v>
      </c>
      <c r="P9" s="17">
        <v>0.177379652119732</v>
      </c>
      <c r="Q9" s="17">
        <v>0.125930979730982</v>
      </c>
      <c r="R9" s="17"/>
      <c r="S9" s="17">
        <v>0.19790920778065599</v>
      </c>
      <c r="T9" s="17">
        <v>0.121935718419966</v>
      </c>
      <c r="U9" s="17">
        <v>0.14142413538021201</v>
      </c>
      <c r="V9" s="17">
        <v>0.17867566674475999</v>
      </c>
      <c r="W9" s="17">
        <v>0.14728584834067199</v>
      </c>
      <c r="X9" s="17">
        <v>0.200140521257653</v>
      </c>
      <c r="Y9" s="17">
        <v>0.20302021133480899</v>
      </c>
      <c r="Z9" s="17">
        <v>0.202798567315669</v>
      </c>
      <c r="AA9" s="17">
        <v>0.104253012868047</v>
      </c>
      <c r="AB9" s="17">
        <v>0.15699538036808799</v>
      </c>
      <c r="AC9" s="17">
        <v>0.213788825439687</v>
      </c>
      <c r="AD9" s="17">
        <v>0.146461768359572</v>
      </c>
      <c r="AE9" s="17"/>
      <c r="AF9" s="17">
        <v>0.15451660947851401</v>
      </c>
      <c r="AG9" s="17">
        <v>0.204509541329465</v>
      </c>
      <c r="AH9" s="17">
        <v>0.10028347707486999</v>
      </c>
      <c r="AI9" s="17"/>
      <c r="AJ9" s="17">
        <v>0.186183219581844</v>
      </c>
      <c r="AK9" s="17">
        <v>0.18918389290561699</v>
      </c>
      <c r="AL9" s="17">
        <v>0.19453212392987801</v>
      </c>
      <c r="AM9" s="17">
        <v>0.213553896138751</v>
      </c>
      <c r="AN9" s="17">
        <v>7.4944617904098398E-2</v>
      </c>
      <c r="AO9" s="17"/>
      <c r="AP9" s="17">
        <v>0.20659852019814801</v>
      </c>
      <c r="AQ9" s="17">
        <v>0.18860304517250601</v>
      </c>
      <c r="AR9" s="17">
        <v>0.19676784977067299</v>
      </c>
      <c r="AS9" s="17">
        <v>0.17273514043892399</v>
      </c>
      <c r="AT9" s="17">
        <v>7.0050216597478301E-2</v>
      </c>
      <c r="AU9" s="17"/>
      <c r="AV9" s="17">
        <v>0.126487964980627</v>
      </c>
      <c r="AW9" s="17">
        <v>0.13848186044293101</v>
      </c>
      <c r="AX9" s="17">
        <v>0.183511670465939</v>
      </c>
      <c r="AY9" s="17">
        <v>0.25732921071936699</v>
      </c>
      <c r="AZ9" s="17">
        <v>0.25992545057265198</v>
      </c>
    </row>
    <row r="10" spans="2:52">
      <c r="B10" s="18" t="s">
        <v>211</v>
      </c>
      <c r="C10" s="17">
        <v>0.45126907012706902</v>
      </c>
      <c r="D10" s="17">
        <v>0.44618901833209501</v>
      </c>
      <c r="E10" s="17">
        <v>0.45909000609231498</v>
      </c>
      <c r="F10" s="17"/>
      <c r="G10" s="17">
        <v>0.39145188976815898</v>
      </c>
      <c r="H10" s="17">
        <v>0.46087833539011303</v>
      </c>
      <c r="I10" s="17">
        <v>0.42482459699182801</v>
      </c>
      <c r="J10" s="17">
        <v>0.448274258645115</v>
      </c>
      <c r="K10" s="17">
        <v>0.488114449742101</v>
      </c>
      <c r="L10" s="17">
        <v>0.48307259909626499</v>
      </c>
      <c r="M10" s="17"/>
      <c r="N10" s="17">
        <v>0.55789745534556501</v>
      </c>
      <c r="O10" s="17">
        <v>0.483597787185574</v>
      </c>
      <c r="P10" s="17">
        <v>0.34573018888663498</v>
      </c>
      <c r="Q10" s="17">
        <v>0.39925256724636499</v>
      </c>
      <c r="R10" s="17"/>
      <c r="S10" s="17">
        <v>0.44853819921852001</v>
      </c>
      <c r="T10" s="17">
        <v>0.50700145482898895</v>
      </c>
      <c r="U10" s="17">
        <v>0.50647764208295398</v>
      </c>
      <c r="V10" s="17">
        <v>0.36238317169536799</v>
      </c>
      <c r="W10" s="17">
        <v>0.46635908852279201</v>
      </c>
      <c r="X10" s="17">
        <v>0.42521431757089201</v>
      </c>
      <c r="Y10" s="17">
        <v>0.38958770334968801</v>
      </c>
      <c r="Z10" s="17">
        <v>0.32777580138664802</v>
      </c>
      <c r="AA10" s="17">
        <v>0.45298095585367198</v>
      </c>
      <c r="AB10" s="17">
        <v>0.52718482425609903</v>
      </c>
      <c r="AC10" s="17">
        <v>0.41387130392386001</v>
      </c>
      <c r="AD10" s="17">
        <v>0.53755616639010995</v>
      </c>
      <c r="AE10" s="17"/>
      <c r="AF10" s="17">
        <v>0.44430730899725202</v>
      </c>
      <c r="AG10" s="17">
        <v>0.49751555834616801</v>
      </c>
      <c r="AH10" s="17">
        <v>0.39996058567813098</v>
      </c>
      <c r="AI10" s="17"/>
      <c r="AJ10" s="17">
        <v>0.46867079160445002</v>
      </c>
      <c r="AK10" s="17">
        <v>0.45678876634699001</v>
      </c>
      <c r="AL10" s="17">
        <v>0.496716424882925</v>
      </c>
      <c r="AM10" s="17">
        <v>0.25181595929295097</v>
      </c>
      <c r="AN10" s="17">
        <v>0.42356064336457599</v>
      </c>
      <c r="AO10" s="17"/>
      <c r="AP10" s="17">
        <v>0.465616069882404</v>
      </c>
      <c r="AQ10" s="17">
        <v>0.47232573372561298</v>
      </c>
      <c r="AR10" s="17">
        <v>0.55217280047611095</v>
      </c>
      <c r="AS10" s="17">
        <v>0.36102409953329101</v>
      </c>
      <c r="AT10" s="17">
        <v>0.444896354584918</v>
      </c>
      <c r="AU10" s="17"/>
      <c r="AV10" s="17">
        <v>0.358445355669954</v>
      </c>
      <c r="AW10" s="17">
        <v>0.48663884994587903</v>
      </c>
      <c r="AX10" s="17">
        <v>0.50389900146366595</v>
      </c>
      <c r="AY10" s="17">
        <v>0.54009948606025204</v>
      </c>
      <c r="AZ10" s="17">
        <v>0.49369151806823203</v>
      </c>
    </row>
    <row r="11" spans="2:52" ht="30">
      <c r="B11" s="18" t="s">
        <v>212</v>
      </c>
      <c r="C11" s="17">
        <v>0.224126943537622</v>
      </c>
      <c r="D11" s="17">
        <v>0.21033608419952399</v>
      </c>
      <c r="E11" s="17">
        <v>0.23875868112969001</v>
      </c>
      <c r="F11" s="17"/>
      <c r="G11" s="17">
        <v>0.254103046720285</v>
      </c>
      <c r="H11" s="17">
        <v>0.21990449026832801</v>
      </c>
      <c r="I11" s="17">
        <v>0.20994070372835399</v>
      </c>
      <c r="J11" s="17">
        <v>0.25257399689573001</v>
      </c>
      <c r="K11" s="17">
        <v>0.22282548140439401</v>
      </c>
      <c r="L11" s="17">
        <v>0.19606221431474199</v>
      </c>
      <c r="M11" s="17"/>
      <c r="N11" s="17">
        <v>0.16948541265853101</v>
      </c>
      <c r="O11" s="17">
        <v>0.20964947064207601</v>
      </c>
      <c r="P11" s="17">
        <v>0.29833166762594099</v>
      </c>
      <c r="Q11" s="17">
        <v>0.235337940086528</v>
      </c>
      <c r="R11" s="17"/>
      <c r="S11" s="17">
        <v>0.19675945386174601</v>
      </c>
      <c r="T11" s="17">
        <v>0.197228730358604</v>
      </c>
      <c r="U11" s="17">
        <v>0.22683395857941399</v>
      </c>
      <c r="V11" s="17">
        <v>0.27977833825623599</v>
      </c>
      <c r="W11" s="17">
        <v>0.22474659988939999</v>
      </c>
      <c r="X11" s="17">
        <v>0.196328378375698</v>
      </c>
      <c r="Y11" s="17">
        <v>0.26125426245899303</v>
      </c>
      <c r="Z11" s="17">
        <v>0.32946928865921898</v>
      </c>
      <c r="AA11" s="17">
        <v>0.291602712089226</v>
      </c>
      <c r="AB11" s="17">
        <v>0.166259488020988</v>
      </c>
      <c r="AC11" s="17">
        <v>0.20481950305180499</v>
      </c>
      <c r="AD11" s="17">
        <v>0.14544621193496601</v>
      </c>
      <c r="AE11" s="17"/>
      <c r="AF11" s="17">
        <v>0.24829845011812801</v>
      </c>
      <c r="AG11" s="17">
        <v>0.18465653529989801</v>
      </c>
      <c r="AH11" s="17">
        <v>0.24418977359810901</v>
      </c>
      <c r="AI11" s="17"/>
      <c r="AJ11" s="17">
        <v>0.225366375288611</v>
      </c>
      <c r="AK11" s="17">
        <v>0.208279385735856</v>
      </c>
      <c r="AL11" s="17">
        <v>0.199614779593176</v>
      </c>
      <c r="AM11" s="17">
        <v>0.20123551271875101</v>
      </c>
      <c r="AN11" s="17">
        <v>0.24748605703088</v>
      </c>
      <c r="AO11" s="17"/>
      <c r="AP11" s="17">
        <v>0.247326584248031</v>
      </c>
      <c r="AQ11" s="17">
        <v>0.20744253654724501</v>
      </c>
      <c r="AR11" s="17">
        <v>0.12047611911360701</v>
      </c>
      <c r="AS11" s="17">
        <v>0.30743579214007699</v>
      </c>
      <c r="AT11" s="17">
        <v>0.178821618709815</v>
      </c>
      <c r="AU11" s="17"/>
      <c r="AV11" s="17">
        <v>0.28855621043996599</v>
      </c>
      <c r="AW11" s="17">
        <v>0.22026066777263201</v>
      </c>
      <c r="AX11" s="17">
        <v>0.20787163626354699</v>
      </c>
      <c r="AY11" s="17">
        <v>0.118738383385025</v>
      </c>
      <c r="AZ11" s="17">
        <v>6.3401223373726195E-2</v>
      </c>
    </row>
    <row r="12" spans="2:52">
      <c r="B12" s="18" t="s">
        <v>213</v>
      </c>
      <c r="C12" s="17">
        <v>4.1409784710043203E-2</v>
      </c>
      <c r="D12" s="17">
        <v>4.6717230687130698E-2</v>
      </c>
      <c r="E12" s="17">
        <v>3.6620506220429901E-2</v>
      </c>
      <c r="F12" s="17"/>
      <c r="G12" s="17">
        <v>7.7628504418117403E-2</v>
      </c>
      <c r="H12" s="17">
        <v>5.0887102554788503E-2</v>
      </c>
      <c r="I12" s="17">
        <v>3.2652696448449398E-2</v>
      </c>
      <c r="J12" s="17">
        <v>4.0324595438415101E-2</v>
      </c>
      <c r="K12" s="17">
        <v>2.7843078743256901E-2</v>
      </c>
      <c r="L12" s="17">
        <v>2.69559372389243E-2</v>
      </c>
      <c r="M12" s="17"/>
      <c r="N12" s="17">
        <v>2.6166768231042199E-2</v>
      </c>
      <c r="O12" s="17">
        <v>2.8913788613042401E-2</v>
      </c>
      <c r="P12" s="17">
        <v>6.9163912019238896E-2</v>
      </c>
      <c r="Q12" s="17">
        <v>4.7698340829024001E-2</v>
      </c>
      <c r="R12" s="17"/>
      <c r="S12" s="17">
        <v>5.14901132489844E-2</v>
      </c>
      <c r="T12" s="17">
        <v>6.4441096305429296E-2</v>
      </c>
      <c r="U12" s="17">
        <v>3.1662922803030603E-2</v>
      </c>
      <c r="V12" s="17">
        <v>3.49674477358837E-2</v>
      </c>
      <c r="W12" s="17">
        <v>1.9225121400432001E-2</v>
      </c>
      <c r="X12" s="17">
        <v>4.5072987927893701E-2</v>
      </c>
      <c r="Y12" s="17">
        <v>3.6959269931659801E-2</v>
      </c>
      <c r="Z12" s="17">
        <v>5.3142506509437901E-2</v>
      </c>
      <c r="AA12" s="17">
        <v>5.2068374516959802E-2</v>
      </c>
      <c r="AB12" s="17">
        <v>2.3824199450786301E-2</v>
      </c>
      <c r="AC12" s="17">
        <v>1.4953991281283699E-2</v>
      </c>
      <c r="AD12" s="17">
        <v>3.31157315894283E-2</v>
      </c>
      <c r="AE12" s="17"/>
      <c r="AF12" s="17">
        <v>3.3654041812907598E-2</v>
      </c>
      <c r="AG12" s="17">
        <v>3.7968612470492297E-2</v>
      </c>
      <c r="AH12" s="17">
        <v>5.3980789960702998E-2</v>
      </c>
      <c r="AI12" s="17"/>
      <c r="AJ12" s="17">
        <v>2.4730826808391899E-2</v>
      </c>
      <c r="AK12" s="17">
        <v>4.9468269320128301E-2</v>
      </c>
      <c r="AL12" s="17">
        <v>2.3839603193668801E-2</v>
      </c>
      <c r="AM12" s="17">
        <v>0.181835073780475</v>
      </c>
      <c r="AN12" s="17">
        <v>6.0399373666403397E-2</v>
      </c>
      <c r="AO12" s="17"/>
      <c r="AP12" s="17">
        <v>1.9863784423378401E-2</v>
      </c>
      <c r="AQ12" s="17">
        <v>4.9250707114133097E-2</v>
      </c>
      <c r="AR12" s="17">
        <v>2.3408739586856301E-2</v>
      </c>
      <c r="AS12" s="17">
        <v>3.7502004410054503E-2</v>
      </c>
      <c r="AT12" s="17">
        <v>3.2449325605905299E-2</v>
      </c>
      <c r="AU12" s="17"/>
      <c r="AV12" s="17">
        <v>6.8176361893829099E-2</v>
      </c>
      <c r="AW12" s="17">
        <v>3.49076949465979E-2</v>
      </c>
      <c r="AX12" s="17">
        <v>2.5926476960020602E-2</v>
      </c>
      <c r="AY12" s="17">
        <v>3.1718854834463503E-2</v>
      </c>
      <c r="AZ12" s="17">
        <v>2.6469452674594902E-2</v>
      </c>
    </row>
    <row r="13" spans="2:52">
      <c r="B13" s="18" t="s">
        <v>214</v>
      </c>
      <c r="C13" s="17">
        <v>1.32584937196682E-2</v>
      </c>
      <c r="D13" s="17">
        <v>1.47373079468289E-2</v>
      </c>
      <c r="E13" s="17">
        <v>1.1935400794861601E-2</v>
      </c>
      <c r="F13" s="17"/>
      <c r="G13" s="17">
        <v>9.8925968515903399E-3</v>
      </c>
      <c r="H13" s="17">
        <v>1.5166241173247001E-2</v>
      </c>
      <c r="I13" s="17">
        <v>3.5411141518598102E-2</v>
      </c>
      <c r="J13" s="17">
        <v>8.2329638081747192E-3</v>
      </c>
      <c r="K13" s="17">
        <v>8.9185768668336406E-3</v>
      </c>
      <c r="L13" s="17">
        <v>2.3696646601073E-3</v>
      </c>
      <c r="M13" s="17"/>
      <c r="N13" s="17">
        <v>6.7813444593857802E-3</v>
      </c>
      <c r="O13" s="17">
        <v>1.57549634030364E-2</v>
      </c>
      <c r="P13" s="17">
        <v>8.3416265788848198E-3</v>
      </c>
      <c r="Q13" s="17">
        <v>2.1167431845289401E-2</v>
      </c>
      <c r="R13" s="17"/>
      <c r="S13" s="17">
        <v>3.66533173892933E-3</v>
      </c>
      <c r="T13" s="17">
        <v>4.7612720054746802E-3</v>
      </c>
      <c r="U13" s="17">
        <v>2.0864226850464601E-2</v>
      </c>
      <c r="V13" s="17">
        <v>1.8264041295808602E-2</v>
      </c>
      <c r="W13" s="17">
        <v>0</v>
      </c>
      <c r="X13" s="17">
        <v>3.7530967665845898E-2</v>
      </c>
      <c r="Y13" s="17">
        <v>1.0700947873972501E-2</v>
      </c>
      <c r="Z13" s="17">
        <v>0</v>
      </c>
      <c r="AA13" s="17">
        <v>1.31950310903586E-2</v>
      </c>
      <c r="AB13" s="17">
        <v>2.0004687386076601E-2</v>
      </c>
      <c r="AC13" s="17">
        <v>2.26861001715381E-2</v>
      </c>
      <c r="AD13" s="17">
        <v>0</v>
      </c>
      <c r="AE13" s="17"/>
      <c r="AF13" s="17">
        <v>1.75712213866011E-2</v>
      </c>
      <c r="AG13" s="17">
        <v>4.7706521780227504E-3</v>
      </c>
      <c r="AH13" s="17">
        <v>3.1365863428400698E-2</v>
      </c>
      <c r="AI13" s="17"/>
      <c r="AJ13" s="17">
        <v>1.1130162168304999E-2</v>
      </c>
      <c r="AK13" s="17">
        <v>1.7247860857604901E-2</v>
      </c>
      <c r="AL13" s="17">
        <v>0</v>
      </c>
      <c r="AM13" s="17">
        <v>8.4497431166822901E-2</v>
      </c>
      <c r="AN13" s="17">
        <v>1.14943296667554E-2</v>
      </c>
      <c r="AO13" s="17"/>
      <c r="AP13" s="17">
        <v>0</v>
      </c>
      <c r="AQ13" s="17">
        <v>1.2168388092026699E-2</v>
      </c>
      <c r="AR13" s="17">
        <v>1.0784155352192E-2</v>
      </c>
      <c r="AS13" s="17">
        <v>3.6350441478100202E-2</v>
      </c>
      <c r="AT13" s="17">
        <v>7.4571745146474197E-3</v>
      </c>
      <c r="AU13" s="17"/>
      <c r="AV13" s="17">
        <v>1.7003231931197599E-2</v>
      </c>
      <c r="AW13" s="17">
        <v>1.1866504296001E-2</v>
      </c>
      <c r="AX13" s="17">
        <v>5.0462610868006203E-3</v>
      </c>
      <c r="AY13" s="17">
        <v>1.80717902088194E-2</v>
      </c>
      <c r="AZ13" s="17">
        <v>3.2891296532674898E-2</v>
      </c>
    </row>
    <row r="14" spans="2:52">
      <c r="B14" s="18" t="s">
        <v>107</v>
      </c>
      <c r="C14" s="19">
        <v>0.10481610273861799</v>
      </c>
      <c r="D14" s="19">
        <v>7.5320958610778393E-2</v>
      </c>
      <c r="E14" s="19">
        <v>0.12704647960876</v>
      </c>
      <c r="F14" s="19"/>
      <c r="G14" s="19">
        <v>7.3057857199961204E-2</v>
      </c>
      <c r="H14" s="19">
        <v>0.10674730413869001</v>
      </c>
      <c r="I14" s="19">
        <v>0.1398738984846</v>
      </c>
      <c r="J14" s="19">
        <v>0.101437394280565</v>
      </c>
      <c r="K14" s="19">
        <v>9.4219208842996505E-2</v>
      </c>
      <c r="L14" s="19">
        <v>0.106176588330607</v>
      </c>
      <c r="M14" s="19"/>
      <c r="N14" s="19">
        <v>5.1175185491949299E-2</v>
      </c>
      <c r="O14" s="19">
        <v>9.4480449153348495E-2</v>
      </c>
      <c r="P14" s="19">
        <v>0.10105295276956899</v>
      </c>
      <c r="Q14" s="19">
        <v>0.170612740261812</v>
      </c>
      <c r="R14" s="19"/>
      <c r="S14" s="19">
        <v>0.101637694151164</v>
      </c>
      <c r="T14" s="19">
        <v>0.10463172808153801</v>
      </c>
      <c r="U14" s="19">
        <v>7.2737114303924599E-2</v>
      </c>
      <c r="V14" s="19">
        <v>0.125931334271944</v>
      </c>
      <c r="W14" s="19">
        <v>0.14238334184670401</v>
      </c>
      <c r="X14" s="19">
        <v>9.5712827202016904E-2</v>
      </c>
      <c r="Y14" s="19">
        <v>9.8477605050877604E-2</v>
      </c>
      <c r="Z14" s="19">
        <v>8.6813836129026795E-2</v>
      </c>
      <c r="AA14" s="19">
        <v>8.5899913581736098E-2</v>
      </c>
      <c r="AB14" s="19">
        <v>0.105731420517962</v>
      </c>
      <c r="AC14" s="19">
        <v>0.12988027613182601</v>
      </c>
      <c r="AD14" s="19">
        <v>0.13742012172592399</v>
      </c>
      <c r="AE14" s="19"/>
      <c r="AF14" s="19">
        <v>0.101652368206597</v>
      </c>
      <c r="AG14" s="19">
        <v>7.0579100375953094E-2</v>
      </c>
      <c r="AH14" s="19">
        <v>0.17021951025978699</v>
      </c>
      <c r="AI14" s="19"/>
      <c r="AJ14" s="19">
        <v>8.3918624548398296E-2</v>
      </c>
      <c r="AK14" s="19">
        <v>7.9031824833803693E-2</v>
      </c>
      <c r="AL14" s="19">
        <v>8.5297068400351894E-2</v>
      </c>
      <c r="AM14" s="19">
        <v>6.7062126902248401E-2</v>
      </c>
      <c r="AN14" s="19">
        <v>0.18211497836728699</v>
      </c>
      <c r="AO14" s="19"/>
      <c r="AP14" s="19">
        <v>6.0595041248039098E-2</v>
      </c>
      <c r="AQ14" s="19">
        <v>7.0209589348476001E-2</v>
      </c>
      <c r="AR14" s="19">
        <v>9.6390335700560298E-2</v>
      </c>
      <c r="AS14" s="19">
        <v>8.4952521999554206E-2</v>
      </c>
      <c r="AT14" s="19">
        <v>0.26632530998723503</v>
      </c>
      <c r="AU14" s="19"/>
      <c r="AV14" s="19">
        <v>0.14133087508442499</v>
      </c>
      <c r="AW14" s="19">
        <v>0.107844422595959</v>
      </c>
      <c r="AX14" s="19">
        <v>7.3744953760026793E-2</v>
      </c>
      <c r="AY14" s="19">
        <v>3.4042274792073002E-2</v>
      </c>
      <c r="AZ14" s="19">
        <v>0.12362105877812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E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20.7109375" customWidth="1"/>
  </cols>
  <sheetData>
    <row r="2" spans="2:5" ht="39.950000000000003" customHeight="1">
      <c r="D2" s="29" t="s">
        <v>480</v>
      </c>
      <c r="E2" s="30"/>
    </row>
    <row r="6" spans="2:5" ht="50.1" customHeight="1">
      <c r="B6" s="20" t="s">
        <v>26</v>
      </c>
      <c r="C6" s="20" t="s">
        <v>475</v>
      </c>
      <c r="D6" s="20" t="s">
        <v>476</v>
      </c>
    </row>
    <row r="7" spans="2:5">
      <c r="B7" s="18" t="s">
        <v>210</v>
      </c>
      <c r="C7" s="17">
        <v>0.13640353469962799</v>
      </c>
      <c r="D7" s="17">
        <v>0.16256629595406499</v>
      </c>
    </row>
    <row r="8" spans="2:5">
      <c r="B8" s="18" t="s">
        <v>211</v>
      </c>
      <c r="C8" s="17">
        <v>0.43803442054991898</v>
      </c>
      <c r="D8" s="17">
        <v>0.436675157624765</v>
      </c>
    </row>
    <row r="9" spans="2:5" ht="30">
      <c r="B9" s="18" t="s">
        <v>212</v>
      </c>
      <c r="C9" s="17">
        <v>0.23484216653302201</v>
      </c>
      <c r="D9" s="17">
        <v>0.23384191462689999</v>
      </c>
    </row>
    <row r="10" spans="2:5">
      <c r="B10" s="18" t="s">
        <v>213</v>
      </c>
      <c r="C10" s="17">
        <v>9.0552585961232196E-2</v>
      </c>
      <c r="D10" s="17">
        <v>6.5464899466829707E-2</v>
      </c>
    </row>
    <row r="11" spans="2:5">
      <c r="B11" s="18" t="s">
        <v>214</v>
      </c>
      <c r="C11" s="17">
        <v>1.5768005807950201E-2</v>
      </c>
      <c r="D11" s="17">
        <v>1.4380254362190901E-2</v>
      </c>
    </row>
    <row r="12" spans="2:5">
      <c r="B12" s="18" t="s">
        <v>107</v>
      </c>
      <c r="C12" s="17">
        <v>8.4399286448247998E-2</v>
      </c>
      <c r="D12" s="17">
        <v>8.7071477965250693E-2</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1379</v>
      </c>
      <c r="D7" s="10">
        <v>679</v>
      </c>
      <c r="E7" s="10">
        <v>695</v>
      </c>
      <c r="F7" s="10"/>
      <c r="G7" s="10">
        <v>167</v>
      </c>
      <c r="H7" s="10">
        <v>218</v>
      </c>
      <c r="I7" s="10">
        <v>235</v>
      </c>
      <c r="J7" s="10">
        <v>254</v>
      </c>
      <c r="K7" s="10">
        <v>196</v>
      </c>
      <c r="L7" s="10">
        <v>309</v>
      </c>
      <c r="M7" s="10"/>
      <c r="N7" s="10">
        <v>433</v>
      </c>
      <c r="O7" s="10">
        <v>384</v>
      </c>
      <c r="P7" s="10">
        <v>247</v>
      </c>
      <c r="Q7" s="10">
        <v>308</v>
      </c>
      <c r="R7" s="10"/>
      <c r="S7" s="10">
        <v>185</v>
      </c>
      <c r="T7" s="10">
        <v>181</v>
      </c>
      <c r="U7" s="10">
        <v>112</v>
      </c>
      <c r="V7" s="10">
        <v>118</v>
      </c>
      <c r="W7" s="10">
        <v>92</v>
      </c>
      <c r="X7" s="10">
        <v>135</v>
      </c>
      <c r="Y7" s="10">
        <v>146</v>
      </c>
      <c r="Z7" s="10">
        <v>61</v>
      </c>
      <c r="AA7" s="10">
        <v>159</v>
      </c>
      <c r="AB7" s="10">
        <v>97</v>
      </c>
      <c r="AC7" s="10">
        <v>58</v>
      </c>
      <c r="AD7" s="10">
        <v>35</v>
      </c>
      <c r="AE7" s="10"/>
      <c r="AF7" s="10">
        <v>463</v>
      </c>
      <c r="AG7" s="10">
        <v>572</v>
      </c>
      <c r="AH7" s="10">
        <v>213</v>
      </c>
      <c r="AI7" s="10"/>
      <c r="AJ7" s="10">
        <v>476</v>
      </c>
      <c r="AK7" s="10">
        <v>404</v>
      </c>
      <c r="AL7" s="10">
        <v>98</v>
      </c>
      <c r="AM7" s="10">
        <v>18</v>
      </c>
      <c r="AN7" s="10">
        <v>195</v>
      </c>
      <c r="AO7" s="10"/>
      <c r="AP7" s="10">
        <v>273</v>
      </c>
      <c r="AQ7" s="10">
        <v>533</v>
      </c>
      <c r="AR7" s="10">
        <v>97</v>
      </c>
      <c r="AS7" s="10">
        <v>156</v>
      </c>
      <c r="AT7" s="10">
        <v>140</v>
      </c>
      <c r="AU7" s="10"/>
      <c r="AV7" s="10">
        <v>357</v>
      </c>
      <c r="AW7" s="10">
        <v>281</v>
      </c>
      <c r="AX7" s="10">
        <v>380</v>
      </c>
      <c r="AY7" s="10">
        <v>145</v>
      </c>
      <c r="AZ7" s="10">
        <v>23</v>
      </c>
    </row>
    <row r="8" spans="2:52" ht="30" customHeight="1">
      <c r="B8" s="11" t="s">
        <v>68</v>
      </c>
      <c r="C8" s="11">
        <v>1368</v>
      </c>
      <c r="D8" s="11">
        <v>660</v>
      </c>
      <c r="E8" s="11">
        <v>703</v>
      </c>
      <c r="F8" s="11"/>
      <c r="G8" s="11">
        <v>179</v>
      </c>
      <c r="H8" s="11">
        <v>220</v>
      </c>
      <c r="I8" s="11">
        <v>229</v>
      </c>
      <c r="J8" s="11">
        <v>254</v>
      </c>
      <c r="K8" s="11">
        <v>190</v>
      </c>
      <c r="L8" s="11">
        <v>296</v>
      </c>
      <c r="M8" s="11"/>
      <c r="N8" s="11">
        <v>383</v>
      </c>
      <c r="O8" s="11">
        <v>353</v>
      </c>
      <c r="P8" s="11">
        <v>295</v>
      </c>
      <c r="Q8" s="11">
        <v>330</v>
      </c>
      <c r="R8" s="11"/>
      <c r="S8" s="11">
        <v>186</v>
      </c>
      <c r="T8" s="11">
        <v>167</v>
      </c>
      <c r="U8" s="11">
        <v>109</v>
      </c>
      <c r="V8" s="11">
        <v>115</v>
      </c>
      <c r="W8" s="11">
        <v>85</v>
      </c>
      <c r="X8" s="11">
        <v>137</v>
      </c>
      <c r="Y8" s="11">
        <v>136</v>
      </c>
      <c r="Z8" s="11">
        <v>55</v>
      </c>
      <c r="AA8" s="11">
        <v>152</v>
      </c>
      <c r="AB8" s="11">
        <v>126</v>
      </c>
      <c r="AC8" s="11">
        <v>61</v>
      </c>
      <c r="AD8" s="11">
        <v>38</v>
      </c>
      <c r="AE8" s="11"/>
      <c r="AF8" s="11">
        <v>449</v>
      </c>
      <c r="AG8" s="11">
        <v>562</v>
      </c>
      <c r="AH8" s="11">
        <v>221</v>
      </c>
      <c r="AI8" s="11"/>
      <c r="AJ8" s="11">
        <v>453</v>
      </c>
      <c r="AK8" s="11">
        <v>398</v>
      </c>
      <c r="AL8" s="11">
        <v>94</v>
      </c>
      <c r="AM8" s="11">
        <v>17</v>
      </c>
      <c r="AN8" s="11">
        <v>203</v>
      </c>
      <c r="AO8" s="11"/>
      <c r="AP8" s="11">
        <v>258</v>
      </c>
      <c r="AQ8" s="11">
        <v>533</v>
      </c>
      <c r="AR8" s="11">
        <v>93</v>
      </c>
      <c r="AS8" s="11">
        <v>153</v>
      </c>
      <c r="AT8" s="11">
        <v>140</v>
      </c>
      <c r="AU8" s="11"/>
      <c r="AV8" s="11">
        <v>363</v>
      </c>
      <c r="AW8" s="11">
        <v>288</v>
      </c>
      <c r="AX8" s="11">
        <v>368</v>
      </c>
      <c r="AY8" s="11">
        <v>133</v>
      </c>
      <c r="AZ8" s="11">
        <v>19</v>
      </c>
    </row>
    <row r="9" spans="2:52">
      <c r="B9" s="18" t="s">
        <v>210</v>
      </c>
      <c r="C9" s="17">
        <v>0.13640353469962799</v>
      </c>
      <c r="D9" s="17">
        <v>0.13801190295924201</v>
      </c>
      <c r="E9" s="17">
        <v>0.132604412920583</v>
      </c>
      <c r="F9" s="17"/>
      <c r="G9" s="17">
        <v>0.20548046530830399</v>
      </c>
      <c r="H9" s="17">
        <v>0.171832433533958</v>
      </c>
      <c r="I9" s="17">
        <v>0.20512096611364</v>
      </c>
      <c r="J9" s="17">
        <v>7.4147149129331097E-2</v>
      </c>
      <c r="K9" s="17">
        <v>0.100081267778591</v>
      </c>
      <c r="L9" s="17">
        <v>9.1984320223189905E-2</v>
      </c>
      <c r="M9" s="17"/>
      <c r="N9" s="17">
        <v>0.122330929780795</v>
      </c>
      <c r="O9" s="17">
        <v>0.140734401653616</v>
      </c>
      <c r="P9" s="17">
        <v>0.147460536685566</v>
      </c>
      <c r="Q9" s="17">
        <v>0.13526232479126901</v>
      </c>
      <c r="R9" s="17"/>
      <c r="S9" s="17">
        <v>0.172414505616719</v>
      </c>
      <c r="T9" s="17">
        <v>0.163795164659848</v>
      </c>
      <c r="U9" s="17">
        <v>7.6001012279488703E-2</v>
      </c>
      <c r="V9" s="17">
        <v>0.13444147834388201</v>
      </c>
      <c r="W9" s="17">
        <v>7.4551918698925301E-2</v>
      </c>
      <c r="X9" s="17">
        <v>0.143554084161056</v>
      </c>
      <c r="Y9" s="17">
        <v>8.3588691254180794E-2</v>
      </c>
      <c r="Z9" s="17">
        <v>0.110693178501327</v>
      </c>
      <c r="AA9" s="17">
        <v>0.14274862935801899</v>
      </c>
      <c r="AB9" s="17">
        <v>0.18159973162241499</v>
      </c>
      <c r="AC9" s="17">
        <v>8.6422174139807795E-2</v>
      </c>
      <c r="AD9" s="17">
        <v>0.263265385022941</v>
      </c>
      <c r="AE9" s="17"/>
      <c r="AF9" s="17">
        <v>0.109145493668382</v>
      </c>
      <c r="AG9" s="17">
        <v>0.157847541322714</v>
      </c>
      <c r="AH9" s="17">
        <v>0.11994860180454001</v>
      </c>
      <c r="AI9" s="17"/>
      <c r="AJ9" s="17">
        <v>9.6132349666366204E-2</v>
      </c>
      <c r="AK9" s="17">
        <v>0.17673017807650099</v>
      </c>
      <c r="AL9" s="17">
        <v>0.14922113160509701</v>
      </c>
      <c r="AM9" s="17">
        <v>3.6566516536166202E-2</v>
      </c>
      <c r="AN9" s="17">
        <v>0.107160540463177</v>
      </c>
      <c r="AO9" s="17"/>
      <c r="AP9" s="17">
        <v>0.11224455189558701</v>
      </c>
      <c r="AQ9" s="17">
        <v>0.178100012293683</v>
      </c>
      <c r="AR9" s="17">
        <v>0.15853724005679101</v>
      </c>
      <c r="AS9" s="17">
        <v>5.2093013482934401E-2</v>
      </c>
      <c r="AT9" s="17">
        <v>9.1186611383133803E-2</v>
      </c>
      <c r="AU9" s="17"/>
      <c r="AV9" s="17">
        <v>0.12957485796423601</v>
      </c>
      <c r="AW9" s="17">
        <v>0.10842462045357799</v>
      </c>
      <c r="AX9" s="17">
        <v>0.15479210611713301</v>
      </c>
      <c r="AY9" s="17">
        <v>0.18259339981363101</v>
      </c>
      <c r="AZ9" s="17">
        <v>0.180062108342112</v>
      </c>
    </row>
    <row r="10" spans="2:52">
      <c r="B10" s="18" t="s">
        <v>211</v>
      </c>
      <c r="C10" s="17">
        <v>0.43803442054991898</v>
      </c>
      <c r="D10" s="17">
        <v>0.45506634297240101</v>
      </c>
      <c r="E10" s="17">
        <v>0.42124707607218598</v>
      </c>
      <c r="F10" s="17"/>
      <c r="G10" s="17">
        <v>0.42500233869026399</v>
      </c>
      <c r="H10" s="17">
        <v>0.49708203597862</v>
      </c>
      <c r="I10" s="17">
        <v>0.40661741018790598</v>
      </c>
      <c r="J10" s="17">
        <v>0.452751022703968</v>
      </c>
      <c r="K10" s="17">
        <v>0.47434280154452801</v>
      </c>
      <c r="L10" s="17">
        <v>0.39028842649598799</v>
      </c>
      <c r="M10" s="17"/>
      <c r="N10" s="17">
        <v>0.46128970072293601</v>
      </c>
      <c r="O10" s="17">
        <v>0.45184270761621897</v>
      </c>
      <c r="P10" s="17">
        <v>0.41536847739837701</v>
      </c>
      <c r="Q10" s="17">
        <v>0.41958603494105301</v>
      </c>
      <c r="R10" s="17"/>
      <c r="S10" s="17">
        <v>0.472786813199366</v>
      </c>
      <c r="T10" s="17">
        <v>0.38666201220490398</v>
      </c>
      <c r="U10" s="17">
        <v>0.490276661896759</v>
      </c>
      <c r="V10" s="17">
        <v>0.41749265889472098</v>
      </c>
      <c r="W10" s="17">
        <v>0.37243997670971501</v>
      </c>
      <c r="X10" s="17">
        <v>0.38309511812667102</v>
      </c>
      <c r="Y10" s="17">
        <v>0.424071280753191</v>
      </c>
      <c r="Z10" s="17">
        <v>0.463521349493205</v>
      </c>
      <c r="AA10" s="17">
        <v>0.47678998809408601</v>
      </c>
      <c r="AB10" s="17">
        <v>0.482219428996222</v>
      </c>
      <c r="AC10" s="17">
        <v>0.51426585247864398</v>
      </c>
      <c r="AD10" s="17">
        <v>0.34243794606357902</v>
      </c>
      <c r="AE10" s="17"/>
      <c r="AF10" s="17">
        <v>0.41986256812387202</v>
      </c>
      <c r="AG10" s="17">
        <v>0.45294611392687001</v>
      </c>
      <c r="AH10" s="17">
        <v>0.40631914264494101</v>
      </c>
      <c r="AI10" s="17"/>
      <c r="AJ10" s="17">
        <v>0.42812757098488402</v>
      </c>
      <c r="AK10" s="17">
        <v>0.470111953960061</v>
      </c>
      <c r="AL10" s="17">
        <v>0.40802493271580098</v>
      </c>
      <c r="AM10" s="17">
        <v>0.33082159824477098</v>
      </c>
      <c r="AN10" s="17">
        <v>0.43060588763718999</v>
      </c>
      <c r="AO10" s="17"/>
      <c r="AP10" s="17">
        <v>0.44080122234062902</v>
      </c>
      <c r="AQ10" s="17">
        <v>0.48719220301338101</v>
      </c>
      <c r="AR10" s="17">
        <v>0.46643668788556097</v>
      </c>
      <c r="AS10" s="17">
        <v>0.41776109317528998</v>
      </c>
      <c r="AT10" s="17">
        <v>0.29817241243243098</v>
      </c>
      <c r="AU10" s="17"/>
      <c r="AV10" s="17">
        <v>0.41773975723889201</v>
      </c>
      <c r="AW10" s="17">
        <v>0.477940810673528</v>
      </c>
      <c r="AX10" s="17">
        <v>0.43675076003824198</v>
      </c>
      <c r="AY10" s="17">
        <v>0.45794574258091603</v>
      </c>
      <c r="AZ10" s="17">
        <v>0.33167023746355001</v>
      </c>
    </row>
    <row r="11" spans="2:52" ht="30">
      <c r="B11" s="18" t="s">
        <v>212</v>
      </c>
      <c r="C11" s="17">
        <v>0.23484216653302201</v>
      </c>
      <c r="D11" s="17">
        <v>0.23707762459936399</v>
      </c>
      <c r="E11" s="17">
        <v>0.23445440920876501</v>
      </c>
      <c r="F11" s="17"/>
      <c r="G11" s="17">
        <v>0.21507743352019801</v>
      </c>
      <c r="H11" s="17">
        <v>0.18661550413564401</v>
      </c>
      <c r="I11" s="17">
        <v>0.219275420721803</v>
      </c>
      <c r="J11" s="17">
        <v>0.24090043083600601</v>
      </c>
      <c r="K11" s="17">
        <v>0.24274134796914401</v>
      </c>
      <c r="L11" s="17">
        <v>0.28444109815013802</v>
      </c>
      <c r="M11" s="17"/>
      <c r="N11" s="17">
        <v>0.20736515455323201</v>
      </c>
      <c r="O11" s="17">
        <v>0.24121644405062001</v>
      </c>
      <c r="P11" s="17">
        <v>0.26559626449558699</v>
      </c>
      <c r="Q11" s="17">
        <v>0.23425444793876199</v>
      </c>
      <c r="R11" s="17"/>
      <c r="S11" s="17">
        <v>0.19464414248808901</v>
      </c>
      <c r="T11" s="17">
        <v>0.24801796121696201</v>
      </c>
      <c r="U11" s="17">
        <v>0.21076364660678701</v>
      </c>
      <c r="V11" s="17">
        <v>0.28895306631072698</v>
      </c>
      <c r="W11" s="17">
        <v>0.30571937306059699</v>
      </c>
      <c r="X11" s="17">
        <v>0.22750400901936199</v>
      </c>
      <c r="Y11" s="17">
        <v>0.30330763802039301</v>
      </c>
      <c r="Z11" s="17">
        <v>0.26418443474648101</v>
      </c>
      <c r="AA11" s="17">
        <v>0.22627594318904701</v>
      </c>
      <c r="AB11" s="17">
        <v>0.213266155624183</v>
      </c>
      <c r="AC11" s="17">
        <v>0.15413199136703901</v>
      </c>
      <c r="AD11" s="17">
        <v>9.2928311855235701E-2</v>
      </c>
      <c r="AE11" s="17"/>
      <c r="AF11" s="17">
        <v>0.266707357704562</v>
      </c>
      <c r="AG11" s="17">
        <v>0.223605633214323</v>
      </c>
      <c r="AH11" s="17">
        <v>0.22639599850287201</v>
      </c>
      <c r="AI11" s="17"/>
      <c r="AJ11" s="17">
        <v>0.26088673490030501</v>
      </c>
      <c r="AK11" s="17">
        <v>0.221620038730413</v>
      </c>
      <c r="AL11" s="17">
        <v>0.246335693190741</v>
      </c>
      <c r="AM11" s="17">
        <v>0.40150816502407499</v>
      </c>
      <c r="AN11" s="17">
        <v>0.207744273039938</v>
      </c>
      <c r="AO11" s="17"/>
      <c r="AP11" s="17">
        <v>0.23139712681709801</v>
      </c>
      <c r="AQ11" s="17">
        <v>0.21214737850072701</v>
      </c>
      <c r="AR11" s="17">
        <v>0.191249356015604</v>
      </c>
      <c r="AS11" s="17">
        <v>0.31118992853108901</v>
      </c>
      <c r="AT11" s="17">
        <v>0.28066250827435801</v>
      </c>
      <c r="AU11" s="17"/>
      <c r="AV11" s="17">
        <v>0.23335473203587201</v>
      </c>
      <c r="AW11" s="17">
        <v>0.21637987460613101</v>
      </c>
      <c r="AX11" s="17">
        <v>0.228842409973951</v>
      </c>
      <c r="AY11" s="17">
        <v>0.202323451119235</v>
      </c>
      <c r="AZ11" s="17">
        <v>0.375931625597486</v>
      </c>
    </row>
    <row r="12" spans="2:52">
      <c r="B12" s="18" t="s">
        <v>213</v>
      </c>
      <c r="C12" s="17">
        <v>9.0552585961232196E-2</v>
      </c>
      <c r="D12" s="17">
        <v>8.7369665507706099E-2</v>
      </c>
      <c r="E12" s="17">
        <v>9.41980280035533E-2</v>
      </c>
      <c r="F12" s="17"/>
      <c r="G12" s="17">
        <v>0.102105673662735</v>
      </c>
      <c r="H12" s="17">
        <v>4.9072233340655698E-2</v>
      </c>
      <c r="I12" s="17">
        <v>7.4300505631994501E-2</v>
      </c>
      <c r="J12" s="17">
        <v>6.9273893848788001E-2</v>
      </c>
      <c r="K12" s="17">
        <v>9.6656904158007803E-2</v>
      </c>
      <c r="L12" s="17">
        <v>0.14137429141039301</v>
      </c>
      <c r="M12" s="17"/>
      <c r="N12" s="17">
        <v>0.12951855646075899</v>
      </c>
      <c r="O12" s="17">
        <v>7.5231160177168299E-2</v>
      </c>
      <c r="P12" s="17">
        <v>8.3087157518435498E-2</v>
      </c>
      <c r="Q12" s="17">
        <v>6.7419066431039898E-2</v>
      </c>
      <c r="R12" s="17"/>
      <c r="S12" s="17">
        <v>8.4421697344675597E-2</v>
      </c>
      <c r="T12" s="17">
        <v>0.101189100892349</v>
      </c>
      <c r="U12" s="17">
        <v>0.124684021755589</v>
      </c>
      <c r="V12" s="17">
        <v>5.0693063504220398E-2</v>
      </c>
      <c r="W12" s="17">
        <v>0.165159793121331</v>
      </c>
      <c r="X12" s="17">
        <v>0.11305220787966599</v>
      </c>
      <c r="Y12" s="17">
        <v>6.6729755793904097E-2</v>
      </c>
      <c r="Z12" s="17">
        <v>8.0641304658288698E-2</v>
      </c>
      <c r="AA12" s="17">
        <v>4.9967563171719E-2</v>
      </c>
      <c r="AB12" s="17">
        <v>5.11084949543507E-2</v>
      </c>
      <c r="AC12" s="17">
        <v>0.12853226774966101</v>
      </c>
      <c r="AD12" s="17">
        <v>0.17958298847083101</v>
      </c>
      <c r="AE12" s="17"/>
      <c r="AF12" s="17">
        <v>0.105535203118963</v>
      </c>
      <c r="AG12" s="17">
        <v>8.5741309507930796E-2</v>
      </c>
      <c r="AH12" s="17">
        <v>7.6865204715070495E-2</v>
      </c>
      <c r="AI12" s="17"/>
      <c r="AJ12" s="17">
        <v>0.125514381616709</v>
      </c>
      <c r="AK12" s="17">
        <v>6.9490935800923997E-2</v>
      </c>
      <c r="AL12" s="17">
        <v>8.8070728160133199E-2</v>
      </c>
      <c r="AM12" s="17">
        <v>0.15979085811552701</v>
      </c>
      <c r="AN12" s="17">
        <v>7.8157089027556803E-2</v>
      </c>
      <c r="AO12" s="17"/>
      <c r="AP12" s="17">
        <v>0.134761244383554</v>
      </c>
      <c r="AQ12" s="17">
        <v>6.8710941011355206E-2</v>
      </c>
      <c r="AR12" s="17">
        <v>8.4710417301003801E-2</v>
      </c>
      <c r="AS12" s="17">
        <v>0.112940426450493</v>
      </c>
      <c r="AT12" s="17">
        <v>0.109448431711969</v>
      </c>
      <c r="AU12" s="17"/>
      <c r="AV12" s="17">
        <v>7.9062218623651204E-2</v>
      </c>
      <c r="AW12" s="17">
        <v>0.113664330416184</v>
      </c>
      <c r="AX12" s="17">
        <v>8.5694951747736905E-2</v>
      </c>
      <c r="AY12" s="17">
        <v>8.4458393685783603E-2</v>
      </c>
      <c r="AZ12" s="17">
        <v>0.112336028596852</v>
      </c>
    </row>
    <row r="13" spans="2:52">
      <c r="B13" s="18" t="s">
        <v>214</v>
      </c>
      <c r="C13" s="17">
        <v>1.5768005807950201E-2</v>
      </c>
      <c r="D13" s="17">
        <v>1.2516630454700301E-2</v>
      </c>
      <c r="E13" s="17">
        <v>1.8933266083879401E-2</v>
      </c>
      <c r="F13" s="17"/>
      <c r="G13" s="17">
        <v>8.7844886748440001E-3</v>
      </c>
      <c r="H13" s="17">
        <v>1.2530301562910099E-2</v>
      </c>
      <c r="I13" s="17">
        <v>1.7041567892450399E-2</v>
      </c>
      <c r="J13" s="17">
        <v>3.39022163899814E-2</v>
      </c>
      <c r="K13" s="17">
        <v>1.50332379300884E-2</v>
      </c>
      <c r="L13" s="17">
        <v>6.2892482354473204E-3</v>
      </c>
      <c r="M13" s="17"/>
      <c r="N13" s="17">
        <v>1.12998889682129E-2</v>
      </c>
      <c r="O13" s="17">
        <v>1.27850861736364E-2</v>
      </c>
      <c r="P13" s="17">
        <v>1.6424519954111299E-2</v>
      </c>
      <c r="Q13" s="17">
        <v>2.0884834957006899E-2</v>
      </c>
      <c r="R13" s="17"/>
      <c r="S13" s="17">
        <v>1.5188712318829701E-2</v>
      </c>
      <c r="T13" s="17">
        <v>5.2561812925693598E-3</v>
      </c>
      <c r="U13" s="17">
        <v>2.1060440237723198E-2</v>
      </c>
      <c r="V13" s="17">
        <v>7.5897492576762196E-3</v>
      </c>
      <c r="W13" s="17">
        <v>0</v>
      </c>
      <c r="X13" s="17">
        <v>2.2874626237463301E-2</v>
      </c>
      <c r="Y13" s="17">
        <v>2.1124802157257299E-2</v>
      </c>
      <c r="Z13" s="17">
        <v>1.61631967769271E-2</v>
      </c>
      <c r="AA13" s="17">
        <v>2.59498407292728E-2</v>
      </c>
      <c r="AB13" s="17">
        <v>2.2179381370166201E-2</v>
      </c>
      <c r="AC13" s="17">
        <v>0</v>
      </c>
      <c r="AD13" s="17">
        <v>2.76394272510848E-2</v>
      </c>
      <c r="AE13" s="17"/>
      <c r="AF13" s="17">
        <v>2.47542326228101E-2</v>
      </c>
      <c r="AG13" s="17">
        <v>1.03860373125242E-2</v>
      </c>
      <c r="AH13" s="17">
        <v>1.3772479777912501E-2</v>
      </c>
      <c r="AI13" s="17"/>
      <c r="AJ13" s="17">
        <v>2.7597208022360601E-2</v>
      </c>
      <c r="AK13" s="17">
        <v>1.2722958101330799E-2</v>
      </c>
      <c r="AL13" s="17">
        <v>1.29084578152846E-2</v>
      </c>
      <c r="AM13" s="17">
        <v>0</v>
      </c>
      <c r="AN13" s="17">
        <v>6.05857153939397E-3</v>
      </c>
      <c r="AO13" s="17"/>
      <c r="AP13" s="17">
        <v>2.5260151373199501E-2</v>
      </c>
      <c r="AQ13" s="17">
        <v>7.7860429989248404E-3</v>
      </c>
      <c r="AR13" s="17">
        <v>1.31025752943608E-2</v>
      </c>
      <c r="AS13" s="17">
        <v>2.63380189199416E-2</v>
      </c>
      <c r="AT13" s="17">
        <v>2.91960273343045E-2</v>
      </c>
      <c r="AU13" s="17"/>
      <c r="AV13" s="17">
        <v>2.5748837242962501E-2</v>
      </c>
      <c r="AW13" s="17">
        <v>1.8389010945816402E-2</v>
      </c>
      <c r="AX13" s="17">
        <v>1.45414721285381E-2</v>
      </c>
      <c r="AY13" s="17">
        <v>0</v>
      </c>
      <c r="AZ13" s="17">
        <v>0</v>
      </c>
    </row>
    <row r="14" spans="2:52">
      <c r="B14" s="18" t="s">
        <v>107</v>
      </c>
      <c r="C14" s="19">
        <v>8.4399286448247998E-2</v>
      </c>
      <c r="D14" s="19">
        <v>6.9957833506587103E-2</v>
      </c>
      <c r="E14" s="19">
        <v>9.8562807711033804E-2</v>
      </c>
      <c r="F14" s="19"/>
      <c r="G14" s="19">
        <v>4.3549600143655998E-2</v>
      </c>
      <c r="H14" s="19">
        <v>8.2867491448212094E-2</v>
      </c>
      <c r="I14" s="19">
        <v>7.7644129452206806E-2</v>
      </c>
      <c r="J14" s="19">
        <v>0.12902528709192501</v>
      </c>
      <c r="K14" s="19">
        <v>7.1144440619641203E-2</v>
      </c>
      <c r="L14" s="19">
        <v>8.5622615484843595E-2</v>
      </c>
      <c r="M14" s="19"/>
      <c r="N14" s="19">
        <v>6.8195769514064197E-2</v>
      </c>
      <c r="O14" s="19">
        <v>7.8190200328739898E-2</v>
      </c>
      <c r="P14" s="19">
        <v>7.2063043947923594E-2</v>
      </c>
      <c r="Q14" s="19">
        <v>0.122593290940869</v>
      </c>
      <c r="R14" s="19"/>
      <c r="S14" s="19">
        <v>6.0544129032321203E-2</v>
      </c>
      <c r="T14" s="19">
        <v>9.5079579733366504E-2</v>
      </c>
      <c r="U14" s="19">
        <v>7.7214217223653694E-2</v>
      </c>
      <c r="V14" s="19">
        <v>0.10082998368877299</v>
      </c>
      <c r="W14" s="19">
        <v>8.2128938409432195E-2</v>
      </c>
      <c r="X14" s="19">
        <v>0.10991995457578101</v>
      </c>
      <c r="Y14" s="19">
        <v>0.101177832021074</v>
      </c>
      <c r="Z14" s="19">
        <v>6.4796535823771706E-2</v>
      </c>
      <c r="AA14" s="19">
        <v>7.8268035457855101E-2</v>
      </c>
      <c r="AB14" s="19">
        <v>4.96268074326634E-2</v>
      </c>
      <c r="AC14" s="19">
        <v>0.116647714264849</v>
      </c>
      <c r="AD14" s="19">
        <v>9.4145941336329905E-2</v>
      </c>
      <c r="AE14" s="19"/>
      <c r="AF14" s="19">
        <v>7.3995144761410905E-2</v>
      </c>
      <c r="AG14" s="19">
        <v>6.94733647156381E-2</v>
      </c>
      <c r="AH14" s="19">
        <v>0.15669857255466399</v>
      </c>
      <c r="AI14" s="19"/>
      <c r="AJ14" s="19">
        <v>6.1741754809375597E-2</v>
      </c>
      <c r="AK14" s="19">
        <v>4.9323935330770202E-2</v>
      </c>
      <c r="AL14" s="19">
        <v>9.5439056512942502E-2</v>
      </c>
      <c r="AM14" s="19">
        <v>7.1312862079460901E-2</v>
      </c>
      <c r="AN14" s="19">
        <v>0.170273638292744</v>
      </c>
      <c r="AO14" s="19"/>
      <c r="AP14" s="19">
        <v>5.55357031899332E-2</v>
      </c>
      <c r="AQ14" s="19">
        <v>4.6063422181929797E-2</v>
      </c>
      <c r="AR14" s="19">
        <v>8.5963723446679394E-2</v>
      </c>
      <c r="AS14" s="19">
        <v>7.9677519440252101E-2</v>
      </c>
      <c r="AT14" s="19">
        <v>0.191334008863804</v>
      </c>
      <c r="AU14" s="19"/>
      <c r="AV14" s="19">
        <v>0.114519596894385</v>
      </c>
      <c r="AW14" s="19">
        <v>6.5201352904762797E-2</v>
      </c>
      <c r="AX14" s="19">
        <v>7.9378299994400006E-2</v>
      </c>
      <c r="AY14" s="19">
        <v>7.2679012800435094E-2</v>
      </c>
      <c r="AZ14" s="19">
        <v>0</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1379</v>
      </c>
      <c r="D7" s="10">
        <v>679</v>
      </c>
      <c r="E7" s="10">
        <v>695</v>
      </c>
      <c r="F7" s="10"/>
      <c r="G7" s="10">
        <v>167</v>
      </c>
      <c r="H7" s="10">
        <v>218</v>
      </c>
      <c r="I7" s="10">
        <v>235</v>
      </c>
      <c r="J7" s="10">
        <v>254</v>
      </c>
      <c r="K7" s="10">
        <v>196</v>
      </c>
      <c r="L7" s="10">
        <v>309</v>
      </c>
      <c r="M7" s="10"/>
      <c r="N7" s="10">
        <v>433</v>
      </c>
      <c r="O7" s="10">
        <v>384</v>
      </c>
      <c r="P7" s="10">
        <v>247</v>
      </c>
      <c r="Q7" s="10">
        <v>308</v>
      </c>
      <c r="R7" s="10"/>
      <c r="S7" s="10">
        <v>185</v>
      </c>
      <c r="T7" s="10">
        <v>181</v>
      </c>
      <c r="U7" s="10">
        <v>112</v>
      </c>
      <c r="V7" s="10">
        <v>118</v>
      </c>
      <c r="W7" s="10">
        <v>92</v>
      </c>
      <c r="X7" s="10">
        <v>135</v>
      </c>
      <c r="Y7" s="10">
        <v>146</v>
      </c>
      <c r="Z7" s="10">
        <v>61</v>
      </c>
      <c r="AA7" s="10">
        <v>159</v>
      </c>
      <c r="AB7" s="10">
        <v>97</v>
      </c>
      <c r="AC7" s="10">
        <v>58</v>
      </c>
      <c r="AD7" s="10">
        <v>35</v>
      </c>
      <c r="AE7" s="10"/>
      <c r="AF7" s="10">
        <v>463</v>
      </c>
      <c r="AG7" s="10">
        <v>572</v>
      </c>
      <c r="AH7" s="10">
        <v>213</v>
      </c>
      <c r="AI7" s="10"/>
      <c r="AJ7" s="10">
        <v>476</v>
      </c>
      <c r="AK7" s="10">
        <v>404</v>
      </c>
      <c r="AL7" s="10">
        <v>98</v>
      </c>
      <c r="AM7" s="10">
        <v>18</v>
      </c>
      <c r="AN7" s="10">
        <v>195</v>
      </c>
      <c r="AO7" s="10"/>
      <c r="AP7" s="10">
        <v>273</v>
      </c>
      <c r="AQ7" s="10">
        <v>533</v>
      </c>
      <c r="AR7" s="10">
        <v>97</v>
      </c>
      <c r="AS7" s="10">
        <v>156</v>
      </c>
      <c r="AT7" s="10">
        <v>140</v>
      </c>
      <c r="AU7" s="10"/>
      <c r="AV7" s="10">
        <v>357</v>
      </c>
      <c r="AW7" s="10">
        <v>281</v>
      </c>
      <c r="AX7" s="10">
        <v>380</v>
      </c>
      <c r="AY7" s="10">
        <v>145</v>
      </c>
      <c r="AZ7" s="10">
        <v>23</v>
      </c>
    </row>
    <row r="8" spans="2:52" ht="30" customHeight="1">
      <c r="B8" s="11" t="s">
        <v>68</v>
      </c>
      <c r="C8" s="11">
        <v>1368</v>
      </c>
      <c r="D8" s="11">
        <v>660</v>
      </c>
      <c r="E8" s="11">
        <v>703</v>
      </c>
      <c r="F8" s="11"/>
      <c r="G8" s="11">
        <v>179</v>
      </c>
      <c r="H8" s="11">
        <v>220</v>
      </c>
      <c r="I8" s="11">
        <v>229</v>
      </c>
      <c r="J8" s="11">
        <v>254</v>
      </c>
      <c r="K8" s="11">
        <v>190</v>
      </c>
      <c r="L8" s="11">
        <v>296</v>
      </c>
      <c r="M8" s="11"/>
      <c r="N8" s="11">
        <v>383</v>
      </c>
      <c r="O8" s="11">
        <v>353</v>
      </c>
      <c r="P8" s="11">
        <v>295</v>
      </c>
      <c r="Q8" s="11">
        <v>330</v>
      </c>
      <c r="R8" s="11"/>
      <c r="S8" s="11">
        <v>186</v>
      </c>
      <c r="T8" s="11">
        <v>167</v>
      </c>
      <c r="U8" s="11">
        <v>109</v>
      </c>
      <c r="V8" s="11">
        <v>115</v>
      </c>
      <c r="W8" s="11">
        <v>85</v>
      </c>
      <c r="X8" s="11">
        <v>137</v>
      </c>
      <c r="Y8" s="11">
        <v>136</v>
      </c>
      <c r="Z8" s="11">
        <v>55</v>
      </c>
      <c r="AA8" s="11">
        <v>152</v>
      </c>
      <c r="AB8" s="11">
        <v>126</v>
      </c>
      <c r="AC8" s="11">
        <v>61</v>
      </c>
      <c r="AD8" s="11">
        <v>38</v>
      </c>
      <c r="AE8" s="11"/>
      <c r="AF8" s="11">
        <v>449</v>
      </c>
      <c r="AG8" s="11">
        <v>562</v>
      </c>
      <c r="AH8" s="11">
        <v>221</v>
      </c>
      <c r="AI8" s="11"/>
      <c r="AJ8" s="11">
        <v>453</v>
      </c>
      <c r="AK8" s="11">
        <v>398</v>
      </c>
      <c r="AL8" s="11">
        <v>94</v>
      </c>
      <c r="AM8" s="11">
        <v>17</v>
      </c>
      <c r="AN8" s="11">
        <v>203</v>
      </c>
      <c r="AO8" s="11"/>
      <c r="AP8" s="11">
        <v>258</v>
      </c>
      <c r="AQ8" s="11">
        <v>533</v>
      </c>
      <c r="AR8" s="11">
        <v>93</v>
      </c>
      <c r="AS8" s="11">
        <v>153</v>
      </c>
      <c r="AT8" s="11">
        <v>140</v>
      </c>
      <c r="AU8" s="11"/>
      <c r="AV8" s="11">
        <v>363</v>
      </c>
      <c r="AW8" s="11">
        <v>288</v>
      </c>
      <c r="AX8" s="11">
        <v>368</v>
      </c>
      <c r="AY8" s="11">
        <v>133</v>
      </c>
      <c r="AZ8" s="11">
        <v>19</v>
      </c>
    </row>
    <row r="9" spans="2:52">
      <c r="B9" s="18" t="s">
        <v>210</v>
      </c>
      <c r="C9" s="17">
        <v>0.16256629595406499</v>
      </c>
      <c r="D9" s="17">
        <v>0.164717296448912</v>
      </c>
      <c r="E9" s="17">
        <v>0.15711029659782599</v>
      </c>
      <c r="F9" s="17"/>
      <c r="G9" s="17">
        <v>0.22574221727444599</v>
      </c>
      <c r="H9" s="17">
        <v>0.20930312102788701</v>
      </c>
      <c r="I9" s="17">
        <v>0.22737786841993701</v>
      </c>
      <c r="J9" s="17">
        <v>0.103266648634109</v>
      </c>
      <c r="K9" s="17">
        <v>0.122727259828094</v>
      </c>
      <c r="L9" s="17">
        <v>0.11604496211108201</v>
      </c>
      <c r="M9" s="17"/>
      <c r="N9" s="17">
        <v>0.15230986879207001</v>
      </c>
      <c r="O9" s="17">
        <v>0.16089691489434901</v>
      </c>
      <c r="P9" s="17">
        <v>0.17437178652377899</v>
      </c>
      <c r="Q9" s="17">
        <v>0.166181729802268</v>
      </c>
      <c r="R9" s="17"/>
      <c r="S9" s="17">
        <v>0.20649703108036199</v>
      </c>
      <c r="T9" s="17">
        <v>0.1165709940948</v>
      </c>
      <c r="U9" s="17">
        <v>0.117028545407882</v>
      </c>
      <c r="V9" s="17">
        <v>0.134154913272687</v>
      </c>
      <c r="W9" s="17">
        <v>0.13178825015944701</v>
      </c>
      <c r="X9" s="17">
        <v>0.17594285302591101</v>
      </c>
      <c r="Y9" s="17">
        <v>0.13790526061897199</v>
      </c>
      <c r="Z9" s="17">
        <v>0.16129639868460399</v>
      </c>
      <c r="AA9" s="17">
        <v>0.17181061873245199</v>
      </c>
      <c r="AB9" s="17">
        <v>0.23675423987049901</v>
      </c>
      <c r="AC9" s="17">
        <v>0.14381427821484899</v>
      </c>
      <c r="AD9" s="17">
        <v>0.224948530437385</v>
      </c>
      <c r="AE9" s="17"/>
      <c r="AF9" s="17">
        <v>0.101893250210855</v>
      </c>
      <c r="AG9" s="17">
        <v>0.213654646926241</v>
      </c>
      <c r="AH9" s="17">
        <v>0.166180388996196</v>
      </c>
      <c r="AI9" s="17"/>
      <c r="AJ9" s="17">
        <v>9.8607543880841406E-2</v>
      </c>
      <c r="AK9" s="17">
        <v>0.232007080353372</v>
      </c>
      <c r="AL9" s="17">
        <v>0.156028797392368</v>
      </c>
      <c r="AM9" s="17">
        <v>3.6566516536166202E-2</v>
      </c>
      <c r="AN9" s="17">
        <v>0.149946726896421</v>
      </c>
      <c r="AO9" s="17"/>
      <c r="AP9" s="17">
        <v>0.116457926988044</v>
      </c>
      <c r="AQ9" s="17">
        <v>0.232666104586156</v>
      </c>
      <c r="AR9" s="17">
        <v>0.1611046549738</v>
      </c>
      <c r="AS9" s="17">
        <v>7.5443926599190206E-2</v>
      </c>
      <c r="AT9" s="17">
        <v>9.9493426775549301E-2</v>
      </c>
      <c r="AU9" s="17"/>
      <c r="AV9" s="17">
        <v>0.130910153065524</v>
      </c>
      <c r="AW9" s="17">
        <v>0.11290532769073</v>
      </c>
      <c r="AX9" s="17">
        <v>0.189157895668705</v>
      </c>
      <c r="AY9" s="17">
        <v>0.22009061826967199</v>
      </c>
      <c r="AZ9" s="17">
        <v>0.249260004199509</v>
      </c>
    </row>
    <row r="10" spans="2:52">
      <c r="B10" s="18" t="s">
        <v>211</v>
      </c>
      <c r="C10" s="17">
        <v>0.436675157624765</v>
      </c>
      <c r="D10" s="17">
        <v>0.449827645690766</v>
      </c>
      <c r="E10" s="17">
        <v>0.42612584676452803</v>
      </c>
      <c r="F10" s="17"/>
      <c r="G10" s="17">
        <v>0.43714359934677599</v>
      </c>
      <c r="H10" s="17">
        <v>0.41132897380196998</v>
      </c>
      <c r="I10" s="17">
        <v>0.39519207109357701</v>
      </c>
      <c r="J10" s="17">
        <v>0.43730605181931198</v>
      </c>
      <c r="K10" s="17">
        <v>0.51464455938046605</v>
      </c>
      <c r="L10" s="17">
        <v>0.43666668084548599</v>
      </c>
      <c r="M10" s="17"/>
      <c r="N10" s="17">
        <v>0.46934845136378101</v>
      </c>
      <c r="O10" s="17">
        <v>0.43253034601189799</v>
      </c>
      <c r="P10" s="17">
        <v>0.39668588602656002</v>
      </c>
      <c r="Q10" s="17">
        <v>0.43907175348758098</v>
      </c>
      <c r="R10" s="17"/>
      <c r="S10" s="17">
        <v>0.45175724830442199</v>
      </c>
      <c r="T10" s="17">
        <v>0.46758610117919902</v>
      </c>
      <c r="U10" s="17">
        <v>0.51038866951323503</v>
      </c>
      <c r="V10" s="17">
        <v>0.455758304672232</v>
      </c>
      <c r="W10" s="17">
        <v>0.43730178222595101</v>
      </c>
      <c r="X10" s="17">
        <v>0.412422010782657</v>
      </c>
      <c r="Y10" s="17">
        <v>0.37396694622633397</v>
      </c>
      <c r="Z10" s="17">
        <v>0.452596039776336</v>
      </c>
      <c r="AA10" s="17">
        <v>0.44522261317503098</v>
      </c>
      <c r="AB10" s="17">
        <v>0.35591639677100101</v>
      </c>
      <c r="AC10" s="17">
        <v>0.47850130100835198</v>
      </c>
      <c r="AD10" s="17">
        <v>0.41273653958665502</v>
      </c>
      <c r="AE10" s="17"/>
      <c r="AF10" s="17">
        <v>0.42587824111851402</v>
      </c>
      <c r="AG10" s="17">
        <v>0.45110288756976202</v>
      </c>
      <c r="AH10" s="17">
        <v>0.40479985019599801</v>
      </c>
      <c r="AI10" s="17"/>
      <c r="AJ10" s="17">
        <v>0.44505423169123598</v>
      </c>
      <c r="AK10" s="17">
        <v>0.46271568120698597</v>
      </c>
      <c r="AL10" s="17">
        <v>0.43699093182532101</v>
      </c>
      <c r="AM10" s="17">
        <v>0.39228928866691798</v>
      </c>
      <c r="AN10" s="17">
        <v>0.37955295930404698</v>
      </c>
      <c r="AO10" s="17"/>
      <c r="AP10" s="17">
        <v>0.42685773689081802</v>
      </c>
      <c r="AQ10" s="17">
        <v>0.47140861022117098</v>
      </c>
      <c r="AR10" s="17">
        <v>0.45491297708586698</v>
      </c>
      <c r="AS10" s="17">
        <v>0.412903111560184</v>
      </c>
      <c r="AT10" s="17">
        <v>0.368306181624311</v>
      </c>
      <c r="AU10" s="17"/>
      <c r="AV10" s="17">
        <v>0.42606965481154102</v>
      </c>
      <c r="AW10" s="17">
        <v>0.480652360473035</v>
      </c>
      <c r="AX10" s="17">
        <v>0.42903867122313399</v>
      </c>
      <c r="AY10" s="17">
        <v>0.47237915148357901</v>
      </c>
      <c r="AZ10" s="17">
        <v>0.46855806513634901</v>
      </c>
    </row>
    <row r="11" spans="2:52" ht="30">
      <c r="B11" s="18" t="s">
        <v>212</v>
      </c>
      <c r="C11" s="17">
        <v>0.23384191462689999</v>
      </c>
      <c r="D11" s="17">
        <v>0.235067287886807</v>
      </c>
      <c r="E11" s="17">
        <v>0.234394547954733</v>
      </c>
      <c r="F11" s="17"/>
      <c r="G11" s="17">
        <v>0.18702323833412701</v>
      </c>
      <c r="H11" s="17">
        <v>0.222697495271753</v>
      </c>
      <c r="I11" s="17">
        <v>0.194014006247094</v>
      </c>
      <c r="J11" s="17">
        <v>0.27797256449259999</v>
      </c>
      <c r="K11" s="17">
        <v>0.22485396978271299</v>
      </c>
      <c r="L11" s="17">
        <v>0.26909562812267201</v>
      </c>
      <c r="M11" s="17"/>
      <c r="N11" s="17">
        <v>0.204435776630011</v>
      </c>
      <c r="O11" s="17">
        <v>0.24199048459260999</v>
      </c>
      <c r="P11" s="17">
        <v>0.27450753413814999</v>
      </c>
      <c r="Q11" s="17">
        <v>0.22786327857421301</v>
      </c>
      <c r="R11" s="17"/>
      <c r="S11" s="17">
        <v>0.20692809715772301</v>
      </c>
      <c r="T11" s="17">
        <v>0.222334657213763</v>
      </c>
      <c r="U11" s="17">
        <v>0.19892829050074901</v>
      </c>
      <c r="V11" s="17">
        <v>0.25883072458227901</v>
      </c>
      <c r="W11" s="17">
        <v>0.265215801465922</v>
      </c>
      <c r="X11" s="17">
        <v>0.227710416670902</v>
      </c>
      <c r="Y11" s="17">
        <v>0.26699300471542498</v>
      </c>
      <c r="Z11" s="17">
        <v>0.25556805585488401</v>
      </c>
      <c r="AA11" s="17">
        <v>0.236774898357514</v>
      </c>
      <c r="AB11" s="17">
        <v>0.24054884244548899</v>
      </c>
      <c r="AC11" s="17">
        <v>0.25432589408860701</v>
      </c>
      <c r="AD11" s="17">
        <v>0.17484432756063301</v>
      </c>
      <c r="AE11" s="17"/>
      <c r="AF11" s="17">
        <v>0.28650617949247398</v>
      </c>
      <c r="AG11" s="17">
        <v>0.20061494482504699</v>
      </c>
      <c r="AH11" s="17">
        <v>0.21813279590408999</v>
      </c>
      <c r="AI11" s="17"/>
      <c r="AJ11" s="17">
        <v>0.267851349297694</v>
      </c>
      <c r="AK11" s="17">
        <v>0.18175300776954401</v>
      </c>
      <c r="AL11" s="17">
        <v>0.27842570766464297</v>
      </c>
      <c r="AM11" s="17">
        <v>0.39045152890998502</v>
      </c>
      <c r="AN11" s="17">
        <v>0.235382657033708</v>
      </c>
      <c r="AO11" s="17"/>
      <c r="AP11" s="17">
        <v>0.27465136702725101</v>
      </c>
      <c r="AQ11" s="17">
        <v>0.18559181019329199</v>
      </c>
      <c r="AR11" s="17">
        <v>0.24818425799115601</v>
      </c>
      <c r="AS11" s="17">
        <v>0.279891806316449</v>
      </c>
      <c r="AT11" s="17">
        <v>0.27327847324186699</v>
      </c>
      <c r="AU11" s="17"/>
      <c r="AV11" s="17">
        <v>0.25250962847884501</v>
      </c>
      <c r="AW11" s="17">
        <v>0.232527400221508</v>
      </c>
      <c r="AX11" s="17">
        <v>0.229882723305283</v>
      </c>
      <c r="AY11" s="17">
        <v>0.18909380328469</v>
      </c>
      <c r="AZ11" s="17">
        <v>0.17325040858909299</v>
      </c>
    </row>
    <row r="12" spans="2:52">
      <c r="B12" s="18" t="s">
        <v>213</v>
      </c>
      <c r="C12" s="17">
        <v>6.5464899466829707E-2</v>
      </c>
      <c r="D12" s="17">
        <v>7.3597059621317004E-2</v>
      </c>
      <c r="E12" s="17">
        <v>5.7041812167446297E-2</v>
      </c>
      <c r="F12" s="17"/>
      <c r="G12" s="17">
        <v>6.7997282021077105E-2</v>
      </c>
      <c r="H12" s="17">
        <v>5.7813370238838202E-2</v>
      </c>
      <c r="I12" s="17">
        <v>8.9868642426213202E-2</v>
      </c>
      <c r="J12" s="17">
        <v>5.0280601559548298E-2</v>
      </c>
      <c r="K12" s="17">
        <v>4.6492640340630602E-2</v>
      </c>
      <c r="L12" s="17">
        <v>7.6011238703662803E-2</v>
      </c>
      <c r="M12" s="17"/>
      <c r="N12" s="17">
        <v>9.1998593776498494E-2</v>
      </c>
      <c r="O12" s="17">
        <v>6.1597138841218202E-2</v>
      </c>
      <c r="P12" s="17">
        <v>5.4802427486719797E-2</v>
      </c>
      <c r="Q12" s="17">
        <v>4.3651052090841899E-2</v>
      </c>
      <c r="R12" s="17"/>
      <c r="S12" s="17">
        <v>6.4728152177118706E-2</v>
      </c>
      <c r="T12" s="17">
        <v>7.0310103893132803E-2</v>
      </c>
      <c r="U12" s="17">
        <v>7.7135118462659497E-2</v>
      </c>
      <c r="V12" s="17">
        <v>4.2568713900542697E-2</v>
      </c>
      <c r="W12" s="17">
        <v>7.4179219615109995E-2</v>
      </c>
      <c r="X12" s="17">
        <v>3.73368756417672E-2</v>
      </c>
      <c r="Y12" s="17">
        <v>9.43392196376487E-2</v>
      </c>
      <c r="Z12" s="17">
        <v>7.6592814947500795E-2</v>
      </c>
      <c r="AA12" s="17">
        <v>4.7108969363287102E-2</v>
      </c>
      <c r="AB12" s="17">
        <v>9.8277205853554803E-2</v>
      </c>
      <c r="AC12" s="17">
        <v>4.8259091374354399E-2</v>
      </c>
      <c r="AD12" s="17">
        <v>3.81666646078073E-2</v>
      </c>
      <c r="AE12" s="17"/>
      <c r="AF12" s="17">
        <v>8.0254905603830806E-2</v>
      </c>
      <c r="AG12" s="17">
        <v>4.9989970361050601E-2</v>
      </c>
      <c r="AH12" s="17">
        <v>6.8013230218269202E-2</v>
      </c>
      <c r="AI12" s="17"/>
      <c r="AJ12" s="17">
        <v>9.0118529536241401E-2</v>
      </c>
      <c r="AK12" s="17">
        <v>4.2086220661801899E-2</v>
      </c>
      <c r="AL12" s="17">
        <v>4.1825475962250301E-2</v>
      </c>
      <c r="AM12" s="17">
        <v>0.10937980380746901</v>
      </c>
      <c r="AN12" s="17">
        <v>7.5465467497676297E-2</v>
      </c>
      <c r="AO12" s="17"/>
      <c r="AP12" s="17">
        <v>8.8906819644914106E-2</v>
      </c>
      <c r="AQ12" s="17">
        <v>4.8548534596351299E-2</v>
      </c>
      <c r="AR12" s="17">
        <v>4.33576539321835E-2</v>
      </c>
      <c r="AS12" s="17">
        <v>0.141911693655247</v>
      </c>
      <c r="AT12" s="17">
        <v>5.4278716231694897E-2</v>
      </c>
      <c r="AU12" s="17"/>
      <c r="AV12" s="17">
        <v>5.7636315611669098E-2</v>
      </c>
      <c r="AW12" s="17">
        <v>8.0149768924462406E-2</v>
      </c>
      <c r="AX12" s="17">
        <v>5.9966833928202297E-2</v>
      </c>
      <c r="AY12" s="17">
        <v>6.2977093399777903E-2</v>
      </c>
      <c r="AZ12" s="17">
        <v>5.27773565978681E-2</v>
      </c>
    </row>
    <row r="13" spans="2:52">
      <c r="B13" s="18" t="s">
        <v>214</v>
      </c>
      <c r="C13" s="17">
        <v>1.4380254362190901E-2</v>
      </c>
      <c r="D13" s="17">
        <v>8.0185305488604704E-3</v>
      </c>
      <c r="E13" s="17">
        <v>2.0453573797643902E-2</v>
      </c>
      <c r="F13" s="17"/>
      <c r="G13" s="17">
        <v>1.4890707621799899E-2</v>
      </c>
      <c r="H13" s="17">
        <v>2.07228743776861E-2</v>
      </c>
      <c r="I13" s="17">
        <v>7.6962711256504598E-3</v>
      </c>
      <c r="J13" s="17">
        <v>2.0244520871438298E-2</v>
      </c>
      <c r="K13" s="17">
        <v>1.87378628130692E-2</v>
      </c>
      <c r="L13" s="17">
        <v>6.6745973123769099E-3</v>
      </c>
      <c r="M13" s="17"/>
      <c r="N13" s="17">
        <v>1.49828474846955E-2</v>
      </c>
      <c r="O13" s="17">
        <v>1.0946067219542201E-2</v>
      </c>
      <c r="P13" s="17">
        <v>1.27451936345614E-2</v>
      </c>
      <c r="Q13" s="17">
        <v>1.6124430882350601E-2</v>
      </c>
      <c r="R13" s="17"/>
      <c r="S13" s="17">
        <v>3.6693640275167298E-3</v>
      </c>
      <c r="T13" s="17">
        <v>1.05879841120086E-2</v>
      </c>
      <c r="U13" s="17">
        <v>2.1060440237723198E-2</v>
      </c>
      <c r="V13" s="17">
        <v>0</v>
      </c>
      <c r="W13" s="17">
        <v>0</v>
      </c>
      <c r="X13" s="17">
        <v>3.00530147432219E-2</v>
      </c>
      <c r="Y13" s="17">
        <v>2.4264785951021699E-2</v>
      </c>
      <c r="Z13" s="17">
        <v>1.9800199295592701E-2</v>
      </c>
      <c r="AA13" s="17">
        <v>1.1808806621526899E-2</v>
      </c>
      <c r="AB13" s="17">
        <v>2.8189872846445401E-2</v>
      </c>
      <c r="AC13" s="17">
        <v>0</v>
      </c>
      <c r="AD13" s="17">
        <v>2.76394272510848E-2</v>
      </c>
      <c r="AE13" s="17"/>
      <c r="AF13" s="17">
        <v>2.0562674430004101E-2</v>
      </c>
      <c r="AG13" s="17">
        <v>1.22543504484904E-2</v>
      </c>
      <c r="AH13" s="17">
        <v>3.9889317569082698E-3</v>
      </c>
      <c r="AI13" s="17"/>
      <c r="AJ13" s="17">
        <v>2.57368037446647E-2</v>
      </c>
      <c r="AK13" s="17">
        <v>1.47148566436634E-2</v>
      </c>
      <c r="AL13" s="17">
        <v>0</v>
      </c>
      <c r="AM13" s="17">
        <v>0</v>
      </c>
      <c r="AN13" s="17">
        <v>0</v>
      </c>
      <c r="AO13" s="17"/>
      <c r="AP13" s="17">
        <v>2.9498327786324999E-2</v>
      </c>
      <c r="AQ13" s="17">
        <v>9.2757197216269491E-3</v>
      </c>
      <c r="AR13" s="17">
        <v>6.4402121771440701E-3</v>
      </c>
      <c r="AS13" s="17">
        <v>1.9734181833098E-2</v>
      </c>
      <c r="AT13" s="17">
        <v>1.3838200928447101E-2</v>
      </c>
      <c r="AU13" s="17"/>
      <c r="AV13" s="17">
        <v>1.0533160716363101E-2</v>
      </c>
      <c r="AW13" s="17">
        <v>2.5597506298018002E-2</v>
      </c>
      <c r="AX13" s="17">
        <v>1.49988003283548E-2</v>
      </c>
      <c r="AY13" s="17">
        <v>5.9086635523319603E-3</v>
      </c>
      <c r="AZ13" s="17">
        <v>0</v>
      </c>
    </row>
    <row r="14" spans="2:52">
      <c r="B14" s="18" t="s">
        <v>107</v>
      </c>
      <c r="C14" s="19">
        <v>8.7071477965250693E-2</v>
      </c>
      <c r="D14" s="19">
        <v>6.8772179803338093E-2</v>
      </c>
      <c r="E14" s="19">
        <v>0.104873922717822</v>
      </c>
      <c r="F14" s="19"/>
      <c r="G14" s="19">
        <v>6.7202955401774206E-2</v>
      </c>
      <c r="H14" s="19">
        <v>7.8134165281864898E-2</v>
      </c>
      <c r="I14" s="19">
        <v>8.5851140687527999E-2</v>
      </c>
      <c r="J14" s="19">
        <v>0.110929612622992</v>
      </c>
      <c r="K14" s="19">
        <v>7.2543707855026507E-2</v>
      </c>
      <c r="L14" s="19">
        <v>9.5506892904719004E-2</v>
      </c>
      <c r="M14" s="19"/>
      <c r="N14" s="19">
        <v>6.6924461952944797E-2</v>
      </c>
      <c r="O14" s="19">
        <v>9.2039048440381493E-2</v>
      </c>
      <c r="P14" s="19">
        <v>8.6887172190229803E-2</v>
      </c>
      <c r="Q14" s="19">
        <v>0.107107755162745</v>
      </c>
      <c r="R14" s="19"/>
      <c r="S14" s="19">
        <v>6.6420107252858407E-2</v>
      </c>
      <c r="T14" s="19">
        <v>0.112610159507097</v>
      </c>
      <c r="U14" s="19">
        <v>7.5458935877750696E-2</v>
      </c>
      <c r="V14" s="19">
        <v>0.108687343572259</v>
      </c>
      <c r="W14" s="19">
        <v>9.1514946533569397E-2</v>
      </c>
      <c r="X14" s="19">
        <v>0.116534829135542</v>
      </c>
      <c r="Y14" s="19">
        <v>0.10253078285059899</v>
      </c>
      <c r="Z14" s="19">
        <v>3.4146491441083497E-2</v>
      </c>
      <c r="AA14" s="19">
        <v>8.7274093750189602E-2</v>
      </c>
      <c r="AB14" s="19">
        <v>4.0313442213010198E-2</v>
      </c>
      <c r="AC14" s="19">
        <v>7.5099435313838295E-2</v>
      </c>
      <c r="AD14" s="19">
        <v>0.121664510556434</v>
      </c>
      <c r="AE14" s="19"/>
      <c r="AF14" s="19">
        <v>8.4904749144322597E-2</v>
      </c>
      <c r="AG14" s="19">
        <v>7.2383199869409207E-2</v>
      </c>
      <c r="AH14" s="19">
        <v>0.138884802928539</v>
      </c>
      <c r="AI14" s="19"/>
      <c r="AJ14" s="19">
        <v>7.26315418493228E-2</v>
      </c>
      <c r="AK14" s="19">
        <v>6.6723153364632207E-2</v>
      </c>
      <c r="AL14" s="19">
        <v>8.6729087155417203E-2</v>
      </c>
      <c r="AM14" s="19">
        <v>7.1312862079460901E-2</v>
      </c>
      <c r="AN14" s="19">
        <v>0.159652189268148</v>
      </c>
      <c r="AO14" s="19"/>
      <c r="AP14" s="19">
        <v>6.3627821662647799E-2</v>
      </c>
      <c r="AQ14" s="19">
        <v>5.2509220681401701E-2</v>
      </c>
      <c r="AR14" s="19">
        <v>8.6000243839850096E-2</v>
      </c>
      <c r="AS14" s="19">
        <v>7.0115280035831201E-2</v>
      </c>
      <c r="AT14" s="19">
        <v>0.19080500119813101</v>
      </c>
      <c r="AU14" s="19"/>
      <c r="AV14" s="19">
        <v>0.122341087316058</v>
      </c>
      <c r="AW14" s="19">
        <v>6.8167636392246697E-2</v>
      </c>
      <c r="AX14" s="19">
        <v>7.6955075546320806E-2</v>
      </c>
      <c r="AY14" s="19">
        <v>4.9550670009948901E-2</v>
      </c>
      <c r="AZ14" s="19">
        <v>5.6154165477180398E-2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E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20.7109375" customWidth="1"/>
  </cols>
  <sheetData>
    <row r="2" spans="2:5" ht="39.950000000000003" customHeight="1">
      <c r="D2" s="29" t="s">
        <v>481</v>
      </c>
      <c r="E2" s="30"/>
    </row>
    <row r="6" spans="2:5" ht="50.1" customHeight="1">
      <c r="B6" s="20" t="s">
        <v>26</v>
      </c>
      <c r="C6" s="20" t="s">
        <v>475</v>
      </c>
      <c r="D6" s="20" t="s">
        <v>476</v>
      </c>
    </row>
    <row r="7" spans="2:5">
      <c r="B7" s="18" t="s">
        <v>210</v>
      </c>
      <c r="C7" s="17">
        <v>0.105174906736675</v>
      </c>
      <c r="D7" s="17">
        <v>0.123885794894472</v>
      </c>
    </row>
    <row r="8" spans="2:5">
      <c r="B8" s="18" t="s">
        <v>211</v>
      </c>
      <c r="C8" s="17">
        <v>0.354767535904427</v>
      </c>
      <c r="D8" s="17">
        <v>0.36754928549118299</v>
      </c>
    </row>
    <row r="9" spans="2:5" ht="30">
      <c r="B9" s="18" t="s">
        <v>212</v>
      </c>
      <c r="C9" s="17">
        <v>0.25867045805050898</v>
      </c>
      <c r="D9" s="17">
        <v>0.22641437344804399</v>
      </c>
    </row>
    <row r="10" spans="2:5">
      <c r="B10" s="18" t="s">
        <v>213</v>
      </c>
      <c r="C10" s="17">
        <v>0.15270637317712599</v>
      </c>
      <c r="D10" s="17">
        <v>0.141754115651511</v>
      </c>
    </row>
    <row r="11" spans="2:5">
      <c r="B11" s="18" t="s">
        <v>214</v>
      </c>
      <c r="C11" s="17">
        <v>2.9679912553772898E-2</v>
      </c>
      <c r="D11" s="17">
        <v>3.9260512767499298E-2</v>
      </c>
    </row>
    <row r="12" spans="2:5">
      <c r="B12" s="18" t="s">
        <v>107</v>
      </c>
      <c r="C12" s="17">
        <v>9.9000813577489799E-2</v>
      </c>
      <c r="D12" s="17">
        <v>0.10113591774729</v>
      </c>
    </row>
    <row r="13" spans="2:5">
      <c r="B13" s="16" t="s">
        <v>16</v>
      </c>
      <c r="C13" s="16"/>
      <c r="D13" s="16"/>
    </row>
    <row r="14" spans="2:5">
      <c r="B14" t="s">
        <v>433</v>
      </c>
    </row>
    <row r="15" spans="2:5">
      <c r="B15" t="s">
        <v>434</v>
      </c>
    </row>
    <row r="19" spans="2:2">
      <c r="B19"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Z19"/>
  <sheetViews>
    <sheetView showGridLines="0" workbookViewId="0">
      <pane xSplit="2" topLeftCell="C1" activePane="topRight" state="frozen"/>
      <selection pane="topRight"/>
    </sheetView>
  </sheetViews>
  <sheetFormatPr defaultColWidth="11.4257812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6" width="10.7109375" customWidth="1"/>
    <col min="47" max="47" width="2.140625" customWidth="1"/>
    <col min="48" max="52" width="10.7109375" customWidth="1"/>
    <col min="53" max="53" width="2.140625" customWidth="1"/>
  </cols>
  <sheetData>
    <row r="2" spans="2:52" ht="39.950000000000003" customHeight="1">
      <c r="D2" s="29" t="s">
        <v>224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row>
    <row r="5" spans="2:52" ht="30" customHeight="1">
      <c r="B5" s="15"/>
      <c r="C5" s="15"/>
      <c r="D5" s="28" t="s">
        <v>18</v>
      </c>
      <c r="E5" s="28"/>
      <c r="F5" s="15"/>
      <c r="G5" s="28" t="s">
        <v>19</v>
      </c>
      <c r="H5" s="28"/>
      <c r="I5" s="28"/>
      <c r="J5" s="28"/>
      <c r="K5" s="28"/>
      <c r="L5" s="28"/>
      <c r="M5" s="15"/>
      <c r="N5" s="28" t="s">
        <v>20</v>
      </c>
      <c r="O5" s="28"/>
      <c r="P5" s="28"/>
      <c r="Q5" s="28"/>
      <c r="R5" s="15"/>
      <c r="S5" s="28" t="s">
        <v>21</v>
      </c>
      <c r="T5" s="28"/>
      <c r="U5" s="28"/>
      <c r="V5" s="28"/>
      <c r="W5" s="28"/>
      <c r="X5" s="28"/>
      <c r="Y5" s="28"/>
      <c r="Z5" s="28"/>
      <c r="AA5" s="28"/>
      <c r="AB5" s="28"/>
      <c r="AC5" s="28"/>
      <c r="AD5" s="28"/>
      <c r="AE5" s="15"/>
      <c r="AF5" s="28" t="s">
        <v>22</v>
      </c>
      <c r="AG5" s="28"/>
      <c r="AH5" s="28"/>
      <c r="AI5" s="15"/>
      <c r="AJ5" s="28" t="s">
        <v>23</v>
      </c>
      <c r="AK5" s="28"/>
      <c r="AL5" s="28"/>
      <c r="AM5" s="28"/>
      <c r="AN5" s="28"/>
      <c r="AO5" s="15"/>
      <c r="AP5" s="28" t="s">
        <v>24</v>
      </c>
      <c r="AQ5" s="28"/>
      <c r="AR5" s="28"/>
      <c r="AS5" s="28"/>
      <c r="AT5" s="28"/>
      <c r="AU5" s="15"/>
      <c r="AV5" s="28" t="s">
        <v>25</v>
      </c>
      <c r="AW5" s="28"/>
      <c r="AX5" s="28"/>
      <c r="AY5" s="28"/>
      <c r="AZ5" s="28"/>
    </row>
    <row r="6" spans="2:52" ht="75">
      <c r="B6" t="s">
        <v>26</v>
      </c>
      <c r="C6" s="9" t="s">
        <v>27</v>
      </c>
      <c r="D6" s="12" t="s">
        <v>28</v>
      </c>
      <c r="E6" s="12" t="s">
        <v>29</v>
      </c>
      <c r="G6" s="12" t="s">
        <v>30</v>
      </c>
      <c r="H6" s="12" t="s">
        <v>31</v>
      </c>
      <c r="I6" s="12" t="s">
        <v>32</v>
      </c>
      <c r="J6" s="12" t="s">
        <v>33</v>
      </c>
      <c r="K6" s="12" t="s">
        <v>34</v>
      </c>
      <c r="L6" s="12" t="s">
        <v>35</v>
      </c>
      <c r="N6" s="12" t="s">
        <v>36</v>
      </c>
      <c r="O6" s="12" t="s">
        <v>37</v>
      </c>
      <c r="P6" s="12" t="s">
        <v>38</v>
      </c>
      <c r="Q6" s="12" t="s">
        <v>39</v>
      </c>
      <c r="S6" s="12" t="s">
        <v>40</v>
      </c>
      <c r="T6" s="12" t="s">
        <v>41</v>
      </c>
      <c r="U6" s="12" t="s">
        <v>42</v>
      </c>
      <c r="V6" s="12" t="s">
        <v>43</v>
      </c>
      <c r="W6" s="12" t="s">
        <v>44</v>
      </c>
      <c r="X6" s="12" t="s">
        <v>45</v>
      </c>
      <c r="Y6" s="12" t="s">
        <v>46</v>
      </c>
      <c r="Z6" s="12" t="s">
        <v>47</v>
      </c>
      <c r="AA6" s="12" t="s">
        <v>48</v>
      </c>
      <c r="AB6" s="12" t="s">
        <v>49</v>
      </c>
      <c r="AC6" s="12" t="s">
        <v>50</v>
      </c>
      <c r="AD6" s="12" t="s">
        <v>51</v>
      </c>
      <c r="AF6" s="12" t="s">
        <v>52</v>
      </c>
      <c r="AG6" s="12" t="s">
        <v>53</v>
      </c>
      <c r="AH6" s="12" t="s">
        <v>54</v>
      </c>
      <c r="AJ6" s="12" t="s">
        <v>55</v>
      </c>
      <c r="AK6" s="12" t="s">
        <v>56</v>
      </c>
      <c r="AL6" s="12" t="s">
        <v>57</v>
      </c>
      <c r="AM6" s="12" t="s">
        <v>58</v>
      </c>
      <c r="AN6" s="12" t="s">
        <v>54</v>
      </c>
      <c r="AP6" s="12" t="s">
        <v>55</v>
      </c>
      <c r="AQ6" s="12" t="s">
        <v>56</v>
      </c>
      <c r="AR6" s="12" t="s">
        <v>59</v>
      </c>
      <c r="AS6" s="12" t="s">
        <v>60</v>
      </c>
      <c r="AT6" s="12" t="s">
        <v>61</v>
      </c>
      <c r="AV6" s="12" t="s">
        <v>62</v>
      </c>
      <c r="AW6" s="12" t="s">
        <v>63</v>
      </c>
      <c r="AX6" s="12" t="s">
        <v>64</v>
      </c>
      <c r="AY6" s="12" t="s">
        <v>65</v>
      </c>
      <c r="AZ6" s="12" t="s">
        <v>66</v>
      </c>
    </row>
    <row r="7" spans="2:52" ht="30" customHeight="1">
      <c r="B7" s="10" t="s">
        <v>67</v>
      </c>
      <c r="C7" s="10">
        <v>1339</v>
      </c>
      <c r="D7" s="10">
        <v>689</v>
      </c>
      <c r="E7" s="10">
        <v>645</v>
      </c>
      <c r="F7" s="10"/>
      <c r="G7" s="10">
        <v>204</v>
      </c>
      <c r="H7" s="10">
        <v>225</v>
      </c>
      <c r="I7" s="10">
        <v>240</v>
      </c>
      <c r="J7" s="10">
        <v>220</v>
      </c>
      <c r="K7" s="10">
        <v>162</v>
      </c>
      <c r="L7" s="10">
        <v>288</v>
      </c>
      <c r="M7" s="10"/>
      <c r="N7" s="10">
        <v>407</v>
      </c>
      <c r="O7" s="10">
        <v>365</v>
      </c>
      <c r="P7" s="10">
        <v>256</v>
      </c>
      <c r="Q7" s="10">
        <v>308</v>
      </c>
      <c r="R7" s="10"/>
      <c r="S7" s="10">
        <v>205</v>
      </c>
      <c r="T7" s="10">
        <v>180</v>
      </c>
      <c r="U7" s="10">
        <v>102</v>
      </c>
      <c r="V7" s="10">
        <v>134</v>
      </c>
      <c r="W7" s="10">
        <v>107</v>
      </c>
      <c r="X7" s="10">
        <v>108</v>
      </c>
      <c r="Y7" s="10">
        <v>96</v>
      </c>
      <c r="Z7" s="10">
        <v>57</v>
      </c>
      <c r="AA7" s="10">
        <v>159</v>
      </c>
      <c r="AB7" s="10">
        <v>102</v>
      </c>
      <c r="AC7" s="10">
        <v>56</v>
      </c>
      <c r="AD7" s="10">
        <v>33</v>
      </c>
      <c r="AE7" s="10"/>
      <c r="AF7" s="10">
        <v>430</v>
      </c>
      <c r="AG7" s="10">
        <v>559</v>
      </c>
      <c r="AH7" s="10">
        <v>204</v>
      </c>
      <c r="AI7" s="10"/>
      <c r="AJ7" s="10">
        <v>431</v>
      </c>
      <c r="AK7" s="10">
        <v>392</v>
      </c>
      <c r="AL7" s="10">
        <v>92</v>
      </c>
      <c r="AM7" s="10">
        <v>17</v>
      </c>
      <c r="AN7" s="10">
        <v>187</v>
      </c>
      <c r="AO7" s="10"/>
      <c r="AP7" s="10">
        <v>237</v>
      </c>
      <c r="AQ7" s="10">
        <v>532</v>
      </c>
      <c r="AR7" s="10">
        <v>99</v>
      </c>
      <c r="AS7" s="10">
        <v>145</v>
      </c>
      <c r="AT7" s="10">
        <v>132</v>
      </c>
      <c r="AU7" s="10"/>
      <c r="AV7" s="10">
        <v>345</v>
      </c>
      <c r="AW7" s="10">
        <v>284</v>
      </c>
      <c r="AX7" s="10">
        <v>392</v>
      </c>
      <c r="AY7" s="10">
        <v>142</v>
      </c>
      <c r="AZ7" s="10">
        <v>21</v>
      </c>
    </row>
    <row r="8" spans="2:52" ht="30" customHeight="1">
      <c r="B8" s="11" t="s">
        <v>68</v>
      </c>
      <c r="C8" s="11">
        <v>1347</v>
      </c>
      <c r="D8" s="11">
        <v>680</v>
      </c>
      <c r="E8" s="11">
        <v>662</v>
      </c>
      <c r="F8" s="11"/>
      <c r="G8" s="11">
        <v>221</v>
      </c>
      <c r="H8" s="11">
        <v>229</v>
      </c>
      <c r="I8" s="11">
        <v>234</v>
      </c>
      <c r="J8" s="11">
        <v>222</v>
      </c>
      <c r="K8" s="11">
        <v>159</v>
      </c>
      <c r="L8" s="11">
        <v>282</v>
      </c>
      <c r="M8" s="11"/>
      <c r="N8" s="11">
        <v>369</v>
      </c>
      <c r="O8" s="11">
        <v>336</v>
      </c>
      <c r="P8" s="11">
        <v>305</v>
      </c>
      <c r="Q8" s="11">
        <v>334</v>
      </c>
      <c r="R8" s="11"/>
      <c r="S8" s="11">
        <v>211</v>
      </c>
      <c r="T8" s="11">
        <v>170</v>
      </c>
      <c r="U8" s="11">
        <v>100</v>
      </c>
      <c r="V8" s="11">
        <v>130</v>
      </c>
      <c r="W8" s="11">
        <v>102</v>
      </c>
      <c r="X8" s="11">
        <v>112</v>
      </c>
      <c r="Y8" s="11">
        <v>90</v>
      </c>
      <c r="Z8" s="11">
        <v>51</v>
      </c>
      <c r="AA8" s="11">
        <v>153</v>
      </c>
      <c r="AB8" s="11">
        <v>131</v>
      </c>
      <c r="AC8" s="11">
        <v>59</v>
      </c>
      <c r="AD8" s="11">
        <v>37</v>
      </c>
      <c r="AE8" s="11"/>
      <c r="AF8" s="11">
        <v>427</v>
      </c>
      <c r="AG8" s="11">
        <v>554</v>
      </c>
      <c r="AH8" s="11">
        <v>208</v>
      </c>
      <c r="AI8" s="11"/>
      <c r="AJ8" s="11">
        <v>417</v>
      </c>
      <c r="AK8" s="11">
        <v>391</v>
      </c>
      <c r="AL8" s="11">
        <v>90</v>
      </c>
      <c r="AM8" s="11">
        <v>17</v>
      </c>
      <c r="AN8" s="11">
        <v>193</v>
      </c>
      <c r="AO8" s="11"/>
      <c r="AP8" s="11">
        <v>230</v>
      </c>
      <c r="AQ8" s="11">
        <v>540</v>
      </c>
      <c r="AR8" s="11">
        <v>99</v>
      </c>
      <c r="AS8" s="11">
        <v>144</v>
      </c>
      <c r="AT8" s="11">
        <v>131</v>
      </c>
      <c r="AU8" s="11"/>
      <c r="AV8" s="11">
        <v>360</v>
      </c>
      <c r="AW8" s="11">
        <v>296</v>
      </c>
      <c r="AX8" s="11">
        <v>382</v>
      </c>
      <c r="AY8" s="11">
        <v>136</v>
      </c>
      <c r="AZ8" s="11">
        <v>18</v>
      </c>
    </row>
    <row r="9" spans="2:52">
      <c r="B9" s="18" t="s">
        <v>210</v>
      </c>
      <c r="C9" s="17">
        <v>0.105174906736675</v>
      </c>
      <c r="D9" s="17">
        <v>0.12425685969132499</v>
      </c>
      <c r="E9" s="17">
        <v>8.5102500492641106E-2</v>
      </c>
      <c r="F9" s="17"/>
      <c r="G9" s="17">
        <v>0.17538560324430699</v>
      </c>
      <c r="H9" s="17">
        <v>0.12359071155033</v>
      </c>
      <c r="I9" s="17">
        <v>0.122394293051046</v>
      </c>
      <c r="J9" s="17">
        <v>6.9498638803591098E-2</v>
      </c>
      <c r="K9" s="17">
        <v>5.7049739789857598E-2</v>
      </c>
      <c r="L9" s="17">
        <v>7.6062946067365703E-2</v>
      </c>
      <c r="M9" s="17"/>
      <c r="N9" s="17">
        <v>0.13526920565088901</v>
      </c>
      <c r="O9" s="17">
        <v>9.5409838626141594E-2</v>
      </c>
      <c r="P9" s="17">
        <v>8.7707207367159895E-2</v>
      </c>
      <c r="Q9" s="17">
        <v>9.8621976269351597E-2</v>
      </c>
      <c r="R9" s="17"/>
      <c r="S9" s="17">
        <v>0.136937112296147</v>
      </c>
      <c r="T9" s="17">
        <v>8.5758848552177303E-2</v>
      </c>
      <c r="U9" s="17">
        <v>0.11424464746400601</v>
      </c>
      <c r="V9" s="17">
        <v>9.3855878907874002E-2</v>
      </c>
      <c r="W9" s="17">
        <v>8.3249430097519006E-2</v>
      </c>
      <c r="X9" s="17">
        <v>8.2090199772246297E-2</v>
      </c>
      <c r="Y9" s="17">
        <v>0.153829042241582</v>
      </c>
      <c r="Z9" s="17">
        <v>9.9084236086176503E-2</v>
      </c>
      <c r="AA9" s="17">
        <v>9.7757862282077196E-2</v>
      </c>
      <c r="AB9" s="17">
        <v>8.5858293213865594E-2</v>
      </c>
      <c r="AC9" s="17">
        <v>0.10398847342508299</v>
      </c>
      <c r="AD9" s="17">
        <v>0.14929448020530101</v>
      </c>
      <c r="AE9" s="17"/>
      <c r="AF9" s="17">
        <v>8.0285549461066599E-2</v>
      </c>
      <c r="AG9" s="17">
        <v>0.12457784044157499</v>
      </c>
      <c r="AH9" s="17">
        <v>8.9751281080464498E-2</v>
      </c>
      <c r="AI9" s="17"/>
      <c r="AJ9" s="17">
        <v>8.7488024355168503E-2</v>
      </c>
      <c r="AK9" s="17">
        <v>0.14783824497904099</v>
      </c>
      <c r="AL9" s="17">
        <v>0.15203533638807101</v>
      </c>
      <c r="AM9" s="17">
        <v>0.24105064111291399</v>
      </c>
      <c r="AN9" s="17">
        <v>5.5820215416697197E-2</v>
      </c>
      <c r="AO9" s="17"/>
      <c r="AP9" s="17">
        <v>9.1519311333679701E-2</v>
      </c>
      <c r="AQ9" s="17">
        <v>0.13966939948033599</v>
      </c>
      <c r="AR9" s="17">
        <v>0.15326318343095</v>
      </c>
      <c r="AS9" s="17">
        <v>6.0666200739496703E-2</v>
      </c>
      <c r="AT9" s="17">
        <v>6.4471313525013896E-2</v>
      </c>
      <c r="AU9" s="17"/>
      <c r="AV9" s="17">
        <v>8.6394221935935198E-2</v>
      </c>
      <c r="AW9" s="17">
        <v>9.2318809630392407E-2</v>
      </c>
      <c r="AX9" s="17">
        <v>0.131520909482093</v>
      </c>
      <c r="AY9" s="17">
        <v>0.13461647121626699</v>
      </c>
      <c r="AZ9" s="17">
        <v>0.23743026323452299</v>
      </c>
    </row>
    <row r="10" spans="2:52">
      <c r="B10" s="18" t="s">
        <v>211</v>
      </c>
      <c r="C10" s="17">
        <v>0.354767535904427</v>
      </c>
      <c r="D10" s="17">
        <v>0.34262056239621702</v>
      </c>
      <c r="E10" s="17">
        <v>0.36799207325989403</v>
      </c>
      <c r="F10" s="17"/>
      <c r="G10" s="17">
        <v>0.41012980674983202</v>
      </c>
      <c r="H10" s="17">
        <v>0.36800938792361698</v>
      </c>
      <c r="I10" s="17">
        <v>0.37728254316284199</v>
      </c>
      <c r="J10" s="17">
        <v>0.403813231534496</v>
      </c>
      <c r="K10" s="17">
        <v>0.34951580007636401</v>
      </c>
      <c r="L10" s="17">
        <v>0.24646483428593199</v>
      </c>
      <c r="M10" s="17"/>
      <c r="N10" s="17">
        <v>0.39047226422407699</v>
      </c>
      <c r="O10" s="17">
        <v>0.32567035495282998</v>
      </c>
      <c r="P10" s="17">
        <v>0.37991471562204598</v>
      </c>
      <c r="Q10" s="17">
        <v>0.32188800330205097</v>
      </c>
      <c r="R10" s="17"/>
      <c r="S10" s="17">
        <v>0.354884273617188</v>
      </c>
      <c r="T10" s="17">
        <v>0.37378122936939501</v>
      </c>
      <c r="U10" s="17">
        <v>0.36795575283770898</v>
      </c>
      <c r="V10" s="17">
        <v>0.34614620854624401</v>
      </c>
      <c r="W10" s="17">
        <v>0.28218690392497098</v>
      </c>
      <c r="X10" s="17">
        <v>0.351328077475623</v>
      </c>
      <c r="Y10" s="17">
        <v>0.31007354088165601</v>
      </c>
      <c r="Z10" s="17">
        <v>0.34318281585834398</v>
      </c>
      <c r="AA10" s="17">
        <v>0.32249396964951299</v>
      </c>
      <c r="AB10" s="17">
        <v>0.434097031408965</v>
      </c>
      <c r="AC10" s="17">
        <v>0.37119684275359499</v>
      </c>
      <c r="AD10" s="17">
        <v>0.423444995829869</v>
      </c>
      <c r="AE10" s="17"/>
      <c r="AF10" s="17">
        <v>0.29339251807844902</v>
      </c>
      <c r="AG10" s="17">
        <v>0.39001470097379598</v>
      </c>
      <c r="AH10" s="17">
        <v>0.35096738432604802</v>
      </c>
      <c r="AI10" s="17"/>
      <c r="AJ10" s="17">
        <v>0.28773172401137798</v>
      </c>
      <c r="AK10" s="17">
        <v>0.41898131491632601</v>
      </c>
      <c r="AL10" s="17">
        <v>0.37371098280356502</v>
      </c>
      <c r="AM10" s="17">
        <v>0.10282459331003301</v>
      </c>
      <c r="AN10" s="17">
        <v>0.29461977568087699</v>
      </c>
      <c r="AO10" s="17"/>
      <c r="AP10" s="17">
        <v>0.31982337588402499</v>
      </c>
      <c r="AQ10" s="17">
        <v>0.43524441053346502</v>
      </c>
      <c r="AR10" s="17">
        <v>0.39790014319218397</v>
      </c>
      <c r="AS10" s="17">
        <v>0.263933481168936</v>
      </c>
      <c r="AT10" s="17">
        <v>0.203269238849241</v>
      </c>
      <c r="AU10" s="17"/>
      <c r="AV10" s="17">
        <v>0.29789476658069802</v>
      </c>
      <c r="AW10" s="17">
        <v>0.38761013231089098</v>
      </c>
      <c r="AX10" s="17">
        <v>0.40620647578755997</v>
      </c>
      <c r="AY10" s="17">
        <v>0.39702136818427303</v>
      </c>
      <c r="AZ10" s="17">
        <v>0.30755581727843101</v>
      </c>
    </row>
    <row r="11" spans="2:52" ht="30">
      <c r="B11" s="18" t="s">
        <v>212</v>
      </c>
      <c r="C11" s="17">
        <v>0.25867045805050898</v>
      </c>
      <c r="D11" s="17">
        <v>0.25272169492108199</v>
      </c>
      <c r="E11" s="17">
        <v>0.26658703287865199</v>
      </c>
      <c r="F11" s="17"/>
      <c r="G11" s="17">
        <v>0.249332191435543</v>
      </c>
      <c r="H11" s="17">
        <v>0.260373924872767</v>
      </c>
      <c r="I11" s="17">
        <v>0.243502555678211</v>
      </c>
      <c r="J11" s="17">
        <v>0.25278002114604498</v>
      </c>
      <c r="K11" s="17">
        <v>0.30524171307154702</v>
      </c>
      <c r="L11" s="17">
        <v>0.25560622710398501</v>
      </c>
      <c r="M11" s="17"/>
      <c r="N11" s="17">
        <v>0.211298898396755</v>
      </c>
      <c r="O11" s="17">
        <v>0.26552794574010302</v>
      </c>
      <c r="P11" s="17">
        <v>0.28684876524728897</v>
      </c>
      <c r="Q11" s="17">
        <v>0.27764193889988598</v>
      </c>
      <c r="R11" s="17"/>
      <c r="S11" s="17">
        <v>0.26761019868548602</v>
      </c>
      <c r="T11" s="17">
        <v>0.2343671513741</v>
      </c>
      <c r="U11" s="17">
        <v>0.273808193132276</v>
      </c>
      <c r="V11" s="17">
        <v>0.27717707472026298</v>
      </c>
      <c r="W11" s="17">
        <v>0.289533569193549</v>
      </c>
      <c r="X11" s="17">
        <v>0.21636621754866001</v>
      </c>
      <c r="Y11" s="17">
        <v>0.27441205781863198</v>
      </c>
      <c r="Z11" s="17">
        <v>0.25229092769120198</v>
      </c>
      <c r="AA11" s="17">
        <v>0.32260431766586101</v>
      </c>
      <c r="AB11" s="17">
        <v>0.24429205066947601</v>
      </c>
      <c r="AC11" s="17">
        <v>0.16552181643384301</v>
      </c>
      <c r="AD11" s="17">
        <v>0.16222445458253901</v>
      </c>
      <c r="AE11" s="17"/>
      <c r="AF11" s="17">
        <v>0.30469383544644302</v>
      </c>
      <c r="AG11" s="17">
        <v>0.20701188405172999</v>
      </c>
      <c r="AH11" s="17">
        <v>0.29744969731606502</v>
      </c>
      <c r="AI11" s="17"/>
      <c r="AJ11" s="17">
        <v>0.26385438906980302</v>
      </c>
      <c r="AK11" s="17">
        <v>0.21962883080471801</v>
      </c>
      <c r="AL11" s="17">
        <v>0.20054601000746</v>
      </c>
      <c r="AM11" s="17">
        <v>0.48652550246222098</v>
      </c>
      <c r="AN11" s="17">
        <v>0.32206830445215001</v>
      </c>
      <c r="AO11" s="17"/>
      <c r="AP11" s="17">
        <v>0.254235377601013</v>
      </c>
      <c r="AQ11" s="17">
        <v>0.22635125807526599</v>
      </c>
      <c r="AR11" s="17">
        <v>0.19574829969320601</v>
      </c>
      <c r="AS11" s="17">
        <v>0.3556442074906</v>
      </c>
      <c r="AT11" s="17">
        <v>0.29097674420277098</v>
      </c>
      <c r="AU11" s="17"/>
      <c r="AV11" s="17">
        <v>0.29377253842865902</v>
      </c>
      <c r="AW11" s="17">
        <v>0.25886818674769602</v>
      </c>
      <c r="AX11" s="17">
        <v>0.219232058258576</v>
      </c>
      <c r="AY11" s="17">
        <v>0.19760597459746099</v>
      </c>
      <c r="AZ11" s="17">
        <v>8.6045308879454996E-2</v>
      </c>
    </row>
    <row r="12" spans="2:52">
      <c r="B12" s="18" t="s">
        <v>213</v>
      </c>
      <c r="C12" s="17">
        <v>0.15270637317712599</v>
      </c>
      <c r="D12" s="17">
        <v>0.16833615160228299</v>
      </c>
      <c r="E12" s="17">
        <v>0.13508757833423399</v>
      </c>
      <c r="F12" s="17"/>
      <c r="G12" s="17">
        <v>7.5046976849039299E-2</v>
      </c>
      <c r="H12" s="17">
        <v>0.109765226241549</v>
      </c>
      <c r="I12" s="17">
        <v>0.14781034035076901</v>
      </c>
      <c r="J12" s="17">
        <v>0.12383594132473</v>
      </c>
      <c r="K12" s="17">
        <v>0.156882355433835</v>
      </c>
      <c r="L12" s="17">
        <v>0.27271774100247098</v>
      </c>
      <c r="M12" s="17"/>
      <c r="N12" s="17">
        <v>0.17722248021788201</v>
      </c>
      <c r="O12" s="17">
        <v>0.16624055347239999</v>
      </c>
      <c r="P12" s="17">
        <v>0.14818953410706001</v>
      </c>
      <c r="Q12" s="17">
        <v>0.114476287275945</v>
      </c>
      <c r="R12" s="17"/>
      <c r="S12" s="17">
        <v>0.119312094585884</v>
      </c>
      <c r="T12" s="17">
        <v>0.15058470254471801</v>
      </c>
      <c r="U12" s="17">
        <v>0.13097092900798199</v>
      </c>
      <c r="V12" s="17">
        <v>0.13127435828195699</v>
      </c>
      <c r="W12" s="17">
        <v>0.213583392916222</v>
      </c>
      <c r="X12" s="17">
        <v>0.18776089210226601</v>
      </c>
      <c r="Y12" s="17">
        <v>0.18392618240560499</v>
      </c>
      <c r="Z12" s="17">
        <v>0.25552054326012102</v>
      </c>
      <c r="AA12" s="17">
        <v>0.117298779706221</v>
      </c>
      <c r="AB12" s="17">
        <v>0.13898825816778501</v>
      </c>
      <c r="AC12" s="17">
        <v>0.145048950939517</v>
      </c>
      <c r="AD12" s="17">
        <v>0.202190953296005</v>
      </c>
      <c r="AE12" s="17"/>
      <c r="AF12" s="17">
        <v>0.180827470186773</v>
      </c>
      <c r="AG12" s="17">
        <v>0.17619061779715001</v>
      </c>
      <c r="AH12" s="17">
        <v>7.9328827893953693E-2</v>
      </c>
      <c r="AI12" s="17"/>
      <c r="AJ12" s="17">
        <v>0.23000924407368101</v>
      </c>
      <c r="AK12" s="17">
        <v>0.11876096237462599</v>
      </c>
      <c r="AL12" s="17">
        <v>0.16359208001078501</v>
      </c>
      <c r="AM12" s="17">
        <v>0.169599263114833</v>
      </c>
      <c r="AN12" s="17">
        <v>0.100697385812188</v>
      </c>
      <c r="AO12" s="17"/>
      <c r="AP12" s="17">
        <v>0.200316201258735</v>
      </c>
      <c r="AQ12" s="17">
        <v>0.120536622704839</v>
      </c>
      <c r="AR12" s="17">
        <v>0.15332189450317699</v>
      </c>
      <c r="AS12" s="17">
        <v>0.21394579193899399</v>
      </c>
      <c r="AT12" s="17">
        <v>0.154906964734293</v>
      </c>
      <c r="AU12" s="17"/>
      <c r="AV12" s="17">
        <v>0.14408393772285399</v>
      </c>
      <c r="AW12" s="17">
        <v>0.145298235582837</v>
      </c>
      <c r="AX12" s="17">
        <v>0.157921198997097</v>
      </c>
      <c r="AY12" s="17">
        <v>0.17497158947461999</v>
      </c>
      <c r="AZ12" s="17">
        <v>0.205042694369483</v>
      </c>
    </row>
    <row r="13" spans="2:52">
      <c r="B13" s="18" t="s">
        <v>214</v>
      </c>
      <c r="C13" s="17">
        <v>2.9679912553772898E-2</v>
      </c>
      <c r="D13" s="17">
        <v>4.2400106241824401E-2</v>
      </c>
      <c r="E13" s="17">
        <v>1.6836731946270399E-2</v>
      </c>
      <c r="F13" s="17"/>
      <c r="G13" s="17">
        <v>3.5085995455444698E-2</v>
      </c>
      <c r="H13" s="17">
        <v>1.8883672917632301E-2</v>
      </c>
      <c r="I13" s="17">
        <v>2.16412371916955E-2</v>
      </c>
      <c r="J13" s="17">
        <v>1.7391547385882101E-2</v>
      </c>
      <c r="K13" s="17">
        <v>1.9159574816002899E-2</v>
      </c>
      <c r="L13" s="17">
        <v>5.6404631728557697E-2</v>
      </c>
      <c r="M13" s="17"/>
      <c r="N13" s="17">
        <v>2.4144623554203899E-2</v>
      </c>
      <c r="O13" s="17">
        <v>2.9094567469974301E-2</v>
      </c>
      <c r="P13" s="17">
        <v>2.69346184227695E-2</v>
      </c>
      <c r="Q13" s="17">
        <v>3.9160765222967901E-2</v>
      </c>
      <c r="R13" s="17"/>
      <c r="S13" s="17">
        <v>4.0307465388110898E-2</v>
      </c>
      <c r="T13" s="17">
        <v>3.8365185436650497E-2</v>
      </c>
      <c r="U13" s="17">
        <v>2.9334953846112798E-2</v>
      </c>
      <c r="V13" s="17">
        <v>2.4456611273483801E-2</v>
      </c>
      <c r="W13" s="17">
        <v>5.1456267704991503E-2</v>
      </c>
      <c r="X13" s="17">
        <v>3.6129205288611903E-2</v>
      </c>
      <c r="Y13" s="17">
        <v>1.52506691211266E-2</v>
      </c>
      <c r="Z13" s="17">
        <v>0</v>
      </c>
      <c r="AA13" s="17">
        <v>3.2560695742810099E-2</v>
      </c>
      <c r="AB13" s="17">
        <v>0</v>
      </c>
      <c r="AC13" s="17">
        <v>3.5442783646123403E-2</v>
      </c>
      <c r="AD13" s="17">
        <v>2.8661344895957001E-2</v>
      </c>
      <c r="AE13" s="17"/>
      <c r="AF13" s="17">
        <v>5.2337946005669503E-2</v>
      </c>
      <c r="AG13" s="17">
        <v>1.7101536138085498E-2</v>
      </c>
      <c r="AH13" s="17">
        <v>2.4650434398008601E-2</v>
      </c>
      <c r="AI13" s="17"/>
      <c r="AJ13" s="17">
        <v>5.2958957842140601E-2</v>
      </c>
      <c r="AK13" s="17">
        <v>1.9228933944341602E-2</v>
      </c>
      <c r="AL13" s="17">
        <v>2.39871564856536E-2</v>
      </c>
      <c r="AM13" s="17">
        <v>0</v>
      </c>
      <c r="AN13" s="17">
        <v>1.6578163911542401E-2</v>
      </c>
      <c r="AO13" s="17"/>
      <c r="AP13" s="17">
        <v>5.0562718284830402E-2</v>
      </c>
      <c r="AQ13" s="17">
        <v>1.4491136511831201E-2</v>
      </c>
      <c r="AR13" s="17">
        <v>5.0841709405005001E-2</v>
      </c>
      <c r="AS13" s="17">
        <v>5.6584300259749497E-2</v>
      </c>
      <c r="AT13" s="17">
        <v>3.1752249972273203E-2</v>
      </c>
      <c r="AU13" s="17"/>
      <c r="AV13" s="17">
        <v>3.7740721338900003E-2</v>
      </c>
      <c r="AW13" s="17">
        <v>1.37315157079979E-2</v>
      </c>
      <c r="AX13" s="17">
        <v>2.5065198145085801E-2</v>
      </c>
      <c r="AY13" s="17">
        <v>2.2419661142719701E-2</v>
      </c>
      <c r="AZ13" s="17">
        <v>7.1283992786764894E-2</v>
      </c>
    </row>
    <row r="14" spans="2:52">
      <c r="B14" s="18" t="s">
        <v>107</v>
      </c>
      <c r="C14" s="19">
        <v>9.9000813577489799E-2</v>
      </c>
      <c r="D14" s="19">
        <v>6.96646251472679E-2</v>
      </c>
      <c r="E14" s="19">
        <v>0.12839408308830699</v>
      </c>
      <c r="F14" s="19"/>
      <c r="G14" s="19">
        <v>5.5019426265834101E-2</v>
      </c>
      <c r="H14" s="19">
        <v>0.11937707649410501</v>
      </c>
      <c r="I14" s="19">
        <v>8.7369030565436503E-2</v>
      </c>
      <c r="J14" s="19">
        <v>0.132680619805256</v>
      </c>
      <c r="K14" s="19">
        <v>0.112150816812393</v>
      </c>
      <c r="L14" s="19">
        <v>9.2743619811688605E-2</v>
      </c>
      <c r="M14" s="19"/>
      <c r="N14" s="19">
        <v>6.1592527956193903E-2</v>
      </c>
      <c r="O14" s="19">
        <v>0.11805673973855101</v>
      </c>
      <c r="P14" s="19">
        <v>7.0405159233674894E-2</v>
      </c>
      <c r="Q14" s="19">
        <v>0.14821102902979799</v>
      </c>
      <c r="R14" s="19"/>
      <c r="S14" s="19">
        <v>8.0948855427183497E-2</v>
      </c>
      <c r="T14" s="19">
        <v>0.117142882722959</v>
      </c>
      <c r="U14" s="19">
        <v>8.36855237119144E-2</v>
      </c>
      <c r="V14" s="19">
        <v>0.12708986827017801</v>
      </c>
      <c r="W14" s="19">
        <v>7.9990436162747203E-2</v>
      </c>
      <c r="X14" s="19">
        <v>0.12632540781259299</v>
      </c>
      <c r="Y14" s="19">
        <v>6.2508507531397903E-2</v>
      </c>
      <c r="Z14" s="19">
        <v>4.9921477104156703E-2</v>
      </c>
      <c r="AA14" s="19">
        <v>0.107284374953517</v>
      </c>
      <c r="AB14" s="19">
        <v>9.67643665399084E-2</v>
      </c>
      <c r="AC14" s="19">
        <v>0.17880113280184001</v>
      </c>
      <c r="AD14" s="19">
        <v>3.4183771190328498E-2</v>
      </c>
      <c r="AE14" s="19"/>
      <c r="AF14" s="19">
        <v>8.8462680821598694E-2</v>
      </c>
      <c r="AG14" s="19">
        <v>8.5103420597663501E-2</v>
      </c>
      <c r="AH14" s="19">
        <v>0.15785237498546001</v>
      </c>
      <c r="AI14" s="19"/>
      <c r="AJ14" s="19">
        <v>7.7957660647828803E-2</v>
      </c>
      <c r="AK14" s="19">
        <v>7.5561712980947299E-2</v>
      </c>
      <c r="AL14" s="19">
        <v>8.6128434304466303E-2</v>
      </c>
      <c r="AM14" s="19">
        <v>0</v>
      </c>
      <c r="AN14" s="19">
        <v>0.21021615472654501</v>
      </c>
      <c r="AO14" s="19"/>
      <c r="AP14" s="19">
        <v>8.3543015637717197E-2</v>
      </c>
      <c r="AQ14" s="19">
        <v>6.3707172694262695E-2</v>
      </c>
      <c r="AR14" s="19">
        <v>4.8924769775477703E-2</v>
      </c>
      <c r="AS14" s="19">
        <v>4.9226018402223598E-2</v>
      </c>
      <c r="AT14" s="19">
        <v>0.254623488716408</v>
      </c>
      <c r="AU14" s="19"/>
      <c r="AV14" s="19">
        <v>0.140113813992953</v>
      </c>
      <c r="AW14" s="19">
        <v>0.102173120020186</v>
      </c>
      <c r="AX14" s="19">
        <v>6.0054159329587797E-2</v>
      </c>
      <c r="AY14" s="19">
        <v>7.3364935384659297E-2</v>
      </c>
      <c r="AZ14" s="19">
        <v>9.26419234513427E-2</v>
      </c>
    </row>
    <row r="15" spans="2:52">
      <c r="B15" s="16" t="s">
        <v>16</v>
      </c>
    </row>
    <row r="16" spans="2:52">
      <c r="B16" t="s">
        <v>433</v>
      </c>
    </row>
    <row r="17" spans="2:2">
      <c r="B17" t="s">
        <v>434</v>
      </c>
    </row>
    <row r="19" spans="2:2">
      <c r="B19" s="8" t="str">
        <f>HYPERLINK("#'Contents'!A1", "Return to Contents")</f>
        <v>Return to Contents</v>
      </c>
    </row>
  </sheetData>
  <mergeCells count="9">
    <mergeCell ref="AJ5:AN5"/>
    <mergeCell ref="AP5:AT5"/>
    <mergeCell ref="AV5:AZ5"/>
    <mergeCell ref="D2:AT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c49b2fb37981f54d1ea66c5623a77fd6">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33cedc9d89aadfb5322e66b9d62b1787"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EF5F245-950F-492C-8D91-C542F81891AC}"/>
</file>

<file path=customXml/itemProps2.xml><?xml version="1.0" encoding="utf-8"?>
<ds:datastoreItem xmlns:ds="http://schemas.openxmlformats.org/officeDocument/2006/customXml" ds:itemID="{56F89206-C226-4CA4-B689-291F8646DE96}"/>
</file>

<file path=customXml/itemProps3.xml><?xml version="1.0" encoding="utf-8"?>
<ds:datastoreItem xmlns:ds="http://schemas.openxmlformats.org/officeDocument/2006/customXml" ds:itemID="{D44D7CAF-1BCE-4355-8606-1D83091871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sebwr</dc:creator>
  <cp:keywords/>
  <dc:description/>
  <cp:lastModifiedBy>Rebecca Hill</cp:lastModifiedBy>
  <cp:revision/>
  <dcterms:created xsi:type="dcterms:W3CDTF">2024-06-25T23:20:50Z</dcterms:created>
  <dcterms:modified xsi:type="dcterms:W3CDTF">2024-06-26T08:44:54Z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